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5.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6.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7.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8.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drawings/drawing9.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drawings/drawing10.xml" ContentType="application/vnd.openxmlformats-officedocument.drawing+xml"/>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drawings/drawing11.xml" ContentType="application/vnd.openxmlformats-officedocument.drawing+xml"/>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ustomProperty5.bin" ContentType="application/vnd.openxmlformats-officedocument.spreadsheetml.customProperty"/>
  <Override PartName="/xl/drawings/drawing15.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ustomProperty8.bin" ContentType="application/vnd.openxmlformats-officedocument.spreadsheetml.customProperty"/>
  <Override PartName="/xl/drawings/drawing20.xml" ContentType="application/vnd.openxmlformats-officedocument.drawing+xml"/>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drawings/drawing21.xml" ContentType="application/vnd.openxmlformats-officedocument.drawing+xml"/>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embeddings/oleObject79.bin" ContentType="application/vnd.openxmlformats-officedocument.oleObject"/>
  <Override PartName="/xl/embeddings/oleObject80.bin" ContentType="application/vnd.openxmlformats-officedocument.oleObject"/>
  <Override PartName="/xl/embeddings/oleObject81.bin" ContentType="application/vnd.openxmlformats-officedocument.oleObject"/>
  <Override PartName="/xl/embeddings/oleObject82.bin" ContentType="application/vnd.openxmlformats-officedocument.oleObject"/>
  <Override PartName="/xl/embeddings/oleObject83.bin" ContentType="application/vnd.openxmlformats-officedocument.oleObject"/>
  <Override PartName="/xl/embeddings/oleObject84.bin" ContentType="application/vnd.openxmlformats-officedocument.oleObject"/>
  <Override PartName="/xl/embeddings/oleObject85.bin" ContentType="application/vnd.openxmlformats-officedocument.oleObject"/>
  <Override PartName="/xl/drawings/drawing22.xml" ContentType="application/vnd.openxmlformats-officedocument.drawing+xml"/>
  <Override PartName="/xl/embeddings/oleObject86.bin" ContentType="application/vnd.openxmlformats-officedocument.oleObject"/>
  <Override PartName="/xl/embeddings/oleObject87.bin" ContentType="application/vnd.openxmlformats-officedocument.oleObject"/>
  <Override PartName="/xl/embeddings/oleObject88.bin" ContentType="application/vnd.openxmlformats-officedocument.oleObject"/>
  <Override PartName="/xl/embeddings/oleObject89.bin" ContentType="application/vnd.openxmlformats-officedocument.oleObject"/>
  <Override PartName="/xl/embeddings/oleObject90.bin" ContentType="application/vnd.openxmlformats-officedocument.oleObject"/>
  <Override PartName="/xl/embeddings/oleObject91.bin" ContentType="application/vnd.openxmlformats-officedocument.oleObject"/>
  <Override PartName="/xl/embeddings/oleObject92.bin" ContentType="application/vnd.openxmlformats-officedocument.oleObject"/>
  <Override PartName="/xl/embeddings/oleObject93.bin" ContentType="application/vnd.openxmlformats-officedocument.oleObject"/>
  <Override PartName="/xl/embeddings/oleObject94.bin" ContentType="application/vnd.openxmlformats-officedocument.oleObject"/>
  <Override PartName="/xl/embeddings/oleObject95.bin" ContentType="application/vnd.openxmlformats-officedocument.oleObject"/>
  <Override PartName="/xl/embeddings/oleObject96.bin" ContentType="application/vnd.openxmlformats-officedocument.oleObject"/>
  <Override PartName="/xl/embeddings/oleObject97.bin" ContentType="application/vnd.openxmlformats-officedocument.oleObject"/>
  <Override PartName="/xl/embeddings/oleObject98.bin" ContentType="application/vnd.openxmlformats-officedocument.oleObject"/>
  <Override PartName="/xl/embeddings/oleObject99.bin" ContentType="application/vnd.openxmlformats-officedocument.oleObject"/>
  <Override PartName="/xl/drawings/drawing23.xml" ContentType="application/vnd.openxmlformats-officedocument.drawing+xml"/>
  <Override PartName="/xl/embeddings/oleObject100.bin" ContentType="application/vnd.openxmlformats-officedocument.oleObject"/>
  <Override PartName="/xl/embeddings/oleObject101.bin" ContentType="application/vnd.openxmlformats-officedocument.oleObject"/>
  <Override PartName="/xl/embeddings/oleObject102.bin" ContentType="application/vnd.openxmlformats-officedocument.oleObject"/>
  <Override PartName="/xl/embeddings/oleObject103.bin" ContentType="application/vnd.openxmlformats-officedocument.oleObject"/>
  <Override PartName="/xl/embeddings/oleObject104.bin" ContentType="application/vnd.openxmlformats-officedocument.oleObject"/>
  <Override PartName="/xl/embeddings/oleObject105.bin" ContentType="application/vnd.openxmlformats-officedocument.oleObject"/>
  <Override PartName="/xl/embeddings/oleObject106.bin" ContentType="application/vnd.openxmlformats-officedocument.oleObject"/>
  <Override PartName="/xl/embeddings/oleObject107.bin" ContentType="application/vnd.openxmlformats-officedocument.oleObject"/>
  <Override PartName="/xl/embeddings/oleObject108.bin" ContentType="application/vnd.openxmlformats-officedocument.oleObject"/>
  <Override PartName="/xl/embeddings/oleObject109.bin" ContentType="application/vnd.openxmlformats-officedocument.oleObject"/>
  <Override PartName="/xl/embeddings/oleObject110.bin" ContentType="application/vnd.openxmlformats-officedocument.oleObject"/>
  <Override PartName="/xl/embeddings/oleObject111.bin" ContentType="application/vnd.openxmlformats-officedocument.oleObject"/>
  <Override PartName="/xl/embeddings/oleObject112.bin" ContentType="application/vnd.openxmlformats-officedocument.oleObject"/>
  <Override PartName="/xl/drawings/drawing24.xml" ContentType="application/vnd.openxmlformats-officedocument.drawing+xml"/>
  <Override PartName="/xl/embeddings/oleObject113.bin" ContentType="application/vnd.openxmlformats-officedocument.oleObject"/>
  <Override PartName="/xl/embeddings/oleObject114.bin" ContentType="application/vnd.openxmlformats-officedocument.oleObject"/>
  <Override PartName="/xl/embeddings/oleObject115.bin" ContentType="application/vnd.openxmlformats-officedocument.oleObject"/>
  <Override PartName="/xl/embeddings/oleObject116.bin" ContentType="application/vnd.openxmlformats-officedocument.oleObject"/>
  <Override PartName="/xl/embeddings/oleObject117.bin" ContentType="application/vnd.openxmlformats-officedocument.oleObject"/>
  <Override PartName="/xl/embeddings/oleObject118.bin" ContentType="application/vnd.openxmlformats-officedocument.oleObject"/>
  <Override PartName="/xl/embeddings/oleObject119.bin" ContentType="application/vnd.openxmlformats-officedocument.oleObject"/>
  <Override PartName="/xl/embeddings/oleObject120.bin" ContentType="application/vnd.openxmlformats-officedocument.oleObject"/>
  <Override PartName="/xl/embeddings/oleObject121.bin" ContentType="application/vnd.openxmlformats-officedocument.oleObject"/>
  <Override PartName="/xl/embeddings/oleObject122.bin" ContentType="application/vnd.openxmlformats-officedocument.oleObject"/>
  <Override PartName="/xl/embeddings/oleObject123.bin" ContentType="application/vnd.openxmlformats-officedocument.oleObject"/>
  <Override PartName="/xl/embeddings/oleObject124.bin" ContentType="application/vnd.openxmlformats-officedocument.oleObject"/>
  <Override PartName="/xl/embeddings/oleObject125.bin" ContentType="application/vnd.openxmlformats-officedocument.oleObject"/>
  <Override PartName="/xl/drawings/drawing25.xml" ContentType="application/vnd.openxmlformats-officedocument.drawing+xml"/>
  <Override PartName="/xl/embeddings/oleObject126.bin" ContentType="application/vnd.openxmlformats-officedocument.oleObject"/>
  <Override PartName="/xl/embeddings/oleObject127.bin" ContentType="application/vnd.openxmlformats-officedocument.oleObject"/>
  <Override PartName="/xl/embeddings/oleObject128.bin" ContentType="application/vnd.openxmlformats-officedocument.oleObject"/>
  <Override PartName="/xl/embeddings/oleObject129.bin" ContentType="application/vnd.openxmlformats-officedocument.oleObject"/>
  <Override PartName="/xl/embeddings/oleObject130.bin" ContentType="application/vnd.openxmlformats-officedocument.oleObject"/>
  <Override PartName="/xl/embeddings/oleObject131.bin" ContentType="application/vnd.openxmlformats-officedocument.oleObject"/>
  <Override PartName="/xl/embeddings/oleObject132.bin" ContentType="application/vnd.openxmlformats-officedocument.oleObject"/>
  <Override PartName="/xl/embeddings/oleObject133.bin" ContentType="application/vnd.openxmlformats-officedocument.oleObject"/>
  <Override PartName="/xl/embeddings/oleObject134.bin" ContentType="application/vnd.openxmlformats-officedocument.oleObject"/>
  <Override PartName="/xl/embeddings/oleObject135.bin" ContentType="application/vnd.openxmlformats-officedocument.oleObject"/>
  <Override PartName="/xl/embeddings/oleObject136.bin" ContentType="application/vnd.openxmlformats-officedocument.oleObject"/>
  <Override PartName="/xl/embeddings/oleObject137.bin" ContentType="application/vnd.openxmlformats-officedocument.oleObject"/>
  <Override PartName="/xl/embeddings/oleObject138.bin" ContentType="application/vnd.openxmlformats-officedocument.oleObject"/>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embeddings/oleObject139.bin" ContentType="application/vnd.openxmlformats-officedocument.oleObject"/>
  <Override PartName="/xl/embeddings/oleObject140.bin" ContentType="application/vnd.openxmlformats-officedocument.oleObject"/>
  <Override PartName="/xl/embeddings/oleObject141.bin" ContentType="application/vnd.openxmlformats-officedocument.oleObject"/>
  <Override PartName="/xl/embeddings/oleObject142.bin" ContentType="application/vnd.openxmlformats-officedocument.oleObject"/>
  <Override PartName="/xl/embeddings/oleObject143.bin" ContentType="application/vnd.openxmlformats-officedocument.oleObject"/>
  <Override PartName="/xl/embeddings/oleObject144.bin" ContentType="application/vnd.openxmlformats-officedocument.oleObject"/>
  <Override PartName="/xl/embeddings/oleObject145.bin" ContentType="application/vnd.openxmlformats-officedocument.oleObject"/>
  <Override PartName="/xl/embeddings/oleObject146.bin" ContentType="application/vnd.openxmlformats-officedocument.oleObject"/>
  <Override PartName="/xl/embeddings/oleObject147.bin" ContentType="application/vnd.openxmlformats-officedocument.oleObject"/>
  <Override PartName="/xl/embeddings/oleObject148.bin" ContentType="application/vnd.openxmlformats-officedocument.oleObject"/>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ustomProperty9.bin" ContentType="application/vnd.openxmlformats-officedocument.spreadsheetml.customProperty"/>
  <Override PartName="/xl/drawings/drawing36.xml" ContentType="application/vnd.openxmlformats-officedocument.drawing+xml"/>
  <Override PartName="/xl/customProperty10.bin" ContentType="application/vnd.openxmlformats-officedocument.spreadsheetml.customProperty"/>
  <Override PartName="/xl/drawings/drawing37.xml" ContentType="application/vnd.openxmlformats-officedocument.drawing+xml"/>
  <Override PartName="/xl/customProperty11.bin" ContentType="application/vnd.openxmlformats-officedocument.spreadsheetml.customProperty"/>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T:\Beverley Blinds Trade\2026 Price Lists\"/>
    </mc:Choice>
  </mc:AlternateContent>
  <xr:revisionPtr revIDLastSave="0" documentId="13_ncr:1_{534AAAC3-4A74-4963-8E08-5B0FE2145A00}" xr6:coauthVersionLast="47" xr6:coauthVersionMax="47" xr10:uidLastSave="{00000000-0000-0000-0000-000000000000}"/>
  <bookViews>
    <workbookView xWindow="-120" yWindow="-120" windowWidth="38640" windowHeight="21120" tabRatio="919" xr2:uid="{4611A3F8-9C8D-420E-8B72-A4E04BDE9535}"/>
  </bookViews>
  <sheets>
    <sheet name="Sumary" sheetId="45" r:id="rId1"/>
    <sheet name="Front Cover" sheetId="40" r:id="rId2"/>
    <sheet name="Inside Cover" sheetId="85" r:id="rId3"/>
    <sheet name="Page Index" sheetId="41" r:id="rId4"/>
    <sheet name="SlimLine Vertical C" sheetId="46" state="veryHidden" r:id="rId5"/>
    <sheet name="SlimLine Vertical D" sheetId="47" state="veryHidden" r:id="rId6"/>
    <sheet name="SlimLine Vertical" sheetId="8" r:id="rId7"/>
    <sheet name="Nova Vertical C" sheetId="48" state="veryHidden" r:id="rId8"/>
    <sheet name="Nova Vertical D" sheetId="49" state="veryHidden" r:id="rId9"/>
    <sheet name="Nova Vertical" sheetId="9" r:id="rId10"/>
    <sheet name="Vogue Vertical C" sheetId="50" state="veryHidden" r:id="rId11"/>
    <sheet name="Vogue Vertical D" sheetId="51" state="veryHidden" r:id="rId12"/>
    <sheet name="Vogue Vertical" sheetId="10" r:id="rId13"/>
    <sheet name="Vertical Fabric Only C" sheetId="52" state="veryHidden" r:id="rId14"/>
    <sheet name="Vertical Fabric Only D" sheetId="53" state="veryHidden" r:id="rId15"/>
    <sheet name="Vertical Fabric Only" sheetId="13" r:id="rId16"/>
    <sheet name="Vertical Fabric Bands" sheetId="11" r:id="rId17"/>
    <sheet name="Roller C" sheetId="54" state="veryHidden" r:id="rId18"/>
    <sheet name="Roller D" sheetId="55" state="veryHidden" r:id="rId19"/>
    <sheet name="Roller" sheetId="14" r:id="rId20"/>
    <sheet name="Braids Poles Etc" sheetId="16" r:id="rId21"/>
    <sheet name="PF Roller Std Frame C" sheetId="56" state="veryHidden" r:id="rId22"/>
    <sheet name="PF Roller Std Frame D" sheetId="57" state="veryHidden" r:id="rId23"/>
    <sheet name="PF Roller Std Frame" sheetId="36" r:id="rId24"/>
    <sheet name="PF Roller Special Frame C" sheetId="58" state="veryHidden" r:id="rId25"/>
    <sheet name="PF Roller Special Frame D" sheetId="59" state="veryHidden" r:id="rId26"/>
    <sheet name="PF Roller Special Frame" sheetId="37" r:id="rId27"/>
    <sheet name="Roller Fabric Bands" sheetId="15" r:id="rId28"/>
    <sheet name="Night &amp; Day Cassette C" sheetId="60" state="veryHidden" r:id="rId29"/>
    <sheet name="Night &amp; Day Standard" sheetId="87" r:id="rId30"/>
    <sheet name="Night &amp; Day Cassette" sheetId="84" r:id="rId31"/>
    <sheet name="Night &amp; Day Fabric Bands" sheetId="38" r:id="rId32"/>
    <sheet name="Wood &amp; Fuax HC  C" sheetId="62" state="veryHidden" r:id="rId33"/>
    <sheet name="Wood &amp; Fuax HC  D" sheetId="63" state="veryHidden" r:id="rId34"/>
    <sheet name="Wood &amp; Fuax HC " sheetId="18" r:id="rId35"/>
    <sheet name="Infusions Faux C" sheetId="64" state="veryHidden" r:id="rId36"/>
    <sheet name="Infusions Faux D" sheetId="65" state="veryHidden" r:id="rId37"/>
    <sheet name="Infusions Faux" sheetId="25" r:id="rId38"/>
    <sheet name="Infusions Spec " sheetId="26" r:id="rId39"/>
    <sheet name="Std 25mm Venetian C" sheetId="66" state="veryHidden" r:id="rId40"/>
    <sheet name="Std 25mm Venetian D" sheetId="67" state="veryHidden" r:id="rId41"/>
    <sheet name="Std 25mm Venetian" sheetId="27" r:id="rId42"/>
    <sheet name="Sp 25mm Venetian C" sheetId="70" state="veryHidden" r:id="rId43"/>
    <sheet name="Sp 25mm Venetian D" sheetId="71" state="veryHidden" r:id="rId44"/>
    <sheet name="Sp 25mm Venetian" sheetId="28" r:id="rId45"/>
    <sheet name="Venetian Bands" sheetId="39" r:id="rId46"/>
    <sheet name="PF Venetian C" sheetId="72" state="veryHidden" r:id="rId47"/>
    <sheet name="PF Venetian D" sheetId="73" state="veryHidden" r:id="rId48"/>
    <sheet name="PF Venetian" sheetId="30" r:id="rId49"/>
    <sheet name="Cell Free Hanging C" sheetId="74" state="veryHidden" r:id="rId50"/>
    <sheet name="Cell Free Hanging D" sheetId="75" state="veryHidden" r:id="rId51"/>
    <sheet name="Cell Free Hanging" sheetId="31" r:id="rId52"/>
    <sheet name="Cell SkyLight C" sheetId="76" state="veryHidden" r:id="rId53"/>
    <sheet name="Cell SkyLight D" sheetId="77" state="veryHidden" r:id="rId54"/>
    <sheet name="Cell SkyLight" sheetId="33" r:id="rId55"/>
    <sheet name="Cell PF Standard Frame  C" sheetId="78" state="veryHidden" r:id="rId56"/>
    <sheet name="Cell PF Standard Frame  D" sheetId="79" state="veryHidden" r:id="rId57"/>
    <sheet name="Cell PF Standard Frame " sheetId="19" r:id="rId58"/>
    <sheet name="Cell PF Special Frame  C" sheetId="80" state="veryHidden" r:id="rId59"/>
    <sheet name="Cell PF Special Frame  D" sheetId="81" state="veryHidden" r:id="rId60"/>
    <sheet name="Cell PF Special Frame " sheetId="20" r:id="rId61"/>
    <sheet name="Pleated Spec" sheetId="21" r:id="rId62"/>
    <sheet name="PF Shutter C" sheetId="82" state="veryHidden" r:id="rId63"/>
    <sheet name="PF Shutter D" sheetId="83" state="veryHidden" r:id="rId64"/>
    <sheet name="PF Shutter" sheetId="34" r:id="rId65"/>
    <sheet name="PF Shutter Info" sheetId="35" r:id="rId66"/>
    <sheet name="Slopping Vert Instructions" sheetId="88" r:id="rId67"/>
    <sheet name="Delivery &amp; Contact Info" sheetId="42" r:id="rId68"/>
  </sheets>
  <externalReferences>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s>
  <definedNames>
    <definedName name="_A">[1]Sumary!$R$15</definedName>
    <definedName name="_AA">[1]Sumary!$R$14</definedName>
    <definedName name="_B">[1]Sumary!$R$16</definedName>
    <definedName name="_C">[1]Sumary!$R$17</definedName>
    <definedName name="_D">[1]Sumary!$R$18</definedName>
    <definedName name="_E">[1]Sumary!$R$19</definedName>
    <definedName name="AA_MarkUp">[2]Sumary!$M$24</definedName>
    <definedName name="AAA_MarkUp">[3]Sumary!$M$39</definedName>
    <definedName name="AAACutLenghtCharge">[3]Sumary!$M$14</definedName>
    <definedName name="AAAFabricOnlyMarkUp">[4]Sumary!$C$37</definedName>
    <definedName name="AAAMarkUp" localSheetId="30">[5]Sumary!#REF!</definedName>
    <definedName name="AAAMarkUp" localSheetId="28">[5]Sumary!#REF!</definedName>
    <definedName name="AAAMarkUp" localSheetId="29">[5]Sumary!#REF!</definedName>
    <definedName name="AAAMarkUp">[4]Sumary!#REF!</definedName>
    <definedName name="AAMarkUp" localSheetId="30">[5]Sumary!#REF!</definedName>
    <definedName name="AAMarkUp" localSheetId="28">[5]Sumary!#REF!</definedName>
    <definedName name="AAMarkUp" localSheetId="29">[5]Sumary!#REF!</definedName>
    <definedName name="AAMarkUp">[4]Sumary!#REF!</definedName>
    <definedName name="AluminiumSlat" localSheetId="51">[6]Components!$E$9</definedName>
    <definedName name="AluminiumSlat" localSheetId="49">[6]Components!$E$9</definedName>
    <definedName name="AluminiumSlat" localSheetId="50">[6]Components!$E$9</definedName>
    <definedName name="AluminiumSlat" localSheetId="60">[7]Components!$E$9</definedName>
    <definedName name="AluminiumSlat" localSheetId="58">[7]Components!$E$9</definedName>
    <definedName name="AluminiumSlat" localSheetId="59">[7]Components!$E$9</definedName>
    <definedName name="AluminiumSlat" localSheetId="57">[7]Components!$E$9</definedName>
    <definedName name="AluminiumSlat" localSheetId="55">[7]Components!$E$9</definedName>
    <definedName name="AluminiumSlat" localSheetId="56">[7]Components!$E$9</definedName>
    <definedName name="AluminiumSlat" localSheetId="54">[8]Components!$E$8</definedName>
    <definedName name="AluminiumSlat" localSheetId="52">[8]Components!$E$8</definedName>
    <definedName name="AluminiumSlat" localSheetId="53">[8]Components!$E$8</definedName>
    <definedName name="AluminiumSlat" localSheetId="61">[7]Components!$E$9</definedName>
    <definedName name="AluminiumSlat">[9]Components!$E$9</definedName>
    <definedName name="Areana25mmVenMarkUp" localSheetId="44">'[10]Arean Trade'!$N$5</definedName>
    <definedName name="Areana25mmVenMarkUp" localSheetId="42">'[10]Arean Trade'!$N$5</definedName>
    <definedName name="Areana25mmVenMarkUp" localSheetId="43">'[10]Arean Trade'!$N$5</definedName>
    <definedName name="Areana25mmVenMarkUp">'[11]Arean Trade'!$N$5</definedName>
    <definedName name="AreanPfVenMakUp">'[12]Areana Discounts'!$B$2</definedName>
    <definedName name="Arena25mmVenDiscount" localSheetId="44">'[10]Arean Trade'!$N$4</definedName>
    <definedName name="Arena25mmVenDiscount" localSheetId="42">'[10]Arean Trade'!$N$4</definedName>
    <definedName name="Arena25mmVenDiscount" localSheetId="43">'[10]Arean Trade'!$N$4</definedName>
    <definedName name="Arena25mmVenDiscount">'[11]Arean Trade'!$N$4</definedName>
    <definedName name="ArenaPFVenDisc">'[12]Areana Discounts'!$B$1</definedName>
    <definedName name="Band_A_MarkUp" localSheetId="30">[5]Sumary!#REF!</definedName>
    <definedName name="Band_A_MarkUp" localSheetId="28">[5]Sumary!#REF!</definedName>
    <definedName name="Band_A_MarkUp" localSheetId="29">[5]Sumary!#REF!</definedName>
    <definedName name="Band_A_MarkUp">[4]Sumary!#REF!</definedName>
    <definedName name="Band_AA" localSheetId="30">[13]Sumary!$C$53</definedName>
    <definedName name="Band_AA" localSheetId="28">[13]Sumary!$C$53</definedName>
    <definedName name="Band_AA" localSheetId="29">[13]Sumary!$C$53</definedName>
    <definedName name="Band_AA">[4]Sumary!$C$13</definedName>
    <definedName name="Band_AA_Trade_MarkUp" localSheetId="30">[5]Sumary!#REF!</definedName>
    <definedName name="Band_AA_Trade_MarkUp" localSheetId="28">[5]Sumary!#REF!</definedName>
    <definedName name="Band_AA_Trade_MarkUp" localSheetId="29">[5]Sumary!#REF!</definedName>
    <definedName name="Band_AA_Trade_MarkUp">[4]Sumary!#REF!</definedName>
    <definedName name="Band_AAA" localSheetId="30">[13]Sumary!$C$52</definedName>
    <definedName name="Band_AAA" localSheetId="28">[13]Sumary!$C$52</definedName>
    <definedName name="Band_AAA" localSheetId="29">[13]Sumary!$C$52</definedName>
    <definedName name="Band_AAA">[4]Sumary!$C$12</definedName>
    <definedName name="Band_AAA_MarkUp" localSheetId="30">[5]Sumary!#REF!</definedName>
    <definedName name="Band_AAA_MarkUp" localSheetId="28">[5]Sumary!#REF!</definedName>
    <definedName name="Band_AAA_MarkUp" localSheetId="29">[5]Sumary!#REF!</definedName>
    <definedName name="Band_AAA_MarkUp">[4]Sumary!#REF!</definedName>
    <definedName name="Band_B_MarkUp" localSheetId="30">[5]Sumary!#REF!</definedName>
    <definedName name="Band_B_MarkUp" localSheetId="28">[5]Sumary!#REF!</definedName>
    <definedName name="Band_B_MarkUp" localSheetId="29">[5]Sumary!#REF!</definedName>
    <definedName name="Band_B_MarkUp">[4]Sumary!#REF!</definedName>
    <definedName name="Band_C_MarkUp" localSheetId="30">[5]Sumary!#REF!</definedName>
    <definedName name="Band_C_MarkUp" localSheetId="28">[5]Sumary!#REF!</definedName>
    <definedName name="Band_C_MarkUp" localSheetId="29">[5]Sumary!#REF!</definedName>
    <definedName name="Band_C_MarkUp">[4]Sumary!#REF!</definedName>
    <definedName name="Band_D_MarkUp" localSheetId="30">[5]Sumary!#REF!</definedName>
    <definedName name="Band_D_MarkUp" localSheetId="28">[5]Sumary!#REF!</definedName>
    <definedName name="Band_D_MarkUp" localSheetId="29">[5]Sumary!#REF!</definedName>
    <definedName name="Band_D_MarkUp">[4]Sumary!#REF!</definedName>
    <definedName name="Band_E_MarkUp" localSheetId="30">[5]Sumary!#REF!</definedName>
    <definedName name="Band_E_MarkUp" localSheetId="28">[5]Sumary!#REF!</definedName>
    <definedName name="Band_E_MarkUp" localSheetId="29">[5]Sumary!#REF!</definedName>
    <definedName name="Band_E_MarkUp">[4]Sumary!#REF!</definedName>
    <definedName name="BandA" localSheetId="30">[1]Sumary!$R$6</definedName>
    <definedName name="BandA" localSheetId="28">[1]Sumary!$R$6</definedName>
    <definedName name="BandA" localSheetId="29">[1]Sumary!$R$6</definedName>
    <definedName name="BandA" localSheetId="26">[14]Sumary!$R$6</definedName>
    <definedName name="BandA" localSheetId="24">[14]Sumary!$R$6</definedName>
    <definedName name="BandA" localSheetId="25">[14]Sumary!$R$6</definedName>
    <definedName name="BandA" localSheetId="23">[14]Sumary!$R$6</definedName>
    <definedName name="BandA" localSheetId="21">[14]Sumary!$R$6</definedName>
    <definedName name="BandA" localSheetId="22">[14]Sumary!$R$6</definedName>
    <definedName name="BandA" localSheetId="19">[3]Sumary!$Z$10</definedName>
    <definedName name="BandA" localSheetId="17">[3]Sumary!$Z$10</definedName>
    <definedName name="BandA" localSheetId="18">[3]Sumary!$Z$10</definedName>
    <definedName name="BandA">[2]Sumary!$R$9</definedName>
    <definedName name="BandA_Fabric" localSheetId="30">[13]Sumary!$C$54</definedName>
    <definedName name="BandA_Fabric" localSheetId="28">[13]Sumary!$C$54</definedName>
    <definedName name="BandA_Fabric" localSheetId="29">[13]Sumary!$C$54</definedName>
    <definedName name="BandA_Fabric">[4]Sumary!$C$14</definedName>
    <definedName name="BandAA" localSheetId="30">[1]Sumary!$R$5</definedName>
    <definedName name="BandAA" localSheetId="28">[1]Sumary!$R$5</definedName>
    <definedName name="BandAA" localSheetId="29">[1]Sumary!$R$5</definedName>
    <definedName name="BandAA" localSheetId="26">[14]Sumary!$R$5</definedName>
    <definedName name="BandAA" localSheetId="24">[14]Sumary!$R$5</definedName>
    <definedName name="BandAA" localSheetId="25">[14]Sumary!$R$5</definedName>
    <definedName name="BandAA" localSheetId="23">[14]Sumary!$R$5</definedName>
    <definedName name="BandAA" localSheetId="21">[14]Sumary!$R$5</definedName>
    <definedName name="BandAA" localSheetId="22">[14]Sumary!$R$5</definedName>
    <definedName name="BandAA" localSheetId="19">[3]Sumary!$Z$9</definedName>
    <definedName name="BandAA" localSheetId="17">[3]Sumary!$Z$9</definedName>
    <definedName name="BandAA" localSheetId="18">[3]Sumary!$Z$9</definedName>
    <definedName name="BandAA">[2]Sumary!$R$8</definedName>
    <definedName name="BandAAA">[3]Sumary!$Z$8</definedName>
    <definedName name="BandB" localSheetId="30">[1]Sumary!$R$7</definedName>
    <definedName name="BandB" localSheetId="28">[1]Sumary!$R$7</definedName>
    <definedName name="BandB" localSheetId="29">[1]Sumary!$R$7</definedName>
    <definedName name="BandB" localSheetId="26">[14]Sumary!$R$7</definedName>
    <definedName name="BandB" localSheetId="24">[14]Sumary!$R$7</definedName>
    <definedName name="BandB" localSheetId="25">[14]Sumary!$R$7</definedName>
    <definedName name="BandB" localSheetId="23">[14]Sumary!$R$7</definedName>
    <definedName name="BandB" localSheetId="21">[14]Sumary!$R$7</definedName>
    <definedName name="BandB" localSheetId="22">[14]Sumary!$R$7</definedName>
    <definedName name="BandB" localSheetId="19">[3]Sumary!$Z$11</definedName>
    <definedName name="BandB" localSheetId="17">[3]Sumary!$Z$11</definedName>
    <definedName name="BandB" localSheetId="18">[3]Sumary!$Z$11</definedName>
    <definedName name="BandB">[2]Sumary!$R$10</definedName>
    <definedName name="BandC" localSheetId="30">[1]Sumary!$R$8</definedName>
    <definedName name="BandC" localSheetId="28">[1]Sumary!$R$8</definedName>
    <definedName name="BandC" localSheetId="29">[1]Sumary!$R$8</definedName>
    <definedName name="BandC" localSheetId="26">[14]Sumary!$R$8</definedName>
    <definedName name="BandC" localSheetId="24">[14]Sumary!$R$8</definedName>
    <definedName name="BandC" localSheetId="25">[14]Sumary!$R$8</definedName>
    <definedName name="BandC" localSheetId="23">[14]Sumary!$R$8</definedName>
    <definedName name="BandC" localSheetId="21">[14]Sumary!$R$8</definedName>
    <definedName name="BandC" localSheetId="22">[14]Sumary!$R$8</definedName>
    <definedName name="BandC" localSheetId="19">[3]Sumary!$Z$12</definedName>
    <definedName name="BandC" localSheetId="17">[3]Sumary!$Z$12</definedName>
    <definedName name="BandC" localSheetId="18">[3]Sumary!$Z$12</definedName>
    <definedName name="BandC">[2]Sumary!$R$11</definedName>
    <definedName name="BandC_Fabric" localSheetId="15">[4]Sumary!$C$16</definedName>
    <definedName name="BandC_Fabric" localSheetId="13">[4]Sumary!$C$16</definedName>
    <definedName name="BandC_Fabric" localSheetId="14">[4]Sumary!$C$16</definedName>
    <definedName name="BandC_Fabric">[15]Sumary!$C$42</definedName>
    <definedName name="BandD" localSheetId="30">[1]Sumary!$R$9</definedName>
    <definedName name="BandD" localSheetId="28">[1]Sumary!$R$9</definedName>
    <definedName name="BandD" localSheetId="29">[1]Sumary!$R$9</definedName>
    <definedName name="BandD" localSheetId="26">[14]Sumary!$R$9</definedName>
    <definedName name="BandD" localSheetId="24">[14]Sumary!$R$9</definedName>
    <definedName name="BandD" localSheetId="25">[14]Sumary!$R$9</definedName>
    <definedName name="BandD" localSheetId="23">[14]Sumary!$R$9</definedName>
    <definedName name="BandD" localSheetId="21">[14]Sumary!$R$9</definedName>
    <definedName name="BandD" localSheetId="22">[14]Sumary!$R$9</definedName>
    <definedName name="BandD" localSheetId="19">[3]Sumary!$Z$13</definedName>
    <definedName name="BandD" localSheetId="17">[3]Sumary!$Z$13</definedName>
    <definedName name="BandD" localSheetId="18">[3]Sumary!$Z$13</definedName>
    <definedName name="BandD">[2]Sumary!$R$12</definedName>
    <definedName name="BandD_Fabric" localSheetId="15">[4]Sumary!$C$17</definedName>
    <definedName name="BandD_Fabric" localSheetId="13">[4]Sumary!$C$17</definedName>
    <definedName name="BandD_Fabric" localSheetId="14">[4]Sumary!$C$17</definedName>
    <definedName name="BandD_Fabric">[15]Sumary!$C$43</definedName>
    <definedName name="BandE" localSheetId="30">[1]Sumary!$R$10</definedName>
    <definedName name="BandE" localSheetId="28">[1]Sumary!$R$10</definedName>
    <definedName name="BandE" localSheetId="29">[1]Sumary!$R$10</definedName>
    <definedName name="BandE" localSheetId="26">[14]Sumary!$R$10</definedName>
    <definedName name="BandE" localSheetId="24">[14]Sumary!$R$10</definedName>
    <definedName name="BandE" localSheetId="25">[14]Sumary!$R$10</definedName>
    <definedName name="BandE" localSheetId="23">[14]Sumary!$R$10</definedName>
    <definedName name="BandE" localSheetId="21">[14]Sumary!$R$10</definedName>
    <definedName name="BandE" localSheetId="22">[14]Sumary!$R$10</definedName>
    <definedName name="BandE" localSheetId="19">[3]Sumary!$Z$14</definedName>
    <definedName name="BandE" localSheetId="17">[3]Sumary!$Z$14</definedName>
    <definedName name="BandE" localSheetId="18">[3]Sumary!$Z$14</definedName>
    <definedName name="BandE">[2]Sumary!$R$13</definedName>
    <definedName name="BandE_Fabric" localSheetId="30">[13]Sumary!$C$58</definedName>
    <definedName name="BandE_Fabric" localSheetId="28">[13]Sumary!$C$58</definedName>
    <definedName name="BandE_Fabric" localSheetId="29">[13]Sumary!$C$58</definedName>
    <definedName name="BandE_Fabric">[4]Sumary!$C$18</definedName>
    <definedName name="BandVFM" localSheetId="51">[6]Components!$T$3</definedName>
    <definedName name="BandVFM" localSheetId="49">[6]Components!$T$3</definedName>
    <definedName name="BandVFM" localSheetId="50">[6]Components!$T$3</definedName>
    <definedName name="BandVFM" localSheetId="60">[7]Components!$T$3</definedName>
    <definedName name="BandVFM" localSheetId="58">[7]Components!$T$3</definedName>
    <definedName name="BandVFM" localSheetId="59">[7]Components!$T$3</definedName>
    <definedName name="BandVFM" localSheetId="57">[7]Components!$T$3</definedName>
    <definedName name="BandVFM" localSheetId="55">[7]Components!$T$3</definedName>
    <definedName name="BandVFM" localSheetId="56">[7]Components!$T$3</definedName>
    <definedName name="BandVFM" localSheetId="54">[8]Components!$T$3</definedName>
    <definedName name="BandVFM" localSheetId="52">[8]Components!$T$3</definedName>
    <definedName name="BandVFM" localSheetId="53">[8]Components!$T$3</definedName>
    <definedName name="BandVFM" localSheetId="61">[7]Components!$T$3</definedName>
    <definedName name="BandVFM">[9]Components!$T$3</definedName>
    <definedName name="BandVFMBO" localSheetId="51">[6]Components!$T$4</definedName>
    <definedName name="BandVFMBO" localSheetId="49">[6]Components!$T$4</definedName>
    <definedName name="BandVFMBO" localSheetId="50">[6]Components!$T$4</definedName>
    <definedName name="BandVFMBO" localSheetId="60">[7]Components!$T$4</definedName>
    <definedName name="BandVFMBO" localSheetId="58">[7]Components!$T$4</definedName>
    <definedName name="BandVFMBO" localSheetId="59">[7]Components!$T$4</definedName>
    <definedName name="BandVFMBO" localSheetId="57">[7]Components!$T$4</definedName>
    <definedName name="BandVFMBO" localSheetId="55">[7]Components!$T$4</definedName>
    <definedName name="BandVFMBO" localSheetId="56">[7]Components!$T$4</definedName>
    <definedName name="BandVFMBO" localSheetId="54">[8]Components!$T$4</definedName>
    <definedName name="BandVFMBO" localSheetId="52">[8]Components!$T$4</definedName>
    <definedName name="BandVFMBO" localSheetId="53">[8]Components!$T$4</definedName>
    <definedName name="BandVFMBO" localSheetId="61">[7]Components!$T$4</definedName>
    <definedName name="BandVFMBO">[9]Components!$T$4</definedName>
    <definedName name="BarrelClamp" localSheetId="54">[8]Components!$E$27</definedName>
    <definedName name="BarrelClamp" localSheetId="52">[8]Components!$E$27</definedName>
    <definedName name="BarrelClamp" localSheetId="53">[8]Components!$E$27</definedName>
    <definedName name="BarrelClamp">[16]Components!$E$27</definedName>
    <definedName name="BlindFabricCost" localSheetId="30">'[13]SlimLine Costs'!#REF!</definedName>
    <definedName name="BlindFabricCost" localSheetId="28">'[13]SlimLine Costs'!#REF!</definedName>
    <definedName name="BlindFabricCost" localSheetId="29">'[13]SlimLine Costs'!#REF!</definedName>
    <definedName name="BlindFabricCost" localSheetId="15">#REF!</definedName>
    <definedName name="BlindFabricCost" localSheetId="13">#REF!</definedName>
    <definedName name="BlindFabricCost" localSheetId="14">#REF!</definedName>
    <definedName name="BlindFabricCost" localSheetId="12">'Vogue Vertical'!#REF!</definedName>
    <definedName name="BlindFabricCost" localSheetId="10">'Vogue Vertical C'!#REF!</definedName>
    <definedName name="BlindFabricCost" localSheetId="11">'Vogue Vertical D'!#REF!</definedName>
    <definedName name="BlindFabricCost">'[17]Vogue Costs'!#REF!</definedName>
    <definedName name="BnadB_Fabric" localSheetId="30">[13]Sumary!$C$55</definedName>
    <definedName name="BnadB_Fabric" localSheetId="28">[13]Sumary!$C$55</definedName>
    <definedName name="BnadB_Fabric" localSheetId="29">[13]Sumary!$C$55</definedName>
    <definedName name="BnadB_Fabric">[4]Sumary!$C$15</definedName>
    <definedName name="BottomBarInsert" localSheetId="26">[14]Sumary!$D$24</definedName>
    <definedName name="BottomBarInsert" localSheetId="24">[14]Sumary!$D$24</definedName>
    <definedName name="BottomBarInsert" localSheetId="25">[14]Sumary!$D$24</definedName>
    <definedName name="BottomBarInsert" localSheetId="23">[14]Sumary!$D$24</definedName>
    <definedName name="BottomBarInsert" localSheetId="21">[14]Sumary!$D$24</definedName>
    <definedName name="BottomBarInsert" localSheetId="22">[14]Sumary!$D$24</definedName>
    <definedName name="BottomBarInsert" localSheetId="19">[3]Sumary!$D$110</definedName>
    <definedName name="BottomBarInsert" localSheetId="17">[3]Sumary!$D$110</definedName>
    <definedName name="BottomBarInsert" localSheetId="18">[3]Sumary!$D$110</definedName>
    <definedName name="BottomBarInsert">[2]Sumary!$D$110</definedName>
    <definedName name="BottomBarInserts" localSheetId="30">[1]Sumary!$G$22</definedName>
    <definedName name="BottomBarInserts" localSheetId="28">[1]Sumary!$G$22</definedName>
    <definedName name="BottomBarInserts" localSheetId="29">[1]Sumary!$G$22</definedName>
    <definedName name="BottomBarInserts" localSheetId="19">[3]Sumary!$G$22</definedName>
    <definedName name="BottomBarInserts" localSheetId="17">[3]Sumary!$G$22</definedName>
    <definedName name="BottomBarInserts" localSheetId="18">[3]Sumary!$G$22</definedName>
    <definedName name="BottomBarInserts">[2]Sumary!$G$22</definedName>
    <definedName name="BottomBarPlasticNoSew" localSheetId="30">[1]Sumary!$D$20</definedName>
    <definedName name="BottomBarPlasticNoSew" localSheetId="28">[1]Sumary!$D$20</definedName>
    <definedName name="BottomBarPlasticNoSew" localSheetId="29">[1]Sumary!$D$20</definedName>
    <definedName name="BottomBarPlasticNoSew" localSheetId="26">[14]Sumary!$D$22</definedName>
    <definedName name="BottomBarPlasticNoSew" localSheetId="24">[14]Sumary!$D$22</definedName>
    <definedName name="BottomBarPlasticNoSew" localSheetId="25">[14]Sumary!$D$22</definedName>
    <definedName name="BottomBarPlasticNoSew" localSheetId="23">[14]Sumary!$D$22</definedName>
    <definedName name="BottomBarPlasticNoSew" localSheetId="21">[14]Sumary!$D$22</definedName>
    <definedName name="BottomBarPlasticNoSew" localSheetId="22">[14]Sumary!$D$22</definedName>
    <definedName name="BottomBarPlasticNoSew" localSheetId="19">[3]Sumary!$D$19</definedName>
    <definedName name="BottomBarPlasticNoSew" localSheetId="17">[3]Sumary!$D$19</definedName>
    <definedName name="BottomBarPlasticNoSew" localSheetId="18">[3]Sumary!$D$19</definedName>
    <definedName name="BottomBarPlasticNoSew">[2]Sumary!$D$19</definedName>
    <definedName name="BottomBarsEndCapsPlastic" localSheetId="30">[1]Sumary!$G$24</definedName>
    <definedName name="BottomBarsEndCapsPlastic" localSheetId="28">[1]Sumary!$G$24</definedName>
    <definedName name="BottomBarsEndCapsPlastic" localSheetId="29">[1]Sumary!$G$24</definedName>
    <definedName name="BottomBarsEndCapsPlastic" localSheetId="19">[3]Sumary!$G$24</definedName>
    <definedName name="BottomBarsEndCapsPlastic" localSheetId="17">[3]Sumary!$G$24</definedName>
    <definedName name="BottomBarsEndCapsPlastic" localSheetId="18">[3]Sumary!$G$24</definedName>
    <definedName name="BottomBarsEndCapsPlastic">[2]Sumary!$G$24</definedName>
    <definedName name="BottomBarWheight" localSheetId="51">[6]Components!$E$19</definedName>
    <definedName name="BottomBarWheight" localSheetId="49">[6]Components!$E$19</definedName>
    <definedName name="BottomBarWheight" localSheetId="50">[6]Components!$E$19</definedName>
    <definedName name="BottomBarWheight">[18]Components!$E$19</definedName>
    <definedName name="BottomFrame">[19]Sumary!$G$8</definedName>
    <definedName name="BottomProfile">[14]Sumary!$D$7</definedName>
    <definedName name="BottomWheights" localSheetId="30">[5]Sumary!$C$8</definedName>
    <definedName name="BottomWheights" localSheetId="28">[5]Sumary!$C$8</definedName>
    <definedName name="BottomWheights" localSheetId="29">[5]Sumary!$C$8</definedName>
    <definedName name="BottomWheights" localSheetId="9">[20]Sumary!$C$30</definedName>
    <definedName name="BottomWheights" localSheetId="7">[20]Sumary!$C$30</definedName>
    <definedName name="BottomWheights" localSheetId="8">[20]Sumary!$C$30</definedName>
    <definedName name="BottomWheights" localSheetId="15">[4]Sumary!$C$8</definedName>
    <definedName name="BottomWheights" localSheetId="13">[4]Sumary!$C$8</definedName>
    <definedName name="BottomWheights" localSheetId="14">[4]Sumary!$C$8</definedName>
    <definedName name="BottomWheights" localSheetId="12">[17]Sumary!$C$30</definedName>
    <definedName name="BottomWheights" localSheetId="10">[17]Sumary!$C$30</definedName>
    <definedName name="BottomWheights" localSheetId="11">[17]Sumary!$C$30</definedName>
    <definedName name="BottomWheights">[21]Sumary!$C$30</definedName>
    <definedName name="Bracket_Covers40mm" localSheetId="30">[1]Sumary!$D$68</definedName>
    <definedName name="Bracket_Covers40mm" localSheetId="28">[1]Sumary!$D$68</definedName>
    <definedName name="Bracket_Covers40mm" localSheetId="29">[1]Sumary!$D$68</definedName>
    <definedName name="Bracket_Covers40mm" localSheetId="19">[3]Sumary!$D$68</definedName>
    <definedName name="Bracket_Covers40mm" localSheetId="17">[3]Sumary!$D$68</definedName>
    <definedName name="Bracket_Covers40mm" localSheetId="18">[3]Sumary!$D$68</definedName>
    <definedName name="Bracket_Covers40mm">[2]Sumary!$D$68</definedName>
    <definedName name="BracketMarkUP" localSheetId="30">[13]Sumary!$C$72</definedName>
    <definedName name="BracketMarkUP" localSheetId="28">[13]Sumary!$C$72</definedName>
    <definedName name="BracketMarkUP" localSheetId="29">[13]Sumary!$C$72</definedName>
    <definedName name="BracketMarkUP" localSheetId="12">[17]Sumary!$C$68</definedName>
    <definedName name="BracketMarkUP" localSheetId="10">[17]Sumary!$C$68</definedName>
    <definedName name="BracketMarkUP" localSheetId="11">[17]Sumary!$C$68</definedName>
    <definedName name="BracketMarkUP">[17]Sumary!$C$66</definedName>
    <definedName name="Braid_Standard" localSheetId="30">[1]Sumary!$D$56</definedName>
    <definedName name="Braid_Standard" localSheetId="28">[1]Sumary!$D$56</definedName>
    <definedName name="Braid_Standard" localSheetId="29">[1]Sumary!$D$56</definedName>
    <definedName name="Braid_Standard" localSheetId="19">[3]Sumary!$D$56</definedName>
    <definedName name="Braid_Standard" localSheetId="17">[3]Sumary!$D$56</definedName>
    <definedName name="Braid_Standard" localSheetId="18">[3]Sumary!$D$56</definedName>
    <definedName name="Braid_Standard">[2]Sumary!$D$56</definedName>
    <definedName name="Braid_Trade_MarkUp" localSheetId="19">[3]Sumary!$M$44</definedName>
    <definedName name="Braid_Trade_MarkUp" localSheetId="17">[3]Sumary!$M$44</definedName>
    <definedName name="Braid_Trade_MarkUp" localSheetId="18">[3]Sumary!$M$44</definedName>
    <definedName name="Braid_Trade_MarkUp">[2]Sumary!$M$29</definedName>
    <definedName name="BrassWasher" localSheetId="51">[6]Components!$E$18</definedName>
    <definedName name="BrassWasher" localSheetId="49">[6]Components!$E$18</definedName>
    <definedName name="BrassWasher" localSheetId="50">[6]Components!$E$18</definedName>
    <definedName name="BrassWasher">[18]Components!$E$18</definedName>
    <definedName name="BreakAways">[1]Sumary!$G$16</definedName>
    <definedName name="BridgePieceGrommets" localSheetId="51">[6]Components!$E$11</definedName>
    <definedName name="BridgePieceGrommets" localSheetId="49">[6]Components!$E$11</definedName>
    <definedName name="BridgePieceGrommets" localSheetId="50">[6]Components!$E$11</definedName>
    <definedName name="BridgePieceGrommets" localSheetId="60">[7]Components!$E$11</definedName>
    <definedName name="BridgePieceGrommets" localSheetId="58">[7]Components!$E$11</definedName>
    <definedName name="BridgePieceGrommets" localSheetId="59">[7]Components!$E$11</definedName>
    <definedName name="BridgePieceGrommets" localSheetId="57">[7]Components!$E$11</definedName>
    <definedName name="BridgePieceGrommets" localSheetId="55">[7]Components!$E$11</definedName>
    <definedName name="BridgePieceGrommets" localSheetId="56">[7]Components!$E$11</definedName>
    <definedName name="BridgePieceGrommets" localSheetId="61">[7]Components!$E$11</definedName>
    <definedName name="BridgePieceGrommets">[9]Components!$E$11</definedName>
    <definedName name="Brk_Covers32mm_White" localSheetId="30">[1]Sumary!$D$67</definedName>
    <definedName name="Brk_Covers32mm_White" localSheetId="28">[1]Sumary!$D$67</definedName>
    <definedName name="Brk_Covers32mm_White" localSheetId="29">[1]Sumary!$D$67</definedName>
    <definedName name="Brk_Covers32mm_White" localSheetId="19">[3]Sumary!$D$67</definedName>
    <definedName name="Brk_Covers32mm_White" localSheetId="17">[3]Sumary!$D$67</definedName>
    <definedName name="Brk_Covers32mm_White" localSheetId="18">[3]Sumary!$D$67</definedName>
    <definedName name="Brk_Covers32mm_White">[2]Sumary!$D$67</definedName>
    <definedName name="Caps" localSheetId="60">[7]Components!$N$23</definedName>
    <definedName name="Caps" localSheetId="58">[7]Components!$N$23</definedName>
    <definedName name="Caps" localSheetId="59">[7]Components!$N$23</definedName>
    <definedName name="Caps" localSheetId="57">[7]Components!$N$23</definedName>
    <definedName name="Caps" localSheetId="55">[7]Components!$N$23</definedName>
    <definedName name="Caps" localSheetId="56">[7]Components!$N$23</definedName>
    <definedName name="Caps" localSheetId="61">[7]Components!$N$23</definedName>
    <definedName name="Caps">[9]Components!$W$27</definedName>
    <definedName name="Carriers">[13]Sumary!$C$32</definedName>
    <definedName name="ChainlessLabour">[4]Sumary!$C$33</definedName>
    <definedName name="ChainTidy" localSheetId="30">[19]Sumary!$G$11</definedName>
    <definedName name="ChainTidy" localSheetId="28">[19]Sumary!$G$11</definedName>
    <definedName name="ChainTidy" localSheetId="29">[19]Sumary!$G$11</definedName>
    <definedName name="ChainTidy">[14]Sumary!$D$11</definedName>
    <definedName name="Charger" localSheetId="30">[1]Sumary!$D$79</definedName>
    <definedName name="Charger" localSheetId="28">[1]Sumary!$D$79</definedName>
    <definedName name="Charger" localSheetId="29">[1]Sumary!$D$79</definedName>
    <definedName name="Charger" localSheetId="19">[3]Sumary!$D$80</definedName>
    <definedName name="Charger" localSheetId="17">[3]Sumary!$D$80</definedName>
    <definedName name="Charger" localSheetId="18">[3]Sumary!$D$80</definedName>
    <definedName name="Charger">[2]Sumary!$D$80</definedName>
    <definedName name="ChargingCable" localSheetId="30">[1]Sumary!$D$80</definedName>
    <definedName name="ChargingCable" localSheetId="28">[1]Sumary!$D$80</definedName>
    <definedName name="ChargingCable" localSheetId="29">[1]Sumary!$D$80</definedName>
    <definedName name="ChargingCable" localSheetId="19">[3]Sumary!$D$81</definedName>
    <definedName name="ChargingCable" localSheetId="17">[3]Sumary!$D$81</definedName>
    <definedName name="ChargingCable" localSheetId="18">[3]Sumary!$D$81</definedName>
    <definedName name="ChargingCable">[2]Sumary!$D$81</definedName>
    <definedName name="ChianLessWheight">[4]Sumary!$C$9</definedName>
    <definedName name="Child_Safety" localSheetId="30">[5]Sumary!#REF!</definedName>
    <definedName name="Child_Safety" localSheetId="28">[5]Sumary!#REF!</definedName>
    <definedName name="Child_Safety" localSheetId="29">[5]Sumary!#REF!</definedName>
    <definedName name="Child_Safety">[4]Sumary!#REF!</definedName>
    <definedName name="ChildSafety" localSheetId="30">[5]Sumary!#REF!</definedName>
    <definedName name="ChildSafety" localSheetId="28">[5]Sumary!#REF!</definedName>
    <definedName name="ChildSafety" localSheetId="29">[5]Sumary!#REF!</definedName>
    <definedName name="ChildSafety">[4]Sumary!#REF!</definedName>
    <definedName name="Clips" localSheetId="30">[19]Sumary!$G$15</definedName>
    <definedName name="Clips" localSheetId="28">[19]Sumary!$G$15</definedName>
    <definedName name="Clips" localSheetId="29">[19]Sumary!$G$15</definedName>
    <definedName name="Clips">[14]Sumary!$D$16</definedName>
    <definedName name="Constants" localSheetId="30">[13]Sumary!$C$18</definedName>
    <definedName name="Constants" localSheetId="28">[13]Sumary!$C$18</definedName>
    <definedName name="Constants" localSheetId="29">[13]Sumary!$C$18</definedName>
    <definedName name="Constants" localSheetId="9">[20]Sumary!$C$18</definedName>
    <definedName name="Constants" localSheetId="7">[20]Sumary!$C$18</definedName>
    <definedName name="Constants" localSheetId="8">[20]Sumary!$C$18</definedName>
    <definedName name="Constants" localSheetId="15">[4]Sumary!#REF!</definedName>
    <definedName name="Constants" localSheetId="13">[4]Sumary!#REF!</definedName>
    <definedName name="Constants" localSheetId="14">[4]Sumary!#REF!</definedName>
    <definedName name="Constants" localSheetId="12">[17]Sumary!$C$18</definedName>
    <definedName name="Constants" localSheetId="10">[17]Sumary!$C$18</definedName>
    <definedName name="Constants" localSheetId="11">[17]Sumary!$C$18</definedName>
    <definedName name="Constants">[21]Sumary!$C$18</definedName>
    <definedName name="Constants_per_Blind" localSheetId="30">[1]Sumary!$M$6</definedName>
    <definedName name="Constants_per_Blind" localSheetId="28">[1]Sumary!$M$6</definedName>
    <definedName name="Constants_per_Blind" localSheetId="29">[1]Sumary!$M$6</definedName>
    <definedName name="Constants_per_Blind" localSheetId="26">[14]Sumary!$M$6</definedName>
    <definedName name="Constants_per_Blind" localSheetId="24">[14]Sumary!$M$6</definedName>
    <definedName name="Constants_per_Blind" localSheetId="25">[14]Sumary!$M$6</definedName>
    <definedName name="Constants_per_Blind" localSheetId="23">[14]Sumary!$M$6</definedName>
    <definedName name="Constants_per_Blind" localSheetId="21">[14]Sumary!$M$6</definedName>
    <definedName name="Constants_per_Blind" localSheetId="22">[14]Sumary!$M$6</definedName>
    <definedName name="Constants_per_Blind" localSheetId="19">[3]Sumary!$M$6</definedName>
    <definedName name="Constants_per_Blind" localSheetId="17">[3]Sumary!$M$6</definedName>
    <definedName name="Constants_per_Blind" localSheetId="18">[3]Sumary!$M$6</definedName>
    <definedName name="Constants_per_Blind">[2]Sumary!$M$6</definedName>
    <definedName name="ContracMarkUp" localSheetId="30">[5]Sumary!#REF!</definedName>
    <definedName name="ContracMarkUp" localSheetId="28">[5]Sumary!#REF!</definedName>
    <definedName name="ContracMarkUp" localSheetId="29">[5]Sumary!#REF!</definedName>
    <definedName name="ContracMarkUp">[4]Sumary!#REF!</definedName>
    <definedName name="CONTRACT" localSheetId="30">[5]Sumary!#REF!</definedName>
    <definedName name="CONTRACT" localSheetId="28">[5]Sumary!#REF!</definedName>
    <definedName name="CONTRACT" localSheetId="29">[5]Sumary!#REF!</definedName>
    <definedName name="CONTRACT">[4]Sumary!#REF!</definedName>
    <definedName name="ControlSet" localSheetId="30">[19]Sumary!$D$10</definedName>
    <definedName name="ControlSet" localSheetId="28">[19]Sumary!$D$10</definedName>
    <definedName name="ControlSet" localSheetId="29">[19]Sumary!$D$10</definedName>
    <definedName name="ControlSet">[14]Sumary!$D$10</definedName>
    <definedName name="Cord" localSheetId="51">[6]Components!$E$14</definedName>
    <definedName name="Cord" localSheetId="49">[6]Components!$E$14</definedName>
    <definedName name="Cord" localSheetId="50">[6]Components!$E$14</definedName>
    <definedName name="Cord" localSheetId="60">[7]Components!$E$14</definedName>
    <definedName name="Cord" localSheetId="58">[7]Components!$E$14</definedName>
    <definedName name="Cord" localSheetId="59">[7]Components!$E$14</definedName>
    <definedName name="Cord" localSheetId="57">[7]Components!$E$14</definedName>
    <definedName name="Cord" localSheetId="55">[7]Components!$E$14</definedName>
    <definedName name="Cord" localSheetId="56">[7]Components!$E$14</definedName>
    <definedName name="Cord" localSheetId="54">[8]Components!$E$13</definedName>
    <definedName name="Cord" localSheetId="52">[8]Components!$E$13</definedName>
    <definedName name="Cord" localSheetId="53">[8]Components!$E$13</definedName>
    <definedName name="Cord" localSheetId="61">[7]Components!$E$14</definedName>
    <definedName name="Cord">[9]Components!$E$14</definedName>
    <definedName name="CordLock" localSheetId="51">[6]Components!$E$15</definedName>
    <definedName name="CordLock" localSheetId="49">[6]Components!$E$15</definedName>
    <definedName name="CordLock" localSheetId="50">[6]Components!$E$15</definedName>
    <definedName name="CordLock">[18]Components!$E$15</definedName>
    <definedName name="CordSafetyTassel" localSheetId="51">[6]Components!$E$21</definedName>
    <definedName name="CordSafetyTassel" localSheetId="49">[6]Components!$E$21</definedName>
    <definedName name="CordSafetyTassel" localSheetId="50">[6]Components!$E$21</definedName>
    <definedName name="CordSafetyTassel">[18]Components!$E$21</definedName>
    <definedName name="CordSupport" localSheetId="51">[6]Components!$E$16</definedName>
    <definedName name="CordSupport" localSheetId="49">[6]Components!$E$16</definedName>
    <definedName name="CordSupport" localSheetId="50">[6]Components!$E$16</definedName>
    <definedName name="CordSupport" localSheetId="60">[7]Components!$E$16</definedName>
    <definedName name="CordSupport" localSheetId="58">[7]Components!$E$16</definedName>
    <definedName name="CordSupport" localSheetId="59">[7]Components!$E$16</definedName>
    <definedName name="CordSupport" localSheetId="57">[7]Components!$E$16</definedName>
    <definedName name="CordSupport" localSheetId="55">[7]Components!$E$16</definedName>
    <definedName name="CordSupport" localSheetId="56">[7]Components!$E$16</definedName>
    <definedName name="CordSupport" localSheetId="61">[7]Components!$E$16</definedName>
    <definedName name="CordSupport">[9]Components!$E$16</definedName>
    <definedName name="CornerCover">[14]Sumary!$D$15</definedName>
    <definedName name="Corners" localSheetId="60">[7]Components!$N$22</definedName>
    <definedName name="Corners" localSheetId="58">[7]Components!$N$22</definedName>
    <definedName name="Corners" localSheetId="59">[7]Components!$N$22</definedName>
    <definedName name="Corners" localSheetId="57">[7]Components!$N$22</definedName>
    <definedName name="Corners" localSheetId="55">[7]Components!$N$22</definedName>
    <definedName name="Corners" localSheetId="56">[7]Components!$N$22</definedName>
    <definedName name="Corners" localSheetId="30">[9]Components!$W$26</definedName>
    <definedName name="Corners" localSheetId="28">[9]Components!$W$26</definedName>
    <definedName name="Corners" localSheetId="29">[9]Components!$W$26</definedName>
    <definedName name="Corners" localSheetId="61">[7]Components!$N$22</definedName>
    <definedName name="Corners">[14]Sumary!$D$14</definedName>
    <definedName name="CruzeBackBar">[2]Sumary!$D$97</definedName>
    <definedName name="CruzeBackBarCaps">[2]Sumary!$D$98</definedName>
    <definedName name="CruzeFasciaTopFixBrackets">[2]Sumary!$D$101</definedName>
    <definedName name="Curve_Cord" localSheetId="30">[5]Sumary!#REF!</definedName>
    <definedName name="Curve_Cord" localSheetId="28">[5]Sumary!#REF!</definedName>
    <definedName name="Curve_Cord" localSheetId="29">[5]Sumary!#REF!</definedName>
    <definedName name="Curve_Cord">[4]Sumary!#REF!</definedName>
    <definedName name="Curve_hd_tilt" localSheetId="30">[5]Sumary!#REF!</definedName>
    <definedName name="Curve_hd_tilt" localSheetId="28">[5]Sumary!#REF!</definedName>
    <definedName name="Curve_hd_tilt" localSheetId="29">[5]Sumary!#REF!</definedName>
    <definedName name="Curve_hd_tilt">[4]Sumary!#REF!</definedName>
    <definedName name="Curve_Tilt_Chain" localSheetId="30">[5]Sumary!#REF!</definedName>
    <definedName name="Curve_Tilt_Chain" localSheetId="28">[5]Sumary!#REF!</definedName>
    <definedName name="Curve_Tilt_Chain" localSheetId="29">[5]Sumary!#REF!</definedName>
    <definedName name="Curve_Tilt_Chain">[4]Sumary!#REF!</definedName>
    <definedName name="Curve_Tit" localSheetId="30">[5]Sumary!#REF!</definedName>
    <definedName name="Curve_Tit" localSheetId="28">[5]Sumary!#REF!</definedName>
    <definedName name="Curve_Tit" localSheetId="29">[5]Sumary!#REF!</definedName>
    <definedName name="Curve_Tit">[4]Sumary!#REF!</definedName>
    <definedName name="CurveContractMarkUp" localSheetId="30">[5]Sumary!#REF!</definedName>
    <definedName name="CurveContractMarkUp" localSheetId="28">[5]Sumary!#REF!</definedName>
    <definedName name="CurveContractMarkUp" localSheetId="29">[5]Sumary!#REF!</definedName>
    <definedName name="CurveContractMarkUp">[4]Sumary!#REF!</definedName>
    <definedName name="Curved_contract_markup" localSheetId="30">[5]Sumary!#REF!</definedName>
    <definedName name="Curved_contract_markup" localSheetId="28">[5]Sumary!#REF!</definedName>
    <definedName name="Curved_contract_markup" localSheetId="29">[5]Sumary!#REF!</definedName>
    <definedName name="Curved_contract_markup">[4]Sumary!#REF!</definedName>
    <definedName name="Curved_Labour" localSheetId="30">[5]Sumary!#REF!</definedName>
    <definedName name="Curved_Labour" localSheetId="28">[5]Sumary!#REF!</definedName>
    <definedName name="Curved_Labour" localSheetId="29">[5]Sumary!#REF!</definedName>
    <definedName name="Curved_Labour">[4]Sumary!#REF!</definedName>
    <definedName name="Curved_retail_markup" localSheetId="30">[5]Sumary!#REF!</definedName>
    <definedName name="Curved_retail_markup" localSheetId="28">[5]Sumary!#REF!</definedName>
    <definedName name="Curved_retail_markup" localSheetId="29">[5]Sumary!#REF!</definedName>
    <definedName name="Curved_retail_markup">[4]Sumary!#REF!</definedName>
    <definedName name="Curved_trade_markup" localSheetId="30">[5]Sumary!#REF!</definedName>
    <definedName name="Curved_trade_markup" localSheetId="28">[5]Sumary!#REF!</definedName>
    <definedName name="Curved_trade_markup" localSheetId="29">[5]Sumary!#REF!</definedName>
    <definedName name="Curved_trade_markup">[4]Sumary!#REF!</definedName>
    <definedName name="CurvedLabour" localSheetId="30">[5]Sumary!#REF!</definedName>
    <definedName name="CurvedLabour" localSheetId="28">[5]Sumary!#REF!</definedName>
    <definedName name="CurvedLabour" localSheetId="29">[5]Sumary!#REF!</definedName>
    <definedName name="CurvedLabour">[4]Sumary!#REF!</definedName>
    <definedName name="CurvedProfile">[14]Sumary!$D$6</definedName>
    <definedName name="CurveRetailMarkUp" localSheetId="30">[5]Sumary!#REF!</definedName>
    <definedName name="CurveRetailMarkUp" localSheetId="28">[5]Sumary!#REF!</definedName>
    <definedName name="CurveRetailMarkUp" localSheetId="29">[5]Sumary!#REF!</definedName>
    <definedName name="CurveRetailMarkUp">[4]Sumary!#REF!</definedName>
    <definedName name="CurveTradeMarkUp" localSheetId="30">[5]Sumary!#REF!</definedName>
    <definedName name="CurveTradeMarkUp" localSheetId="28">[5]Sumary!#REF!</definedName>
    <definedName name="CurveTradeMarkUp" localSheetId="29">[5]Sumary!#REF!</definedName>
    <definedName name="CurveTradeMarkUp">[4]Sumary!#REF!</definedName>
    <definedName name="Cut_Length_Charge" localSheetId="30">[1]Sumary!$M$14</definedName>
    <definedName name="Cut_Length_Charge" localSheetId="28">[1]Sumary!$M$14</definedName>
    <definedName name="Cut_Length_Charge" localSheetId="29">[1]Sumary!$M$14</definedName>
    <definedName name="Cut_Length_Charge" localSheetId="26">[14]Sumary!$M$14</definedName>
    <definedName name="Cut_Length_Charge" localSheetId="24">[14]Sumary!$M$14</definedName>
    <definedName name="Cut_Length_Charge" localSheetId="25">[14]Sumary!$M$14</definedName>
    <definedName name="Cut_Length_Charge" localSheetId="23">[14]Sumary!$M$14</definedName>
    <definedName name="Cut_Length_Charge" localSheetId="21">[14]Sumary!$M$14</definedName>
    <definedName name="Cut_Length_Charge" localSheetId="22">[14]Sumary!$M$14</definedName>
    <definedName name="Cut_Length_Charge" localSheetId="19">[3]Sumary!$M$13</definedName>
    <definedName name="Cut_Length_Charge" localSheetId="17">[3]Sumary!$M$13</definedName>
    <definedName name="Cut_Length_Charge" localSheetId="18">[3]Sumary!$M$13</definedName>
    <definedName name="Cut_Length_Charge">[2]Sumary!$M$14</definedName>
    <definedName name="CutCharge">[9]Components!$Q$30</definedName>
    <definedName name="CutLenght" localSheetId="51">[6]Components!#REF!</definedName>
    <definedName name="CutLenght" localSheetId="49">[6]Components!#REF!</definedName>
    <definedName name="CutLenght" localSheetId="50">[6]Components!#REF!</definedName>
    <definedName name="CutLenght" localSheetId="54">[8]Components!#REF!</definedName>
    <definedName name="CutLenght" localSheetId="52">[8]Components!#REF!</definedName>
    <definedName name="CutLenght" localSheetId="53">[8]Components!#REF!</definedName>
    <definedName name="CutLenght">[9]Components!$B$37</definedName>
    <definedName name="DoubleSidedTape" localSheetId="51">[6]Components!$E$10</definedName>
    <definedName name="DoubleSidedTape" localSheetId="49">[6]Components!$E$10</definedName>
    <definedName name="DoubleSidedTape" localSheetId="50">[6]Components!$E$10</definedName>
    <definedName name="DoubleSidedTape" localSheetId="60">[7]Components!$E$10</definedName>
    <definedName name="DoubleSidedTape" localSheetId="58">[7]Components!$E$10</definedName>
    <definedName name="DoubleSidedTape" localSheetId="59">[7]Components!$E$10</definedName>
    <definedName name="DoubleSidedTape" localSheetId="57">[7]Components!$E$10</definedName>
    <definedName name="DoubleSidedTape" localSheetId="55">[7]Components!$E$10</definedName>
    <definedName name="DoubleSidedTape" localSheetId="56">[7]Components!$E$10</definedName>
    <definedName name="DoubleSidedTape" localSheetId="54">[8]Components!$E$9</definedName>
    <definedName name="DoubleSidedTape" localSheetId="52">[8]Components!$E$9</definedName>
    <definedName name="DoubleSidedTape" localSheetId="53">[8]Components!$E$9</definedName>
    <definedName name="DoubleSidedTape" localSheetId="61">[7]Components!$E$10</definedName>
    <definedName name="DoubleSidedTape">[9]Components!$E$10</definedName>
    <definedName name="DualPullLabour" localSheetId="60">[7]Components!$B$36</definedName>
    <definedName name="DualPullLabour" localSheetId="58">[7]Components!$B$36</definedName>
    <definedName name="DualPullLabour" localSheetId="59">[7]Components!$B$36</definedName>
    <definedName name="DualPullLabour" localSheetId="57">[7]Components!$B$36</definedName>
    <definedName name="DualPullLabour" localSheetId="55">[7]Components!$B$36</definedName>
    <definedName name="DualPullLabour" localSheetId="56">[7]Components!$B$36</definedName>
    <definedName name="DualPullLabour" localSheetId="61">[7]Components!$B$36</definedName>
    <definedName name="DualPullLabour">[9]Components!$B$36</definedName>
    <definedName name="DualShadeDiscount">[22]Sumary!#REF!</definedName>
    <definedName name="DualShadeElectricMarkUp">[22]Sumary!#REF!</definedName>
    <definedName name="ElectricMotor" localSheetId="30">[1]Sumary!$D$74</definedName>
    <definedName name="ElectricMotor" localSheetId="28">[1]Sumary!$D$74</definedName>
    <definedName name="ElectricMotor" localSheetId="29">[1]Sumary!$D$74</definedName>
    <definedName name="ElectricMotor" localSheetId="19">[3]Sumary!$D$74</definedName>
    <definedName name="ElectricMotor" localSheetId="17">[3]Sumary!$D$74</definedName>
    <definedName name="ElectricMotor" localSheetId="18">[3]Sumary!$D$74</definedName>
    <definedName name="ElectricMotor">[2]Sumary!$D$74</definedName>
    <definedName name="ElectricTradeMarkUp" localSheetId="19">[3]Sumary!$M$47</definedName>
    <definedName name="ElectricTradeMarkUp" localSheetId="17">[3]Sumary!$M$47</definedName>
    <definedName name="ElectricTradeMarkUp" localSheetId="18">[3]Sumary!$M$47</definedName>
    <definedName name="ElectricTradeMarkUp">[2]Sumary!$M$32</definedName>
    <definedName name="EmbassyDiscount" localSheetId="34">[23]Sumary!$B$4</definedName>
    <definedName name="EmbassyDiscount" localSheetId="32">[23]Sumary!$B$4</definedName>
    <definedName name="EmbassyDiscount" localSheetId="33">[23]Sumary!$B$4</definedName>
    <definedName name="EmbassyDiscount">[24]Sumary!$B$4</definedName>
    <definedName name="EmbassyMarkUp" localSheetId="34">[23]Sumary!$B$5</definedName>
    <definedName name="EmbassyMarkUp" localSheetId="32">[23]Sumary!$B$5</definedName>
    <definedName name="EmbassyMarkUp" localSheetId="33">[23]Sumary!$B$5</definedName>
    <definedName name="EmbassyMarkUp">[24]Sumary!$B$5</definedName>
    <definedName name="EndCaps" localSheetId="51">[6]Components!$E$12</definedName>
    <definedName name="EndCaps" localSheetId="49">[6]Components!$E$12</definedName>
    <definedName name="EndCaps" localSheetId="50">[6]Components!$E$12</definedName>
    <definedName name="EndCaps" localSheetId="60">[7]Components!$E$12</definedName>
    <definedName name="EndCaps" localSheetId="58">[7]Components!$E$12</definedName>
    <definedName name="EndCaps" localSheetId="59">[7]Components!$E$12</definedName>
    <definedName name="EndCaps" localSheetId="57">[7]Components!$E$12</definedName>
    <definedName name="EndCaps" localSheetId="55">[7]Components!$E$12</definedName>
    <definedName name="EndCaps" localSheetId="56">[7]Components!$E$12</definedName>
    <definedName name="EndCaps" localSheetId="54">[8]Components!$E$11</definedName>
    <definedName name="EndCaps" localSheetId="52">[8]Components!$E$11</definedName>
    <definedName name="EndCaps" localSheetId="53">[8]Components!$E$11</definedName>
    <definedName name="EndCaps" localSheetId="61">[7]Components!$E$12</definedName>
    <definedName name="EndCaps">[9]Components!$E$12</definedName>
    <definedName name="EndSet" localSheetId="30">[5]Sumary!#REF!</definedName>
    <definedName name="EndSet" localSheetId="28">[5]Sumary!#REF!</definedName>
    <definedName name="EndSet" localSheetId="29">[5]Sumary!#REF!</definedName>
    <definedName name="EndSet">[4]Sumary!#REF!</definedName>
    <definedName name="EssanceMarkUp">[25]Sumary!$C$12</definedName>
    <definedName name="EssenceDiscount">[25]Sumary!$C$4</definedName>
    <definedName name="EvergladeDiscount">[25]Sumary!$C$6</definedName>
    <definedName name="ExpressionsDiscount" localSheetId="37">[25]Sumary!$C$3</definedName>
    <definedName name="ExpressionsDiscount" localSheetId="35">[25]Sumary!$C$3</definedName>
    <definedName name="ExpressionsDiscount" localSheetId="36">[25]Sumary!$C$3</definedName>
    <definedName name="ExpressionsDiscount" localSheetId="38">[25]Sumary!$C$3</definedName>
    <definedName name="ExpressionsDiscount">[26]Sumary!$C$1</definedName>
    <definedName name="ExpressionsMarkUp" localSheetId="37">[25]Sumary!$C$11</definedName>
    <definedName name="ExpressionsMarkUp" localSheetId="35">[25]Sumary!$C$11</definedName>
    <definedName name="ExpressionsMarkUp" localSheetId="36">[25]Sumary!$C$11</definedName>
    <definedName name="ExpressionsMarkUp" localSheetId="38">[25]Sumary!$C$11</definedName>
    <definedName name="ExpressionsMarkUp">[26]Sumary!$C$3</definedName>
    <definedName name="ExtrasMarkUp">[14]Sumary!$B$37</definedName>
    <definedName name="FabOnlyStabChainPerSlat">[4]Sumary!$F$7</definedName>
    <definedName name="Fabric_Only_MarkUp" localSheetId="30">[5]Sumary!$C$21</definedName>
    <definedName name="Fabric_Only_MarkUp" localSheetId="28">[5]Sumary!$C$21</definedName>
    <definedName name="Fabric_Only_MarkUp" localSheetId="29">[5]Sumary!$C$21</definedName>
    <definedName name="Fabric_Only_MarkUp">[4]Sumary!$C$36</definedName>
    <definedName name="Fabric_Wastage_Allowance" localSheetId="30">[1]Sumary!$B$36</definedName>
    <definedName name="Fabric_Wastage_Allowance" localSheetId="28">[1]Sumary!$B$36</definedName>
    <definedName name="Fabric_Wastage_Allowance" localSheetId="29">[1]Sumary!$B$36</definedName>
    <definedName name="Fabric_Wastage_Allowance" localSheetId="26">[14]Sumary!$B$43</definedName>
    <definedName name="Fabric_Wastage_Allowance" localSheetId="24">[14]Sumary!$B$43</definedName>
    <definedName name="Fabric_Wastage_Allowance" localSheetId="25">[14]Sumary!$B$43</definedName>
    <definedName name="Fabric_Wastage_Allowance" localSheetId="23">[14]Sumary!$B$43</definedName>
    <definedName name="Fabric_Wastage_Allowance" localSheetId="21">[14]Sumary!$B$43</definedName>
    <definedName name="Fabric_Wastage_Allowance" localSheetId="22">[14]Sumary!$B$43</definedName>
    <definedName name="Fabric_Wastage_Allowance" localSheetId="19">[3]Sumary!$B$41</definedName>
    <definedName name="Fabric_Wastage_Allowance" localSheetId="17">[3]Sumary!$B$41</definedName>
    <definedName name="Fabric_Wastage_Allowance" localSheetId="18">[3]Sumary!$B$41</definedName>
    <definedName name="Fabric_Wastage_Allowance">[2]Sumary!$B$41</definedName>
    <definedName name="FabricCost" localSheetId="15">#REF!</definedName>
    <definedName name="FabricCost" localSheetId="13">#REF!</definedName>
    <definedName name="FabricCost" localSheetId="14">#REF!</definedName>
    <definedName name="FabricCost">#REF!</definedName>
    <definedName name="FabricCost2026">#REF!</definedName>
    <definedName name="FabricOnlyDiscount">[4]Sumary!$C$39</definedName>
    <definedName name="FabricOnlyLabour" localSheetId="30">[5]Sumary!$C$24</definedName>
    <definedName name="FabricOnlyLabour" localSheetId="28">[5]Sumary!$C$24</definedName>
    <definedName name="FabricOnlyLabour" localSheetId="29">[5]Sumary!$C$24</definedName>
    <definedName name="FabricOnlyLabour">[4]Sumary!$C$32</definedName>
    <definedName name="FabricPocket" localSheetId="30">[5]Sumary!$C$19</definedName>
    <definedName name="FabricPocket" localSheetId="28">[5]Sumary!$C$19</definedName>
    <definedName name="FabricPocket" localSheetId="29">[5]Sumary!$C$19</definedName>
    <definedName name="FabricPocket">[4]Sumary!$C$20</definedName>
    <definedName name="FabricWrap" localSheetId="30">[1]Sumary!$B$39</definedName>
    <definedName name="FabricWrap" localSheetId="28">[1]Sumary!$B$39</definedName>
    <definedName name="FabricWrap" localSheetId="29">[1]Sumary!$B$39</definedName>
    <definedName name="FabricWrap" localSheetId="26">[14]Sumary!$B$46</definedName>
    <definedName name="FabricWrap" localSheetId="24">[14]Sumary!$B$46</definedName>
    <definedName name="FabricWrap" localSheetId="25">[14]Sumary!$B$46</definedName>
    <definedName name="FabricWrap" localSheetId="23">[14]Sumary!$B$46</definedName>
    <definedName name="FabricWrap" localSheetId="21">[14]Sumary!$B$46</definedName>
    <definedName name="FabricWrap" localSheetId="22">[14]Sumary!$B$46</definedName>
    <definedName name="FabricWrap" localSheetId="19">[3]Sumary!$B$44</definedName>
    <definedName name="FabricWrap" localSheetId="17">[3]Sumary!$B$44</definedName>
    <definedName name="FabricWrap" localSheetId="18">[3]Sumary!$B$44</definedName>
    <definedName name="FabricWrap">[2]Sumary!$B$44</definedName>
    <definedName name="FaceFixBracket">[13]Sumary!$C$70</definedName>
    <definedName name="FasciaCruzeTradeMarkUp" localSheetId="19">[3]Sumary!$M$54</definedName>
    <definedName name="FasciaCruzeTradeMarkUp" localSheetId="17">[3]Sumary!$M$54</definedName>
    <definedName name="FasciaCruzeTradeMarkUp" localSheetId="18">[3]Sumary!$M$54</definedName>
    <definedName name="FasciaCruzeTradeMarkUp">[2]Sumary!$M$39</definedName>
    <definedName name="FasciaLLMarkUp" localSheetId="19">[3]Sumary!$M$56</definedName>
    <definedName name="FasciaLLMarkUp" localSheetId="17">[3]Sumary!$M$56</definedName>
    <definedName name="FasciaLLMarkUp" localSheetId="18">[3]Sumary!$M$56</definedName>
    <definedName name="FasciaLLMarkUp">[2]Sumary!$M$41</definedName>
    <definedName name="FasciaLouvTradeMarkUp">[1]Sumary!$M$39</definedName>
    <definedName name="FasciasEclipseTradeMarkUp" localSheetId="30">[1]Sumary!$M$38</definedName>
    <definedName name="FasciasEclipseTradeMarkUp" localSheetId="28">[1]Sumary!$M$38</definedName>
    <definedName name="FasciasEclipseTradeMarkUp" localSheetId="29">[1]Sumary!$M$38</definedName>
    <definedName name="FasciasEclipseTradeMarkUp" localSheetId="19">[3]Sumary!$M$53</definedName>
    <definedName name="FasciasEclipseTradeMarkUp" localSheetId="17">[3]Sumary!$M$53</definedName>
    <definedName name="FasciasEclipseTradeMarkUp" localSheetId="18">[3]Sumary!$M$53</definedName>
    <definedName name="FasciasEclipseTradeMarkUp">[2]Sumary!$M$38</definedName>
    <definedName name="FFMarkUP" localSheetId="51">[6]Components!$D$28</definedName>
    <definedName name="FFMarkUP" localSheetId="49">[6]Components!$D$28</definedName>
    <definedName name="FFMarkUP" localSheetId="50">[6]Components!$D$28</definedName>
    <definedName name="FFMarkUP">[18]Components!$D$28</definedName>
    <definedName name="Finial_Metal" localSheetId="30">[1]Sumary!$D$64</definedName>
    <definedName name="Finial_Metal" localSheetId="28">[1]Sumary!$D$64</definedName>
    <definedName name="Finial_Metal" localSheetId="29">[1]Sumary!$D$64</definedName>
    <definedName name="Finial_Metal" localSheetId="19">[3]Sumary!$D$64</definedName>
    <definedName name="Finial_Metal" localSheetId="17">[3]Sumary!$D$64</definedName>
    <definedName name="Finial_Metal" localSheetId="18">[3]Sumary!$D$64</definedName>
    <definedName name="Finial_Metal">[2]Sumary!$D$64</definedName>
    <definedName name="Finial_Wood">[1]Sumary!$D$63</definedName>
    <definedName name="ForestWoodDiscount" localSheetId="34">[23]Sumary!$B$7</definedName>
    <definedName name="ForestWoodDiscount" localSheetId="32">[23]Sumary!$B$7</definedName>
    <definedName name="ForestWoodDiscount" localSheetId="33">[23]Sumary!$B$7</definedName>
    <definedName name="ForestWoodDiscount">[24]Sumary!$B$7</definedName>
    <definedName name="ForestWoodMarkUp" localSheetId="34">[23]Sumary!$B$8</definedName>
    <definedName name="ForestWoodMarkUp" localSheetId="32">[23]Sumary!$B$8</definedName>
    <definedName name="ForestWoodMarkUp" localSheetId="33">[23]Sumary!$B$8</definedName>
    <definedName name="ForestWoodMarkUp">[24]Sumary!$B$8</definedName>
    <definedName name="FullBlindLabour" localSheetId="30">[13]Sumary!$C$48</definedName>
    <definedName name="FullBlindLabour" localSheetId="28">[13]Sumary!$C$48</definedName>
    <definedName name="FullBlindLabour" localSheetId="29">[13]Sumary!$C$48</definedName>
    <definedName name="FullBlindLabour" localSheetId="15">[4]Sumary!#REF!</definedName>
    <definedName name="FullBlindLabour" localSheetId="13">[4]Sumary!#REF!</definedName>
    <definedName name="FullBlindLabour" localSheetId="14">[4]Sumary!#REF!</definedName>
    <definedName name="FullBlindLabour">[20]Sumary!$C$48</definedName>
    <definedName name="GripFixMarkUp" localSheetId="19">[3]Sumary!$M$55</definedName>
    <definedName name="GripFixMarkUp" localSheetId="17">[3]Sumary!$M$55</definedName>
    <definedName name="GripFixMarkUp" localSheetId="18">[3]Sumary!$M$55</definedName>
    <definedName name="GripFixMarkUp">[2]Sumary!$M$40</definedName>
    <definedName name="Handle" localSheetId="60">[7]Components!$N$21</definedName>
    <definedName name="Handle" localSheetId="58">[7]Components!$N$21</definedName>
    <definedName name="Handle" localSheetId="59">[7]Components!$N$21</definedName>
    <definedName name="Handle" localSheetId="57">[7]Components!$N$21</definedName>
    <definedName name="Handle" localSheetId="55">[7]Components!$N$21</definedName>
    <definedName name="Handle" localSheetId="56">[7]Components!$N$21</definedName>
    <definedName name="Handle" localSheetId="61">[7]Components!$N$21</definedName>
    <definedName name="Handle">[9]Components!$W$25</definedName>
    <definedName name="Hangers" localSheetId="30">[5]Sumary!$C$6</definedName>
    <definedName name="Hangers" localSheetId="28">[5]Sumary!$C$6</definedName>
    <definedName name="Hangers" localSheetId="29">[5]Sumary!$C$6</definedName>
    <definedName name="Hangers" localSheetId="9">[20]Sumary!$C$29</definedName>
    <definedName name="Hangers" localSheetId="7">[20]Sumary!$C$29</definedName>
    <definedName name="Hangers" localSheetId="8">[20]Sumary!$C$29</definedName>
    <definedName name="Hangers" localSheetId="15">[4]Sumary!$C$6</definedName>
    <definedName name="Hangers" localSheetId="13">[4]Sumary!$C$6</definedName>
    <definedName name="Hangers" localSheetId="14">[4]Sumary!$C$6</definedName>
    <definedName name="Hangers" localSheetId="12">[17]Sumary!$C$29</definedName>
    <definedName name="Hangers" localSheetId="10">[17]Sumary!$C$29</definedName>
    <definedName name="Hangers" localSheetId="11">[17]Sumary!$C$29</definedName>
    <definedName name="Hangers">[21]Sumary!$C$29</definedName>
    <definedName name="HangersBottomWheights" localSheetId="30">[13]Sumary!$C$33</definedName>
    <definedName name="HangersBottomWheights" localSheetId="28">[13]Sumary!$C$33</definedName>
    <definedName name="HangersBottomWheights" localSheetId="29">[13]Sumary!$C$33</definedName>
    <definedName name="HangersBottomWheights" localSheetId="9">[20]Sumary!$C$33</definedName>
    <definedName name="HangersBottomWheights" localSheetId="7">[20]Sumary!$C$33</definedName>
    <definedName name="HangersBottomWheights" localSheetId="8">[20]Sumary!$C$33</definedName>
    <definedName name="HangersBottomWheights" localSheetId="12">[17]Sumary!$C$33</definedName>
    <definedName name="HangersBottomWheights" localSheetId="10">[17]Sumary!$C$33</definedName>
    <definedName name="HangersBottomWheights" localSheetId="11">[17]Sumary!$C$33</definedName>
    <definedName name="HangersBottomWheights">[21]Sumary!$C$33</definedName>
    <definedName name="HardwireMotor" localSheetId="19">[3]Sumary!$D$76</definedName>
    <definedName name="HardwireMotor" localSheetId="17">[3]Sumary!$D$76</definedName>
    <definedName name="HardwireMotor" localSheetId="18">[3]Sumary!$D$76</definedName>
    <definedName name="HardwireMotor">[2]Sumary!$D$76</definedName>
    <definedName name="HcExtrasMarkUp" localSheetId="34">[23]Sumary!$B$10</definedName>
    <definedName name="HcExtrasMarkUp" localSheetId="32">[23]Sumary!$B$10</definedName>
    <definedName name="HcExtrasMarkUp" localSheetId="33">[23]Sumary!$B$10</definedName>
    <definedName name="HcExtrasMarkUp">[24]Sumary!$B$10</definedName>
    <definedName name="Hd_Tilt" localSheetId="30">[5]Sumary!#REF!</definedName>
    <definedName name="Hd_Tilt" localSheetId="28">[5]Sumary!#REF!</definedName>
    <definedName name="Hd_Tilt" localSheetId="29">[5]Sumary!#REF!</definedName>
    <definedName name="Hd_Tilt" localSheetId="9">[20]Sumary!$C$23</definedName>
    <definedName name="Hd_Tilt" localSheetId="7">[20]Sumary!$C$23</definedName>
    <definedName name="Hd_Tilt" localSheetId="8">[20]Sumary!$C$23</definedName>
    <definedName name="Hd_Tilt" localSheetId="15">[4]Sumary!#REF!</definedName>
    <definedName name="Hd_Tilt" localSheetId="13">[4]Sumary!#REF!</definedName>
    <definedName name="Hd_Tilt" localSheetId="14">[4]Sumary!#REF!</definedName>
    <definedName name="Hd_Tilt" localSheetId="12">[17]Sumary!$C$23</definedName>
    <definedName name="Hd_Tilt" localSheetId="10">[17]Sumary!$C$23</definedName>
    <definedName name="Hd_Tilt" localSheetId="11">[17]Sumary!$C$23</definedName>
    <definedName name="Hd_Tilt">[21]Sumary!$C$23</definedName>
    <definedName name="HdOnlyLabour" localSheetId="30">[5]Sumary!#REF!</definedName>
    <definedName name="HdOnlyLabour" localSheetId="28">[5]Sumary!#REF!</definedName>
    <definedName name="HdOnlyLabour" localSheetId="29">[5]Sumary!#REF!</definedName>
    <definedName name="HdOnlyLabour">[4]Sumary!#REF!</definedName>
    <definedName name="HdRailOnlyLabour" localSheetId="30">[5]Sumary!#REF!</definedName>
    <definedName name="HdRailOnlyLabour" localSheetId="28">[5]Sumary!#REF!</definedName>
    <definedName name="HdRailOnlyLabour" localSheetId="29">[5]Sumary!#REF!</definedName>
    <definedName name="HdRailOnlyLabour">[4]Sumary!#REF!</definedName>
    <definedName name="HdTiltStabChain" localSheetId="30">[13]Sumary!$C$26</definedName>
    <definedName name="HdTiltStabChain" localSheetId="28">[13]Sumary!$C$26</definedName>
    <definedName name="HdTiltStabChain" localSheetId="29">[13]Sumary!$C$26</definedName>
    <definedName name="HdTiltStabChain" localSheetId="9">[20]Sumary!$C$26</definedName>
    <definedName name="HdTiltStabChain" localSheetId="7">[20]Sumary!$C$26</definedName>
    <definedName name="HdTiltStabChain" localSheetId="8">[20]Sumary!$C$26</definedName>
    <definedName name="HdTiltStabChain" localSheetId="12">[17]Sumary!$C$26</definedName>
    <definedName name="HdTiltStabChain" localSheetId="10">[17]Sumary!$C$26</definedName>
    <definedName name="HdTiltStabChain" localSheetId="11">[17]Sumary!$C$26</definedName>
    <definedName name="HdTiltStabChain">[21]Sumary!$C$26</definedName>
    <definedName name="Head_Rail_Trade_MarkUp" localSheetId="30">[5]Sumary!#REF!</definedName>
    <definedName name="Head_Rail_Trade_MarkUp" localSheetId="28">[5]Sumary!#REF!</definedName>
    <definedName name="Head_Rail_Trade_MarkUp" localSheetId="29">[5]Sumary!#REF!</definedName>
    <definedName name="Head_Rail_Trade_MarkUp">[4]Sumary!#REF!</definedName>
    <definedName name="HeadRail" localSheetId="51">[6]Components!$E$7</definedName>
    <definedName name="HeadRail" localSheetId="49">[6]Components!$E$7</definedName>
    <definedName name="HeadRail" localSheetId="50">[6]Components!$E$7</definedName>
    <definedName name="HeadRail" localSheetId="60">[7]Components!$E$7</definedName>
    <definedName name="HeadRail" localSheetId="58">[7]Components!$E$7</definedName>
    <definedName name="HeadRail" localSheetId="59">[7]Components!$E$7</definedName>
    <definedName name="HeadRail" localSheetId="57">[7]Components!$E$7</definedName>
    <definedName name="HeadRail" localSheetId="55">[7]Components!$E$7</definedName>
    <definedName name="HeadRail" localSheetId="56">[7]Components!$E$7</definedName>
    <definedName name="HeadRail" localSheetId="54">[8]Components!$E$6</definedName>
    <definedName name="HeadRail" localSheetId="52">[8]Components!$E$6</definedName>
    <definedName name="HeadRail" localSheetId="53">[8]Components!$E$6</definedName>
    <definedName name="HeadRail" localSheetId="61">[7]Components!$E$7</definedName>
    <definedName name="HeadRail">[9]Components!$E$7</definedName>
    <definedName name="HeadRailCover" localSheetId="60">[7]Components!$E$24</definedName>
    <definedName name="HeadRailCover" localSheetId="58">[7]Components!$E$24</definedName>
    <definedName name="HeadRailCover" localSheetId="59">[7]Components!$E$24</definedName>
    <definedName name="HeadRailCover" localSheetId="57">[7]Components!$E$24</definedName>
    <definedName name="HeadRailCover" localSheetId="55">[7]Components!$E$24</definedName>
    <definedName name="HeadRailCover" localSheetId="56">[7]Components!$E$24</definedName>
    <definedName name="HeadRailCover" localSheetId="61">[7]Components!$E$24</definedName>
    <definedName name="HeadRailCover">[9]Components!$E$24</definedName>
    <definedName name="HeadRailIncTiltRod" localSheetId="30">[5]Sumary!#REF!</definedName>
    <definedName name="HeadRailIncTiltRod" localSheetId="28">[5]Sumary!#REF!</definedName>
    <definedName name="HeadRailIncTiltRod" localSheetId="29">[5]Sumary!#REF!</definedName>
    <definedName name="HeadRailIncTiltRod">[4]Sumary!#REF!</definedName>
    <definedName name="HeadRailLabour" localSheetId="30">[13]Sumary!$C$49</definedName>
    <definedName name="HeadRailLabour" localSheetId="28">[13]Sumary!$C$49</definedName>
    <definedName name="HeadRailLabour" localSheetId="29">[13]Sumary!$C$49</definedName>
    <definedName name="HeadRailLabour">[20]Sumary!$C$49</definedName>
    <definedName name="HighLimit" localSheetId="30">[1]Sumary!$D$38</definedName>
    <definedName name="HighLimit" localSheetId="28">[1]Sumary!$D$38</definedName>
    <definedName name="HighLimit" localSheetId="29">[1]Sumary!$D$38</definedName>
    <definedName name="HighLimit" localSheetId="26">[14]Sumary!$D$45</definedName>
    <definedName name="HighLimit" localSheetId="24">[14]Sumary!$D$45</definedName>
    <definedName name="HighLimit" localSheetId="25">[14]Sumary!$D$45</definedName>
    <definedName name="HighLimit" localSheetId="23">[14]Sumary!$D$45</definedName>
    <definedName name="HighLimit" localSheetId="21">[14]Sumary!$D$45</definedName>
    <definedName name="HighLimit" localSheetId="22">[14]Sumary!$D$45</definedName>
    <definedName name="HighLimit" localSheetId="19">[3]Sumary!$D$43</definedName>
    <definedName name="HighLimit" localSheetId="17">[3]Sumary!$D$43</definedName>
    <definedName name="HighLimit" localSheetId="18">[3]Sumary!$D$43</definedName>
    <definedName name="HighLimit">[2]Sumary!$D$43</definedName>
    <definedName name="HighWastage" localSheetId="30">[1]Sumary!$B$38</definedName>
    <definedName name="HighWastage" localSheetId="28">[1]Sumary!$B$38</definedName>
    <definedName name="HighWastage" localSheetId="29">[1]Sumary!$B$38</definedName>
    <definedName name="HighWastage" localSheetId="26">[14]Sumary!$B$45</definedName>
    <definedName name="HighWastage" localSheetId="24">[14]Sumary!$B$45</definedName>
    <definedName name="HighWastage" localSheetId="25">[14]Sumary!$B$45</definedName>
    <definedName name="HighWastage" localSheetId="23">[14]Sumary!$B$45</definedName>
    <definedName name="HighWastage" localSheetId="21">[14]Sumary!$B$45</definedName>
    <definedName name="HighWastage" localSheetId="22">[14]Sumary!$B$45</definedName>
    <definedName name="HighWastage" localSheetId="19">[3]Sumary!$B$43</definedName>
    <definedName name="HighWastage" localSheetId="17">[3]Sumary!$B$43</definedName>
    <definedName name="HighWastage" localSheetId="18">[3]Sumary!$B$43</definedName>
    <definedName name="HighWastage">[2]Sumary!$B$43</definedName>
    <definedName name="HybridEndCaps" localSheetId="30">[1]Sumary!$C$99</definedName>
    <definedName name="HybridEndCaps" localSheetId="28">[1]Sumary!$C$99</definedName>
    <definedName name="HybridEndCaps" localSheetId="29">[1]Sumary!$C$99</definedName>
    <definedName name="HybridEndCaps" localSheetId="19">[3]Sumary!#REF!</definedName>
    <definedName name="HybridEndCaps" localSheetId="17">[3]Sumary!#REF!</definedName>
    <definedName name="HybridEndCaps" localSheetId="18">[3]Sumary!#REF!</definedName>
    <definedName name="HybridEndCaps">[2]Sumary!#REF!</definedName>
    <definedName name="IntermediateEndCaps" localSheetId="51">[6]Components!$E$13</definedName>
    <definedName name="IntermediateEndCaps" localSheetId="49">[6]Components!$E$13</definedName>
    <definedName name="IntermediateEndCaps" localSheetId="50">[6]Components!$E$13</definedName>
    <definedName name="IntermediateEndCaps" localSheetId="54">[8]Components!$E$12</definedName>
    <definedName name="IntermediateEndCaps" localSheetId="52">[8]Components!$E$12</definedName>
    <definedName name="IntermediateEndCaps" localSheetId="53">[8]Components!$E$12</definedName>
    <definedName name="IntermediateEndCaps">[18]Components!$E$13</definedName>
    <definedName name="IntermediateHeadRail" localSheetId="51">[6]Components!$E$8</definedName>
    <definedName name="IntermediateHeadRail" localSheetId="49">[6]Components!$E$8</definedName>
    <definedName name="IntermediateHeadRail" localSheetId="50">[6]Components!$E$8</definedName>
    <definedName name="IntermediateHeadRail" localSheetId="54">[8]Components!$E$7</definedName>
    <definedName name="IntermediateHeadRail" localSheetId="52">[8]Components!$E$7</definedName>
    <definedName name="IntermediateHeadRail" localSheetId="53">[8]Components!$E$7</definedName>
    <definedName name="IntermediateHeadRail">[18]Components!$E$8</definedName>
    <definedName name="IrwinsDiscount" localSheetId="60">[7]Components!#REF!</definedName>
    <definedName name="IrwinsDiscount" localSheetId="58">[7]Components!#REF!</definedName>
    <definedName name="IrwinsDiscount" localSheetId="59">[7]Components!#REF!</definedName>
    <definedName name="IrwinsDiscount" localSheetId="57">[7]Components!#REF!</definedName>
    <definedName name="IrwinsDiscount" localSheetId="55">[7]Components!#REF!</definedName>
    <definedName name="IrwinsDiscount" localSheetId="56">[7]Components!#REF!</definedName>
    <definedName name="IrwinsDiscount" localSheetId="61">[7]Components!#REF!</definedName>
    <definedName name="IrwinsDiscount">[9]Components!$N$13</definedName>
    <definedName name="Labour" localSheetId="51">[6]Components!$B$35</definedName>
    <definedName name="Labour" localSheetId="49">[6]Components!$B$35</definedName>
    <definedName name="Labour" localSheetId="50">[6]Components!$B$35</definedName>
    <definedName name="Labour" localSheetId="60">[7]Components!$B$34</definedName>
    <definedName name="Labour" localSheetId="58">[7]Components!$B$34</definedName>
    <definedName name="Labour" localSheetId="59">[7]Components!$B$34</definedName>
    <definedName name="Labour" localSheetId="57">[7]Components!$B$34</definedName>
    <definedName name="Labour" localSheetId="55">[7]Components!$B$34</definedName>
    <definedName name="Labour" localSheetId="56">[7]Components!$B$34</definedName>
    <definedName name="Labour" localSheetId="30">[1]Sumary!$M$12</definedName>
    <definedName name="Labour" localSheetId="28">[1]Sumary!$M$12</definedName>
    <definedName name="Labour" localSheetId="29">[1]Sumary!$M$12</definedName>
    <definedName name="Labour" localSheetId="26">[14]Sumary!$M$12</definedName>
    <definedName name="Labour" localSheetId="24">[14]Sumary!$M$12</definedName>
    <definedName name="Labour" localSheetId="25">[14]Sumary!$M$12</definedName>
    <definedName name="Labour" localSheetId="23">[14]Sumary!$M$12</definedName>
    <definedName name="Labour" localSheetId="21">[14]Sumary!$M$12</definedName>
    <definedName name="Labour" localSheetId="22">[14]Sumary!$M$12</definedName>
    <definedName name="Labour" localSheetId="61">[7]Components!$B$34</definedName>
    <definedName name="LABOUR">[4]Sumary!#REF!</definedName>
    <definedName name="LabourLarge" localSheetId="51">[6]Components!$B$36</definedName>
    <definedName name="LabourLarge" localSheetId="49">[6]Components!$B$36</definedName>
    <definedName name="LabourLarge" localSheetId="50">[6]Components!$B$36</definedName>
    <definedName name="LabourLarge" localSheetId="60">[7]Components!$B$35</definedName>
    <definedName name="LabourLarge" localSheetId="58">[7]Components!$B$35</definedName>
    <definedName name="LabourLarge" localSheetId="59">[7]Components!$B$35</definedName>
    <definedName name="LabourLarge" localSheetId="57">[7]Components!$B$35</definedName>
    <definedName name="LabourLarge" localSheetId="55">[7]Components!$B$35</definedName>
    <definedName name="LabourLarge" localSheetId="56">[7]Components!$B$35</definedName>
    <definedName name="LabourLarge" localSheetId="61">[7]Components!$B$35</definedName>
    <definedName name="LabourLarge">[9]Components!$B$35</definedName>
    <definedName name="LargeHdExtarLabour" localSheetId="30">[5]Sumary!#REF!</definedName>
    <definedName name="LargeHdExtarLabour" localSheetId="28">[5]Sumary!#REF!</definedName>
    <definedName name="LargeHdExtarLabour" localSheetId="29">[5]Sumary!#REF!</definedName>
    <definedName name="LargeHdExtarLabour">[4]Sumary!#REF!</definedName>
    <definedName name="LargeHdRailExtra" localSheetId="30">[5]Sumary!#REF!</definedName>
    <definedName name="LargeHdRailExtra" localSheetId="28">[5]Sumary!#REF!</definedName>
    <definedName name="LargeHdRailExtra" localSheetId="29">[5]Sumary!#REF!</definedName>
    <definedName name="LargeHdRailExtra">[4]Sumary!#REF!</definedName>
    <definedName name="LayFlayTubing">[14]Sumary!$D$28</definedName>
    <definedName name="LL40mmFascia" localSheetId="19">[3]Sumary!$D$130</definedName>
    <definedName name="LL40mmFascia" localSheetId="17">[3]Sumary!$D$130</definedName>
    <definedName name="LL40mmFascia" localSheetId="18">[3]Sumary!$D$130</definedName>
    <definedName name="LL40mmFascia">[2]Sumary!$D$130</definedName>
    <definedName name="LL70mmEndCaps" localSheetId="30">[1]Sumary!$C$96</definedName>
    <definedName name="LL70mmEndCaps" localSheetId="28">[1]Sumary!$C$96</definedName>
    <definedName name="LL70mmEndCaps" localSheetId="29">[1]Sumary!$C$96</definedName>
    <definedName name="LL70MMEndCaps" localSheetId="19">[3]Sumary!$D$127</definedName>
    <definedName name="LL70MMEndCaps" localSheetId="17">[3]Sumary!$D$127</definedName>
    <definedName name="LL70MMEndCaps" localSheetId="18">[3]Sumary!$D$127</definedName>
    <definedName name="LL70MMEndCaps">[2]Sumary!$D$127</definedName>
    <definedName name="LL70mmFascia" localSheetId="30">[1]Sumary!$D$95</definedName>
    <definedName name="LL70mmFascia" localSheetId="28">[1]Sumary!$D$95</definedName>
    <definedName name="LL70mmFascia" localSheetId="29">[1]Sumary!$D$95</definedName>
    <definedName name="LL70mmFascia" localSheetId="19">[3]Sumary!$D$126</definedName>
    <definedName name="LL70mmFascia" localSheetId="17">[3]Sumary!$D$126</definedName>
    <definedName name="LL70mmFascia" localSheetId="18">[3]Sumary!$D$126</definedName>
    <definedName name="LL70mmFascia">[2]Sumary!$D$126</definedName>
    <definedName name="LL70mmFasciaChromeCaps">[1]Sumary!$D$97</definedName>
    <definedName name="LLBackBar" localSheetId="19">[3]Sumary!$D$131</definedName>
    <definedName name="LLBackBar" localSheetId="17">[3]Sumary!$D$131</definedName>
    <definedName name="LLBackBar" localSheetId="18">[3]Sumary!$D$131</definedName>
    <definedName name="LLBackBar">[2]Sumary!$D$131</definedName>
    <definedName name="LLExtensionFFBracket">[1]Sumary!$D$103</definedName>
    <definedName name="LLFasciaFabricCover">[1]Sumary!$D$104</definedName>
    <definedName name="LLFasciaTopFix" localSheetId="19">[3]Sumary!$D$129</definedName>
    <definedName name="LLFasciaTopFix" localSheetId="17">[3]Sumary!$D$129</definedName>
    <definedName name="LLFasciaTopFix" localSheetId="18">[3]Sumary!$D$129</definedName>
    <definedName name="LLFasciaTopFix">[2]Sumary!$D$129</definedName>
    <definedName name="LLGripFix" localSheetId="30">[1]Sumary!$D$106</definedName>
    <definedName name="LLGripFix" localSheetId="28">[1]Sumary!$D$106</definedName>
    <definedName name="LLGripFix" localSheetId="29">[1]Sumary!$D$106</definedName>
    <definedName name="LLGripFix" localSheetId="19">[3]Sumary!$D$121</definedName>
    <definedName name="LLGripFix" localSheetId="17">[3]Sumary!$D$121</definedName>
    <definedName name="LLGripFix" localSheetId="18">[3]Sumary!$D$121</definedName>
    <definedName name="LLGripFix">[2]Sumary!$D$121</definedName>
    <definedName name="LLGripFixChromeCovers" localSheetId="30">[1]Sumary!$D$107</definedName>
    <definedName name="LLGripFixChromeCovers" localSheetId="28">[1]Sumary!$D$107</definedName>
    <definedName name="LLGripFixChromeCovers" localSheetId="29">[1]Sumary!$D$107</definedName>
    <definedName name="LLGripFixChromeCovers" localSheetId="19">[3]Sumary!$D$122</definedName>
    <definedName name="LLGripFixChromeCovers" localSheetId="17">[3]Sumary!$D$122</definedName>
    <definedName name="LLGripFixChromeCovers" localSheetId="18">[3]Sumary!$D$122</definedName>
    <definedName name="LLGripFixChromeCovers">[2]Sumary!$D$122</definedName>
    <definedName name="LLHybridCassette">[1]Sumary!$D$98</definedName>
    <definedName name="LLPlainFabricCover">[1]Sumary!$D$105</definedName>
    <definedName name="LLTopFix">[1]Sumary!$D$100</definedName>
    <definedName name="LLTopFixExtensionBracket">[1]Sumary!$D$101</definedName>
    <definedName name="LooopChain">[14]Sumary!$D$18</definedName>
    <definedName name="LoopChain">[19]Sumary!$G$18</definedName>
    <definedName name="LowLimit" localSheetId="30">[1]Sumary!$D$37</definedName>
    <definedName name="LowLimit" localSheetId="28">[1]Sumary!$D$37</definedName>
    <definedName name="LowLimit" localSheetId="29">[1]Sumary!$D$37</definedName>
    <definedName name="LowLimit" localSheetId="26">[14]Sumary!$D$44</definedName>
    <definedName name="LowLimit" localSheetId="24">[14]Sumary!$D$44</definedName>
    <definedName name="LowLimit" localSheetId="25">[14]Sumary!$D$44</definedName>
    <definedName name="LowLimit" localSheetId="23">[14]Sumary!$D$44</definedName>
    <definedName name="LowLimit" localSheetId="21">[14]Sumary!$D$44</definedName>
    <definedName name="LowLimit" localSheetId="22">[14]Sumary!$D$44</definedName>
    <definedName name="LowLimit" localSheetId="19">[3]Sumary!$D$42</definedName>
    <definedName name="LowLimit" localSheetId="17">[3]Sumary!$D$42</definedName>
    <definedName name="LowLimit" localSheetId="18">[3]Sumary!$D$42</definedName>
    <definedName name="LowLimit">[2]Sumary!$D$42</definedName>
    <definedName name="MagneticSupport" localSheetId="30">[5]Sumary!#REF!</definedName>
    <definedName name="MagneticSupport" localSheetId="28">[5]Sumary!#REF!</definedName>
    <definedName name="MagneticSupport" localSheetId="29">[5]Sumary!#REF!</definedName>
    <definedName name="MagneticSupport">[4]Sumary!#REF!</definedName>
    <definedName name="MagnetSupports" localSheetId="30">[13]Sumary!$C$37</definedName>
    <definedName name="MagnetSupports" localSheetId="28">[13]Sumary!$C$37</definedName>
    <definedName name="MagnetSupports" localSheetId="29">[13]Sumary!$C$37</definedName>
    <definedName name="MagnetSupports" localSheetId="9">[20]Sumary!$C$37</definedName>
    <definedName name="MagnetSupports" localSheetId="7">[20]Sumary!$C$37</definedName>
    <definedName name="MagnetSupports" localSheetId="8">[20]Sumary!$C$37</definedName>
    <definedName name="MagnetSupports" localSheetId="15">[4]Sumary!#REF!</definedName>
    <definedName name="MagnetSupports" localSheetId="13">[4]Sumary!#REF!</definedName>
    <definedName name="MagnetSupports" localSheetId="14">[4]Sumary!#REF!</definedName>
    <definedName name="MagnetSupports" localSheetId="12">[17]Sumary!$C$37</definedName>
    <definedName name="MagnetSupports" localSheetId="10">[17]Sumary!$C$37</definedName>
    <definedName name="MagnetSupports" localSheetId="11">[17]Sumary!$C$37</definedName>
    <definedName name="MagnetSupports">[21]Sumary!$C$37</definedName>
    <definedName name="MahoganyFrame" localSheetId="60">[7]Components!$N$19</definedName>
    <definedName name="MahoganyFrame" localSheetId="58">[7]Components!$N$19</definedName>
    <definedName name="MahoganyFrame" localSheetId="59">[7]Components!$N$19</definedName>
    <definedName name="MahoganyFrame" localSheetId="57">[7]Components!$N$19</definedName>
    <definedName name="MahoganyFrame" localSheetId="55">[7]Components!$N$19</definedName>
    <definedName name="MahoganyFrame" localSheetId="56">[7]Components!$N$19</definedName>
    <definedName name="MahoganyFrame" localSheetId="61">[7]Components!$N$19</definedName>
    <definedName name="MahoganyFrame">[9]Components!$W$23</definedName>
    <definedName name="MarkUp">[13]Sumary!$C$63</definedName>
    <definedName name="Mech_32mm" localSheetId="30">[1]Sumary!$G$10</definedName>
    <definedName name="Mech_32mm" localSheetId="28">[1]Sumary!$G$10</definedName>
    <definedName name="Mech_32mm" localSheetId="29">[1]Sumary!$G$10</definedName>
    <definedName name="Mech_32mm" localSheetId="19">[3]Sumary!$G$10</definedName>
    <definedName name="Mech_32mm" localSheetId="17">[3]Sumary!$G$10</definedName>
    <definedName name="Mech_32mm" localSheetId="18">[3]Sumary!$G$10</definedName>
    <definedName name="Mech_32mm">[2]Sumary!$G$10</definedName>
    <definedName name="Mech_40mm" localSheetId="30">[1]Sumary!$G$11</definedName>
    <definedName name="Mech_40mm" localSheetId="28">[1]Sumary!$G$11</definedName>
    <definedName name="Mech_40mm" localSheetId="29">[1]Sumary!$G$11</definedName>
    <definedName name="Mech_40mm" localSheetId="19">[3]Sumary!$G$11</definedName>
    <definedName name="Mech_40mm" localSheetId="17">[3]Sumary!$G$11</definedName>
    <definedName name="Mech_40mm" localSheetId="18">[3]Sumary!$G$11</definedName>
    <definedName name="Mech_40mm">[2]Sumary!$G$11</definedName>
    <definedName name="MedWastage" localSheetId="30">[1]Sumary!$B$37</definedName>
    <definedName name="MedWastage" localSheetId="28">[1]Sumary!$B$37</definedName>
    <definedName name="MedWastage" localSheetId="29">[1]Sumary!$B$37</definedName>
    <definedName name="MedWastage" localSheetId="26">[14]Sumary!$B$44</definedName>
    <definedName name="MedWastage" localSheetId="24">[14]Sumary!$B$44</definedName>
    <definedName name="MedWastage" localSheetId="25">[14]Sumary!$B$44</definedName>
    <definedName name="MedWastage" localSheetId="23">[14]Sumary!$B$44</definedName>
    <definedName name="MedWastage" localSheetId="21">[14]Sumary!$B$44</definedName>
    <definedName name="MedWastage" localSheetId="22">[14]Sumary!$B$44</definedName>
    <definedName name="MedWastage" localSheetId="19">[3]Sumary!$B$42</definedName>
    <definedName name="MedWastage" localSheetId="17">[3]Sumary!$B$42</definedName>
    <definedName name="MedWastage" localSheetId="18">[3]Sumary!$B$42</definedName>
    <definedName name="MedWastage">[2]Sumary!$B$42</definedName>
    <definedName name="Metal_POle" localSheetId="30">[1]Sumary!$D$60</definedName>
    <definedName name="Metal_POle" localSheetId="28">[1]Sumary!$D$60</definedName>
    <definedName name="Metal_POle" localSheetId="29">[1]Sumary!$D$60</definedName>
    <definedName name="Metal_POle" localSheetId="19">[3]Sumary!$D$60</definedName>
    <definedName name="Metal_POle" localSheetId="17">[3]Sumary!$D$60</definedName>
    <definedName name="Metal_POle" localSheetId="18">[3]Sumary!$D$60</definedName>
    <definedName name="Metal_POle">[2]Sumary!$D$60</definedName>
    <definedName name="MetalEndCaps" localSheetId="30">[1]Sumary!$D$25</definedName>
    <definedName name="MetalEndCaps" localSheetId="28">[1]Sumary!$D$25</definedName>
    <definedName name="MetalEndCaps" localSheetId="29">[1]Sumary!$D$25</definedName>
    <definedName name="MetalEndCaps" localSheetId="26">[14]Sumary!#REF!</definedName>
    <definedName name="MetalEndCaps" localSheetId="24">[14]Sumary!#REF!</definedName>
    <definedName name="MetalEndCaps" localSheetId="25">[14]Sumary!#REF!</definedName>
    <definedName name="MetalEndCaps" localSheetId="23">[14]Sumary!#REF!</definedName>
    <definedName name="MetalEndCaps" localSheetId="21">[14]Sumary!#REF!</definedName>
    <definedName name="MetalEndCaps" localSheetId="22">[14]Sumary!#REF!</definedName>
    <definedName name="MetalEndCaps" localSheetId="19">[3]Sumary!$D$113</definedName>
    <definedName name="MetalEndCaps" localSheetId="17">[3]Sumary!$D$113</definedName>
    <definedName name="MetalEndCaps" localSheetId="18">[3]Sumary!$D$113</definedName>
    <definedName name="MetalEndCaps">[2]Sumary!$D$113</definedName>
    <definedName name="MetalPull" localSheetId="30">[1]Sumary!$D$53</definedName>
    <definedName name="MetalPull" localSheetId="28">[1]Sumary!$D$53</definedName>
    <definedName name="MetalPull" localSheetId="29">[1]Sumary!$D$53</definedName>
    <definedName name="MetalPull" localSheetId="19">[3]Sumary!$D$53</definedName>
    <definedName name="MetalPull" localSheetId="17">[3]Sumary!$D$53</definedName>
    <definedName name="MetalPull" localSheetId="18">[3]Sumary!$D$53</definedName>
    <definedName name="MetalPull">[2]Sumary!$D$53</definedName>
    <definedName name="MiniHub" localSheetId="30">[1]Sumary!$D$81</definedName>
    <definedName name="MiniHub" localSheetId="28">[1]Sumary!$D$81</definedName>
    <definedName name="MiniHub" localSheetId="29">[1]Sumary!$D$81</definedName>
    <definedName name="MiniHub" localSheetId="19">[3]Sumary!$D$82</definedName>
    <definedName name="MiniHub" localSheetId="17">[3]Sumary!$D$82</definedName>
    <definedName name="MiniHub" localSheetId="18">[3]Sumary!$D$82</definedName>
    <definedName name="MiniHub">[2]Sumary!$D$82</definedName>
    <definedName name="Motor40mm" localSheetId="30">[1]Sumary!$D$75</definedName>
    <definedName name="Motor40mm" localSheetId="28">[1]Sumary!$D$75</definedName>
    <definedName name="Motor40mm" localSheetId="29">[1]Sumary!$D$75</definedName>
    <definedName name="Motor40mm" localSheetId="19">[3]Sumary!$D$75</definedName>
    <definedName name="Motor40mm" localSheetId="17">[3]Sumary!$D$75</definedName>
    <definedName name="Motor40mm" localSheetId="18">[3]Sumary!$D$75</definedName>
    <definedName name="Motor40mm">[2]Sumary!$D$75</definedName>
    <definedName name="MotorMarkUp" localSheetId="30">[27]Sumary!$C$66</definedName>
    <definedName name="MotorMarkUp" localSheetId="28">[27]Sumary!$C$66</definedName>
    <definedName name="MotorMarkUp" localSheetId="29">[27]Sumary!$C$66</definedName>
    <definedName name="MotorMarkUp" localSheetId="12">[17]Sumary!$C$69</definedName>
    <definedName name="MotorMarkUp" localSheetId="10">[17]Sumary!$C$69</definedName>
    <definedName name="MotorMarkUp" localSheetId="11">[17]Sumary!$C$69</definedName>
    <definedName name="MotorMarkUp">[17]Sumary!$C$67</definedName>
    <definedName name="MultiRemote" localSheetId="30">[1]Sumary!$D$76</definedName>
    <definedName name="MultiRemote" localSheetId="28">[1]Sumary!$D$76</definedName>
    <definedName name="MultiRemote" localSheetId="29">[1]Sumary!$D$76</definedName>
    <definedName name="MultiRemote" localSheetId="19">[3]Sumary!$D$77</definedName>
    <definedName name="MultiRemote" localSheetId="17">[3]Sumary!$D$77</definedName>
    <definedName name="MultiRemote" localSheetId="18">[3]Sumary!$D$77</definedName>
    <definedName name="MultiRemote">[2]Sumary!$D$77</definedName>
    <definedName name="MylarTape">[14]Sumary!$D$23</definedName>
    <definedName name="MylarTapeTop" localSheetId="30">[1]Sumary!$G$21</definedName>
    <definedName name="MylarTapeTop" localSheetId="28">[1]Sumary!$G$21</definedName>
    <definedName name="MylarTapeTop" localSheetId="29">[1]Sumary!$G$21</definedName>
    <definedName name="MylarTapeTop" localSheetId="19">[3]Sumary!$G$21</definedName>
    <definedName name="MylarTapeTop" localSheetId="17">[3]Sumary!$G$21</definedName>
    <definedName name="MylarTapeTop" localSheetId="18">[3]Sumary!$G$21</definedName>
    <definedName name="MylarTapeTop">[2]Sumary!$G$21</definedName>
    <definedName name="Mylay15mm" localSheetId="19">[3]Sumary!$D$117</definedName>
    <definedName name="Mylay15mm" localSheetId="17">[3]Sumary!$D$117</definedName>
    <definedName name="Mylay15mm" localSheetId="18">[3]Sumary!$D$117</definedName>
    <definedName name="Mylay15mm">[2]Sumary!$D$117</definedName>
    <definedName name="NighDayMarkUp">[22]Sumary!$C$2</definedName>
    <definedName name="NoSewBottomBar" localSheetId="30">[1]Sumary!$G$20</definedName>
    <definedName name="NoSewBottomBar" localSheetId="28">[1]Sumary!$G$20</definedName>
    <definedName name="NoSewBottomBar" localSheetId="29">[1]Sumary!$G$20</definedName>
    <definedName name="NoSewBottomBar" localSheetId="19">[3]Sumary!$G$20</definedName>
    <definedName name="NoSewBottomBar" localSheetId="17">[3]Sumary!$G$20</definedName>
    <definedName name="NoSewBottomBar" localSheetId="18">[3]Sumary!$G$20</definedName>
    <definedName name="NoSewBottomBar">[2]Sumary!$G$20</definedName>
    <definedName name="NovaAAAMarkUp">[20]Sumary!$C$62</definedName>
    <definedName name="NovaBandA">[20]Sumary!$C$54</definedName>
    <definedName name="NovaBandAA">[20]Sumary!$C$53</definedName>
    <definedName name="NovaBandAAA">[20]Sumary!$C$52</definedName>
    <definedName name="NovaBandB">[20]Sumary!$C$55</definedName>
    <definedName name="NovaBandC">[20]Sumary!$C$56</definedName>
    <definedName name="NovaBandD">[20]Sumary!$C$57</definedName>
    <definedName name="NovaBandE">[20]Sumary!$C$58</definedName>
    <definedName name="NovaBracketMarkUP" localSheetId="9">[20]Sumary!$C$67</definedName>
    <definedName name="NovaBracketMarkUP" localSheetId="7">[20]Sumary!$C$67</definedName>
    <definedName name="NovaBracketMarkUP" localSheetId="8">[20]Sumary!$C$67</definedName>
    <definedName name="NovaBracketMarkUP">[20]Sumary!$C$66</definedName>
    <definedName name="NovaDiscount">[20]Sumary!$C$65</definedName>
    <definedName name="NovaHdMarkUp">[20]Sumary!$C$64</definedName>
    <definedName name="NovaMarkUp">[20]Sumary!$C$63</definedName>
    <definedName name="NovaProgDis3.6">[20]Sumary!$C$70</definedName>
    <definedName name="NovaProgDisc4">[20]Sumary!$C$71</definedName>
    <definedName name="NovaProgDisc4.4">[20]Sumary!$C$72</definedName>
    <definedName name="Op_Chain_Plastic" localSheetId="30">[1]Sumary!$G$15</definedName>
    <definedName name="Op_Chain_Plastic" localSheetId="28">[1]Sumary!$G$15</definedName>
    <definedName name="Op_Chain_Plastic" localSheetId="29">[1]Sumary!$G$15</definedName>
    <definedName name="Op_Chain_Plastic" localSheetId="19">[3]Sumary!$G$15</definedName>
    <definedName name="Op_Chain_Plastic" localSheetId="17">[3]Sumary!$G$15</definedName>
    <definedName name="Op_Chain_Plastic" localSheetId="18">[3]Sumary!$G$15</definedName>
    <definedName name="Op_Chain_Plastic">[2]Sumary!$G$15</definedName>
    <definedName name="OpertaingHandle" localSheetId="54">[8]Components!$E$28</definedName>
    <definedName name="OpertaingHandle" localSheetId="52">[8]Components!$E$28</definedName>
    <definedName name="OpertaingHandle" localSheetId="53">[8]Components!$E$28</definedName>
    <definedName name="OpertaingHandle">[16]Components!$E$28</definedName>
    <definedName name="OpExtrasTradeMarkUp" localSheetId="30">[1]Sumary!$M$35</definedName>
    <definedName name="OpExtrasTradeMarkUp" localSheetId="28">[1]Sumary!$M$35</definedName>
    <definedName name="OpExtrasTradeMarkUp" localSheetId="29">[1]Sumary!$M$35</definedName>
    <definedName name="OpExtrasTradeMarkUp" localSheetId="19">[3]Sumary!$M$50</definedName>
    <definedName name="OpExtrasTradeMarkUp" localSheetId="17">[3]Sumary!$M$50</definedName>
    <definedName name="OpExtrasTradeMarkUp" localSheetId="18">[3]Sumary!$M$50</definedName>
    <definedName name="OpExtrasTradeMarkUp">[2]Sumary!$M$35</definedName>
    <definedName name="Packaging" localSheetId="9">[20]Sumary!$C$22</definedName>
    <definedName name="Packaging" localSheetId="7">[20]Sumary!$C$22</definedName>
    <definedName name="Packaging" localSheetId="8">[20]Sumary!$C$22</definedName>
    <definedName name="Packaging" localSheetId="12">[17]Sumary!$C$22</definedName>
    <definedName name="Packaging" localSheetId="10">[17]Sumary!$C$22</definedName>
    <definedName name="Packaging" localSheetId="11">[17]Sumary!$C$22</definedName>
    <definedName name="Packaging">[21]Sumary!$C$22</definedName>
    <definedName name="Packaging_LayFlat" localSheetId="30">[1]Sumary!$G$28</definedName>
    <definedName name="Packaging_LayFlat" localSheetId="28">[1]Sumary!$G$28</definedName>
    <definedName name="Packaging_LayFlat" localSheetId="29">[1]Sumary!$G$28</definedName>
    <definedName name="Packaging_LayFlat" localSheetId="19">[3]Sumary!$G$28</definedName>
    <definedName name="Packaging_LayFlat" localSheetId="17">[3]Sumary!$G$28</definedName>
    <definedName name="Packaging_LayFlat" localSheetId="18">[3]Sumary!$G$28</definedName>
    <definedName name="Packaging_LayFlat">[2]Sumary!$G$28</definedName>
    <definedName name="PasticEndCaps" localSheetId="30">[1]Sumary!$D$24</definedName>
    <definedName name="PasticEndCaps" localSheetId="28">[1]Sumary!$D$24</definedName>
    <definedName name="PasticEndCaps" localSheetId="29">[1]Sumary!$D$24</definedName>
    <definedName name="PasticEndCaps" localSheetId="26">[14]Sumary!$D$25</definedName>
    <definedName name="PasticEndCaps" localSheetId="24">[14]Sumary!$D$25</definedName>
    <definedName name="PasticEndCaps" localSheetId="25">[14]Sumary!$D$25</definedName>
    <definedName name="PasticEndCaps" localSheetId="23">[14]Sumary!$D$25</definedName>
    <definedName name="PasticEndCaps" localSheetId="21">[14]Sumary!$D$25</definedName>
    <definedName name="PasticEndCaps" localSheetId="22">[14]Sumary!$D$25</definedName>
    <definedName name="PasticEndCaps" localSheetId="19">[3]Sumary!$D$112</definedName>
    <definedName name="PasticEndCaps" localSheetId="17">[3]Sumary!$D$112</definedName>
    <definedName name="PasticEndCaps" localSheetId="18">[3]Sumary!$D$112</definedName>
    <definedName name="PasticEndCaps">[2]Sumary!$D$112</definedName>
    <definedName name="PClip" localSheetId="30">[1]Sumary!$G$31</definedName>
    <definedName name="PClip" localSheetId="28">[1]Sumary!$G$31</definedName>
    <definedName name="PClip" localSheetId="29">[1]Sumary!$G$31</definedName>
    <definedName name="PClip" localSheetId="19">[3]Sumary!$G$31</definedName>
    <definedName name="PClip" localSheetId="17">[3]Sumary!$G$31</definedName>
    <definedName name="PClip" localSheetId="18">[3]Sumary!$G$31</definedName>
    <definedName name="PClip">[2]Sumary!$G$31</definedName>
    <definedName name="PfDiscount" localSheetId="60">[7]Components!$N$9</definedName>
    <definedName name="PfDiscount" localSheetId="58">[7]Components!$N$9</definedName>
    <definedName name="PfDiscount" localSheetId="59">[7]Components!$N$9</definedName>
    <definedName name="PfDiscount" localSheetId="57">[7]Components!$N$9</definedName>
    <definedName name="PfDiscount" localSheetId="55">[7]Components!$N$9</definedName>
    <definedName name="PfDiscount" localSheetId="56">[7]Components!$N$9</definedName>
    <definedName name="PfDiscount" localSheetId="61">[7]Components!$N$9</definedName>
    <definedName name="PfDiscount">[9]Components!$W$13</definedName>
    <definedName name="PfRoller2026PriceIncresae">[14]Sumary!$M$26</definedName>
    <definedName name="PfRollerMarkUp">[14]Sumary!$M$23</definedName>
    <definedName name="PFSMarkUp">[28]PFSBevCost!$K$5</definedName>
    <definedName name="PlainFabricCover" localSheetId="19">[3]Sumary!$D$106</definedName>
    <definedName name="PlainFabricCover" localSheetId="17">[3]Sumary!$D$106</definedName>
    <definedName name="PlainFabricCover" localSheetId="18">[3]Sumary!$D$106</definedName>
    <definedName name="PlainFabricCover">[2]Sumary!$D$106</definedName>
    <definedName name="PlasticGrommet" localSheetId="54">[8]Components!$E$24</definedName>
    <definedName name="PlasticGrommet" localSheetId="52">[8]Components!$E$24</definedName>
    <definedName name="PlasticGrommet" localSheetId="53">[8]Components!$E$24</definedName>
    <definedName name="PlasticGrommet">[16]Components!$E$24</definedName>
    <definedName name="PleatedMulityplier" localSheetId="51">[6]Components!$L$4</definedName>
    <definedName name="PleatedMulityplier" localSheetId="49">[6]Components!$L$4</definedName>
    <definedName name="PleatedMulityplier" localSheetId="50">[6]Components!$L$4</definedName>
    <definedName name="PleatedMulityplier" localSheetId="60">[7]Components!$L$4</definedName>
    <definedName name="PleatedMulityplier" localSheetId="58">[7]Components!$L$4</definedName>
    <definedName name="PleatedMulityplier" localSheetId="59">[7]Components!$L$4</definedName>
    <definedName name="PleatedMulityplier" localSheetId="57">[7]Components!$L$4</definedName>
    <definedName name="PleatedMulityplier" localSheetId="55">[7]Components!$L$4</definedName>
    <definedName name="PleatedMulityplier" localSheetId="56">[7]Components!$L$4</definedName>
    <definedName name="PleatedMulityplier" localSheetId="54">[8]Components!$L$4</definedName>
    <definedName name="PleatedMulityplier" localSheetId="52">[8]Components!$L$4</definedName>
    <definedName name="PleatedMulityplier" localSheetId="53">[8]Components!$L$4</definedName>
    <definedName name="PleatedMulityplier" localSheetId="61">[7]Components!$L$4</definedName>
    <definedName name="PleatedMulityplier">[9]Components!$L$4</definedName>
    <definedName name="Pockets" localSheetId="30">[13]Sumary!$C$60</definedName>
    <definedName name="Pockets" localSheetId="28">[13]Sumary!$C$60</definedName>
    <definedName name="Pockets" localSheetId="29">[13]Sumary!$C$60</definedName>
    <definedName name="Pockets" localSheetId="9">[20]Sumary!$C$60</definedName>
    <definedName name="Pockets" localSheetId="7">[20]Sumary!$C$60</definedName>
    <definedName name="Pockets" localSheetId="8">[20]Sumary!$C$60</definedName>
    <definedName name="Pockets" localSheetId="12">[17]Sumary!$C$60</definedName>
    <definedName name="Pockets" localSheetId="10">[17]Sumary!$C$60</definedName>
    <definedName name="Pockets" localSheetId="11">[17]Sumary!$C$60</definedName>
    <definedName name="Pockets">[21]Sumary!$C$60</definedName>
    <definedName name="PriceIncrease2020" localSheetId="30">[5]Sumary!#REF!</definedName>
    <definedName name="PriceIncrease2020" localSheetId="28">[5]Sumary!#REF!</definedName>
    <definedName name="PriceIncrease2020" localSheetId="29">[5]Sumary!#REF!</definedName>
    <definedName name="PriceIncrease2020">[4]Sumary!#REF!</definedName>
    <definedName name="_xlnm.Print_Area" localSheetId="20">'Braids Poles Etc'!$A$1:$L$116</definedName>
    <definedName name="_xlnm.Print_Area" localSheetId="49">'Cell Free Hanging C'!$A$1:$S$53</definedName>
    <definedName name="_xlnm.Print_Area" localSheetId="50">'Cell Free Hanging D'!$A$1:$S$53</definedName>
    <definedName name="_xlnm.Print_Area" localSheetId="60">'Cell PF Special Frame '!$A$1:$M$43</definedName>
    <definedName name="_xlnm.Print_Area" localSheetId="58">'Cell PF Special Frame  C'!$A$1:$M$43</definedName>
    <definedName name="_xlnm.Print_Area" localSheetId="59">'Cell PF Special Frame  D'!$A$1:$M$43</definedName>
    <definedName name="_xlnm.Print_Area" localSheetId="57">'Cell PF Standard Frame '!$A$1:$M$45</definedName>
    <definedName name="_xlnm.Print_Area" localSheetId="55">'Cell PF Standard Frame  C'!$A$1:$M$45</definedName>
    <definedName name="_xlnm.Print_Area" localSheetId="56">'Cell PF Standard Frame  D'!$A$1:$M$45</definedName>
    <definedName name="_xlnm.Print_Area" localSheetId="54">'Cell SkyLight'!$A$1:$M$59</definedName>
    <definedName name="_xlnm.Print_Area" localSheetId="52">'Cell SkyLight C'!$A$1:$M$59</definedName>
    <definedName name="_xlnm.Print_Area" localSheetId="53">'Cell SkyLight D'!$A$1:$M$59</definedName>
    <definedName name="_xlnm.Print_Area" localSheetId="67">'Delivery &amp; Contact Info'!$A$1:$I$45</definedName>
    <definedName name="_xlnm.Print_Area" localSheetId="1">'Front Cover'!$A$1:$I$46</definedName>
    <definedName name="_xlnm.Print_Area" localSheetId="37">'Infusions Faux'!$A$1:$P$41</definedName>
    <definedName name="_xlnm.Print_Area" localSheetId="35">'Infusions Faux C'!$A$1:$P$41</definedName>
    <definedName name="_xlnm.Print_Area" localSheetId="36">'Infusions Faux D'!$A$1:$P$41</definedName>
    <definedName name="_xlnm.Print_Area" localSheetId="38">'Infusions Spec '!$A$1:$I$188</definedName>
    <definedName name="_xlnm.Print_Area" localSheetId="30">'Night &amp; Day Cassette'!$A$1:$L$64</definedName>
    <definedName name="_xlnm.Print_Area" localSheetId="28">'Night &amp; Day Cassette C'!$A$1:$L$49</definedName>
    <definedName name="_xlnm.Print_Area" localSheetId="29">'Night &amp; Day Standard'!$A$1:$L$48</definedName>
    <definedName name="_xlnm.Print_Area" localSheetId="9">'Nova Vertical'!$A$1:$M$113</definedName>
    <definedName name="_xlnm.Print_Area" localSheetId="7">'Nova Vertical C'!$A$1:$M$113</definedName>
    <definedName name="_xlnm.Print_Area" localSheetId="8">'Nova Vertical D'!$A$1:$M$113</definedName>
    <definedName name="_xlnm.Print_Area" localSheetId="26">'PF Roller Special Frame'!$A$1:$P$71</definedName>
    <definedName name="_xlnm.Print_Area" localSheetId="24">'PF Roller Special Frame C'!$A$1:$P$71</definedName>
    <definedName name="_xlnm.Print_Area" localSheetId="25">'PF Roller Special Frame D'!$A$1:$P$71</definedName>
    <definedName name="_xlnm.Print_Area" localSheetId="23">'PF Roller Std Frame'!$A$1:$P$71</definedName>
    <definedName name="_xlnm.Print_Area" localSheetId="21">'PF Roller Std Frame C'!$A$1:$P$71</definedName>
    <definedName name="_xlnm.Print_Area" localSheetId="22">'PF Roller Std Frame D'!$A$1:$P$71</definedName>
    <definedName name="_xlnm.Print_Area" localSheetId="64">'PF Shutter'!$A$1:$F$43</definedName>
    <definedName name="_xlnm.Print_Area" localSheetId="62">'PF Shutter C'!$A$1:$F$43</definedName>
    <definedName name="_xlnm.Print_Area" localSheetId="63">'PF Shutter D'!$A$1:$F$43</definedName>
    <definedName name="_xlnm.Print_Area" localSheetId="61">'Pleated Spec'!$A$1:$J$47</definedName>
    <definedName name="_xlnm.Print_Area" localSheetId="19">Roller!$A$1:$O$232</definedName>
    <definedName name="_xlnm.Print_Area" localSheetId="17">'Roller C'!$A$1:$O$232</definedName>
    <definedName name="_xlnm.Print_Area" localSheetId="18">'Roller D'!$A$1:$O$232</definedName>
    <definedName name="_xlnm.Print_Area" localSheetId="6">'SlimLine Vertical'!$A$1:$M$123</definedName>
    <definedName name="_xlnm.Print_Area" localSheetId="4">'SlimLine Vertical C'!$A$1:$M$123</definedName>
    <definedName name="_xlnm.Print_Area" localSheetId="5">'SlimLine Vertical D'!$A$1:$M$123</definedName>
    <definedName name="_xlnm.Print_Area" localSheetId="66">'Slopping Vert Instructions'!$A$1:$I$44</definedName>
    <definedName name="_xlnm.Print_Area" localSheetId="44">'Sp 25mm Venetian'!$A$1:$K$51</definedName>
    <definedName name="_xlnm.Print_Area" localSheetId="42">'Sp 25mm Venetian C'!$A$1:$K$51</definedName>
    <definedName name="_xlnm.Print_Area" localSheetId="43">'Sp 25mm Venetian D'!$A$1:$K$51</definedName>
    <definedName name="_xlnm.Print_Area" localSheetId="41">'Std 25mm Venetian'!$A$1:$K$51</definedName>
    <definedName name="_xlnm.Print_Area" localSheetId="39">'Std 25mm Venetian C'!$A$1:$K$51</definedName>
    <definedName name="_xlnm.Print_Area" localSheetId="40">'Std 25mm Venetian D'!$A$1:$K$51</definedName>
    <definedName name="_xlnm.Print_Area" localSheetId="0">Sumary!$A$1:$J$55</definedName>
    <definedName name="_xlnm.Print_Area" localSheetId="45">'Venetian Bands'!$A$1:$D$130</definedName>
    <definedName name="_xlnm.Print_Area" localSheetId="15">'Vertical Fabric Only'!$A$1:$I$34</definedName>
    <definedName name="_xlnm.Print_Area" localSheetId="13">'Vertical Fabric Only C'!$A$1:$I$34</definedName>
    <definedName name="_xlnm.Print_Area" localSheetId="14">'Vertical Fabric Only D'!$A$1:$I$34</definedName>
    <definedName name="_xlnm.Print_Area" localSheetId="12">'Vogue Vertical'!$A$1:$M$113</definedName>
    <definedName name="_xlnm.Print_Area" localSheetId="10">'Vogue Vertical C'!$A$1:$M$113</definedName>
    <definedName name="_xlnm.Print_Area" localSheetId="11">'Vogue Vertical D'!$A$1:$M$113</definedName>
    <definedName name="_xlnm.Print_Area" localSheetId="34">'Wood &amp; Fuax HC '!$A$1:$Z$82</definedName>
    <definedName name="_xlnm.Print_Area" localSheetId="32">'Wood &amp; Fuax HC  C'!$A$1:$Z$82</definedName>
    <definedName name="_xlnm.Print_Area" localSheetId="33">'Wood &amp; Fuax HC  D'!$A$1:$Z$82</definedName>
    <definedName name="PrMo_Trade_MarkUp" localSheetId="30">[5]Sumary!#REF!</definedName>
    <definedName name="PrMo_Trade_MarkUp" localSheetId="28">[5]Sumary!#REF!</definedName>
    <definedName name="PrMo_Trade_MarkUp" localSheetId="29">[5]Sumary!#REF!</definedName>
    <definedName name="PrMo_Trade_MarkUp">[4]Sumary!#REF!</definedName>
    <definedName name="Pro_Mo" localSheetId="15">#REF!</definedName>
    <definedName name="Pro_Mo" localSheetId="13">#REF!</definedName>
    <definedName name="Pro_Mo" localSheetId="14">#REF!</definedName>
    <definedName name="Pro_Mo">#REF!</definedName>
    <definedName name="ProMo_Trade_MarkUp" localSheetId="30">[5]Sumary!#REF!</definedName>
    <definedName name="ProMo_Trade_MarkUp" localSheetId="28">[5]Sumary!#REF!</definedName>
    <definedName name="ProMo_Trade_MarkUp" localSheetId="29">[5]Sumary!#REF!</definedName>
    <definedName name="ProMo_Trade_MarkUp">[4]Sumary!#REF!</definedName>
    <definedName name="Qty" localSheetId="30">[13]Sumary!$C$35</definedName>
    <definedName name="Qty" localSheetId="28">[13]Sumary!$C$35</definedName>
    <definedName name="Qty" localSheetId="29">[13]Sumary!$C$35</definedName>
    <definedName name="Qty" localSheetId="9">[20]Sumary!$C$35</definedName>
    <definedName name="Qty" localSheetId="7">[20]Sumary!$C$35</definedName>
    <definedName name="Qty" localSheetId="8">[20]Sumary!$C$35</definedName>
    <definedName name="Qty" localSheetId="12">[17]Sumary!$C$35</definedName>
    <definedName name="Qty" localSheetId="10">[17]Sumary!$C$35</definedName>
    <definedName name="Qty" localSheetId="11">[17]Sumary!$C$35</definedName>
    <definedName name="Qty">[21]Sumary!$C$35</definedName>
    <definedName name="RemoteWallMount" localSheetId="30">[1]Sumary!$D$78</definedName>
    <definedName name="RemoteWallMount" localSheetId="28">[1]Sumary!$D$78</definedName>
    <definedName name="RemoteWallMount" localSheetId="29">[1]Sumary!$D$78</definedName>
    <definedName name="RemoteWallMount" localSheetId="19">[3]Sumary!$D$79</definedName>
    <definedName name="RemoteWallMount" localSheetId="17">[3]Sumary!$D$79</definedName>
    <definedName name="RemoteWallMount" localSheetId="18">[3]Sumary!$D$79</definedName>
    <definedName name="RemoteWallMount">[2]Sumary!$D$79</definedName>
    <definedName name="RETAIL" localSheetId="30">[5]Sumary!#REF!</definedName>
    <definedName name="RETAIL" localSheetId="28">[5]Sumary!#REF!</definedName>
    <definedName name="RETAIL" localSheetId="29">[5]Sumary!#REF!</definedName>
    <definedName name="RETAIL">[4]Sumary!#REF!</definedName>
    <definedName name="RetailMarkUp" localSheetId="51">[6]Components!#REF!</definedName>
    <definedName name="RetailMarkUp" localSheetId="49">[6]Components!#REF!</definedName>
    <definedName name="RetailMarkUp" localSheetId="50">[6]Components!#REF!</definedName>
    <definedName name="RetailMarkUp" localSheetId="30">[18]Components!#REF!</definedName>
    <definedName name="RetailMarkUp" localSheetId="28">[18]Components!#REF!</definedName>
    <definedName name="RetailMarkUp" localSheetId="29">[18]Components!#REF!</definedName>
    <definedName name="RetailMarkUp">[4]Sumary!#REF!</definedName>
    <definedName name="RollerAvLabour">[3]Sumary!$V$32</definedName>
    <definedName name="RollerContolSet">[19]Sumary!$G$10</definedName>
    <definedName name="RollerDiscount2026">[3]Sumary!$M$41</definedName>
    <definedName name="RollerLabour">[2]Sumary!$M$12</definedName>
    <definedName name="RollerLabourMin">[3]Sumary!$O$10</definedName>
    <definedName name="RollerMarkUp" localSheetId="30">[1]Sumary!$M$23</definedName>
    <definedName name="RollerMarkUp" localSheetId="28">[1]Sumary!$M$23</definedName>
    <definedName name="RollerMarkUp" localSheetId="29">[1]Sumary!$M$23</definedName>
    <definedName name="RollerMarkUp">[2]Sumary!$M$23</definedName>
    <definedName name="Sacallop_No_Braid_Labour" localSheetId="30">[1]Sumary!$M$15</definedName>
    <definedName name="Sacallop_No_Braid_Labour" localSheetId="28">[1]Sumary!$M$15</definedName>
    <definedName name="Sacallop_No_Braid_Labour" localSheetId="29">[1]Sumary!$M$15</definedName>
    <definedName name="Sacallop_No_Braid_Labour" localSheetId="19">[3]Sumary!$M$15</definedName>
    <definedName name="Sacallop_No_Braid_Labour" localSheetId="17">[3]Sumary!$M$15</definedName>
    <definedName name="Sacallop_No_Braid_Labour" localSheetId="18">[3]Sumary!$M$15</definedName>
    <definedName name="Sacallop_No_Braid_Labour">[2]Sumary!$M$15</definedName>
    <definedName name="SafetyLabel" localSheetId="30">[1]Sumary!$G$32</definedName>
    <definedName name="SafetyLabel" localSheetId="28">[1]Sumary!$G$32</definedName>
    <definedName name="SafetyLabel" localSheetId="29">[1]Sumary!$G$32</definedName>
    <definedName name="SafetyLabel" localSheetId="19">[3]Sumary!$G$32</definedName>
    <definedName name="SafetyLabel" localSheetId="17">[3]Sumary!$G$32</definedName>
    <definedName name="SafetyLabel" localSheetId="18">[3]Sumary!$G$32</definedName>
    <definedName name="SafetyLabel">[2]Sumary!$G$32</definedName>
    <definedName name="Scallop_Labour" localSheetId="30">[1]Sumary!$M$16</definedName>
    <definedName name="Scallop_Labour" localSheetId="28">[1]Sumary!$M$16</definedName>
    <definedName name="Scallop_Labour" localSheetId="29">[1]Sumary!$M$16</definedName>
    <definedName name="Scallop_Labour" localSheetId="19">[3]Sumary!$M$16</definedName>
    <definedName name="Scallop_Labour" localSheetId="17">[3]Sumary!$M$16</definedName>
    <definedName name="Scallop_Labour" localSheetId="18">[3]Sumary!$M$16</definedName>
    <definedName name="Scallop_Labour">[2]Sumary!$M$16</definedName>
    <definedName name="SenseFasciaTopFix" localSheetId="30">[1]Sumary!$D$88</definedName>
    <definedName name="SenseFasciaTopFix" localSheetId="28">[1]Sumary!$D$88</definedName>
    <definedName name="SenseFasciaTopFix" localSheetId="29">[1]Sumary!$D$88</definedName>
    <definedName name="SenseFasciaTopFix" localSheetId="19">[3]Sumary!$D$90</definedName>
    <definedName name="SenseFasciaTopFix" localSheetId="17">[3]Sumary!$D$90</definedName>
    <definedName name="SenseFasciaTopFix" localSheetId="18">[3]Sumary!$D$90</definedName>
    <definedName name="SenseFasciaTopFix">[2]Sumary!$D$90</definedName>
    <definedName name="Senses_Bottom_Bar" localSheetId="30">[1]Sumary!$D$23</definedName>
    <definedName name="Senses_Bottom_Bar" localSheetId="28">[1]Sumary!$D$23</definedName>
    <definedName name="Senses_Bottom_Bar" localSheetId="29">[1]Sumary!$D$23</definedName>
    <definedName name="Senses_Bottom_Bar" localSheetId="19">[3]Sumary!$D$111</definedName>
    <definedName name="Senses_Bottom_Bar" localSheetId="17">[3]Sumary!$D$111</definedName>
    <definedName name="Senses_Bottom_Bar" localSheetId="18">[3]Sumary!$D$111</definedName>
    <definedName name="Senses_Bottom_Bar">[2]Sumary!$D$111</definedName>
    <definedName name="SensesCenterSupport">'[19]Material Cost'!#REF!</definedName>
    <definedName name="SensesCentreSupport">[1]Sumary!$D$91</definedName>
    <definedName name="SensesEndCaps">'[19]Material Cost'!#REF!</definedName>
    <definedName name="SensesFaceFix" localSheetId="30">[1]Sumary!$D$89</definedName>
    <definedName name="SensesFaceFix" localSheetId="28">[1]Sumary!$D$89</definedName>
    <definedName name="SensesFaceFix" localSheetId="29">[1]Sumary!$D$89</definedName>
    <definedName name="SensesFaceFix" localSheetId="19">[3]Sumary!$D$91</definedName>
    <definedName name="SensesFaceFix" localSheetId="17">[3]Sumary!$D$91</definedName>
    <definedName name="SensesFaceFix" localSheetId="18">[3]Sumary!$D$91</definedName>
    <definedName name="SensesFaceFix">[2]Sumary!$D$91</definedName>
    <definedName name="SensesFaceFixBrackets">'[19]Material Cost'!#REF!</definedName>
    <definedName name="SensesFascia" localSheetId="30">[1]Sumary!$D$86</definedName>
    <definedName name="SensesFascia" localSheetId="28">[1]Sumary!$D$86</definedName>
    <definedName name="SensesFascia" localSheetId="29">[1]Sumary!$D$86</definedName>
    <definedName name="SensesFascia" localSheetId="19">[3]Sumary!$D$88</definedName>
    <definedName name="SensesFascia" localSheetId="17">[3]Sumary!$D$88</definedName>
    <definedName name="SensesFascia" localSheetId="18">[3]Sumary!$D$88</definedName>
    <definedName name="SensesFascia">[2]Sumary!$D$88</definedName>
    <definedName name="SensesFasciaCaps" localSheetId="30">[1]Sumary!$D$87</definedName>
    <definedName name="SensesFasciaCaps" localSheetId="28">[1]Sumary!$D$87</definedName>
    <definedName name="SensesFasciaCaps" localSheetId="29">[1]Sumary!$D$87</definedName>
    <definedName name="SensesFasciaCaps" localSheetId="19">[3]Sumary!$D$89</definedName>
    <definedName name="SensesFasciaCaps" localSheetId="17">[3]Sumary!$D$89</definedName>
    <definedName name="SensesFasciaCaps" localSheetId="18">[3]Sumary!$D$89</definedName>
    <definedName name="SensesFasciaCaps">[2]Sumary!$D$89</definedName>
    <definedName name="SensesMetalBarMarkUp" localSheetId="19">[3]Sumary!$M$59</definedName>
    <definedName name="SensesMetalBarMarkUp" localSheetId="17">[3]Sumary!$M$59</definedName>
    <definedName name="SensesMetalBarMarkUp" localSheetId="18">[3]Sumary!$M$59</definedName>
    <definedName name="SensesMetalBarMarkUp">[2]Sumary!$M$44</definedName>
    <definedName name="SensesOption" localSheetId="30">[5]Sumary!#REF!</definedName>
    <definedName name="SensesOption" localSheetId="28">[5]Sumary!#REF!</definedName>
    <definedName name="SensesOption" localSheetId="29">[5]Sumary!#REF!</definedName>
    <definedName name="SensesOption">[4]Sumary!#REF!</definedName>
    <definedName name="SensesTopFixBrackets">'[19]Material Cost'!#REF!</definedName>
    <definedName name="SideProfile">[14]Sumary!$D$5</definedName>
    <definedName name="SingleRemote" localSheetId="30">[1]Sumary!$D$77</definedName>
    <definedName name="SingleRemote" localSheetId="28">[1]Sumary!$D$77</definedName>
    <definedName name="SingleRemote" localSheetId="29">[1]Sumary!$D$77</definedName>
    <definedName name="SingleRemote" localSheetId="19">[3]Sumary!$D$78</definedName>
    <definedName name="SingleRemote" localSheetId="17">[3]Sumary!$D$78</definedName>
    <definedName name="SingleRemote" localSheetId="18">[3]Sumary!$D$78</definedName>
    <definedName name="SingleRemote">[2]Sumary!$D$78</definedName>
    <definedName name="SkyLightLabour">[8]Components!$B$41</definedName>
    <definedName name="SkyLightLabourLarge">[8]Components!$B$42</definedName>
    <definedName name="SkyLightTradeMarkUo">[8]Components!$B$44</definedName>
    <definedName name="SlimAAAMarkUp">[21]Sumary!$C$62</definedName>
    <definedName name="SlimBandA">[21]Sumary!$C$54</definedName>
    <definedName name="SlimBandAA">[21]Sumary!$C$53</definedName>
    <definedName name="SlimBandAAA">[21]Sumary!$C$52</definedName>
    <definedName name="SlimBandB">[21]Sumary!$C$55</definedName>
    <definedName name="SlimBandC">[21]Sumary!$C$56</definedName>
    <definedName name="SlimBandD">[21]Sumary!$C$57</definedName>
    <definedName name="SlimBandE">[21]Sumary!$C$58</definedName>
    <definedName name="SlimBracketMarkUp" localSheetId="6">[21]Sumary!$C$67</definedName>
    <definedName name="SlimBracketMarkUp" localSheetId="4">[21]Sumary!$C$67</definedName>
    <definedName name="SlimBracketMarkUp" localSheetId="5">[21]Sumary!$C$67</definedName>
    <definedName name="SlimBracketMarkUp">[21]Sumary!$C$66</definedName>
    <definedName name="SlimFullBlindLabour">[21]Sumary!$C$48</definedName>
    <definedName name="SlimHdMarkUp">[21]Sumary!$C$64</definedName>
    <definedName name="SlimHeadRailLabour">[21]Sumary!$C$49</definedName>
    <definedName name="SlimlineDiscount">[21]Sumary!$C$65</definedName>
    <definedName name="SlimMarkUp">[21]Sumary!$C$63</definedName>
    <definedName name="SlimProDisc4.0">[21]Sumary!$C$71</definedName>
    <definedName name="SlimProgDisc3.6">[21]Sumary!$C$70</definedName>
    <definedName name="SlimProgDisc4.4">[21]Sumary!$C$72</definedName>
    <definedName name="SpecailFrameExtra">[14]Sumary!$B$39</definedName>
    <definedName name="SpFrameExtar">[7]Components!$B$41</definedName>
    <definedName name="SpFrameExtra">'[12]Areana Discounts'!$B$5</definedName>
    <definedName name="Spring" localSheetId="60">[7]Components!$N$20</definedName>
    <definedName name="Spring" localSheetId="58">[7]Components!$N$20</definedName>
    <definedName name="Spring" localSheetId="59">[7]Components!$N$20</definedName>
    <definedName name="Spring" localSheetId="57">[7]Components!$N$20</definedName>
    <definedName name="Spring" localSheetId="55">[7]Components!$N$20</definedName>
    <definedName name="Spring" localSheetId="56">[7]Components!$N$20</definedName>
    <definedName name="Spring" localSheetId="54">[8]Components!$E$29</definedName>
    <definedName name="Spring" localSheetId="52">[8]Components!$E$29</definedName>
    <definedName name="Spring" localSheetId="53">[8]Components!$E$29</definedName>
    <definedName name="Spring" localSheetId="61">[7]Components!$N$20</definedName>
    <definedName name="Spring">[9]Components!$W$24</definedName>
    <definedName name="SpringMech" localSheetId="30">[1]Sumary!$D$71</definedName>
    <definedName name="SpringMech" localSheetId="28">[1]Sumary!$D$71</definedName>
    <definedName name="SpringMech" localSheetId="29">[1]Sumary!$D$71</definedName>
    <definedName name="SpringMech" localSheetId="19">[3]Sumary!$D$71</definedName>
    <definedName name="SpringMech" localSheetId="17">[3]Sumary!$D$71</definedName>
    <definedName name="SpringMech" localSheetId="18">[3]Sumary!$D$71</definedName>
    <definedName name="SpringMech">[2]Sumary!$D$71</definedName>
    <definedName name="StabChain" localSheetId="30">[5]Sumary!$C$7</definedName>
    <definedName name="StabChain" localSheetId="28">[5]Sumary!$C$7</definedName>
    <definedName name="StabChain" localSheetId="29">[5]Sumary!$C$7</definedName>
    <definedName name="StabChain" localSheetId="9">[20]Sumary!$C$24</definedName>
    <definedName name="StabChain" localSheetId="7">[20]Sumary!$C$24</definedName>
    <definedName name="StabChain" localSheetId="8">[20]Sumary!$C$24</definedName>
    <definedName name="StabChain" localSheetId="12">[17]Sumary!$C$24</definedName>
    <definedName name="StabChain" localSheetId="10">[17]Sumary!$C$24</definedName>
    <definedName name="StabChain" localSheetId="11">[17]Sumary!$C$24</definedName>
    <definedName name="StabChain">[21]Sumary!$C$24</definedName>
    <definedName name="SteepOpChain">[1]Sumary!$D$70</definedName>
    <definedName name="Stop_Bar" localSheetId="30">[5]Sumary!#REF!</definedName>
    <definedName name="Stop_Bar" localSheetId="28">[5]Sumary!#REF!</definedName>
    <definedName name="Stop_Bar" localSheetId="29">[5]Sumary!#REF!</definedName>
    <definedName name="Stop_Bar">[4]Sumary!#REF!</definedName>
    <definedName name="StopBar" localSheetId="30">[5]Sumary!#REF!</definedName>
    <definedName name="StopBar" localSheetId="28">[5]Sumary!#REF!</definedName>
    <definedName name="StopBar" localSheetId="29">[5]Sumary!#REF!</definedName>
    <definedName name="StopBar">[4]Sumary!#REF!</definedName>
    <definedName name="Straigh_Braid_Labour" localSheetId="30">[1]Sumary!$M$18</definedName>
    <definedName name="Straigh_Braid_Labour" localSheetId="28">[1]Sumary!$M$18</definedName>
    <definedName name="Straigh_Braid_Labour" localSheetId="29">[1]Sumary!$M$18</definedName>
    <definedName name="Straigh_Braid_Labour" localSheetId="19">[3]Sumary!$M$18</definedName>
    <definedName name="Straigh_Braid_Labour" localSheetId="17">[3]Sumary!$M$18</definedName>
    <definedName name="Straigh_Braid_Labour" localSheetId="18">[3]Sumary!$M$18</definedName>
    <definedName name="Straigh_Braid_Labour">[2]Sumary!$M$18</definedName>
    <definedName name="SupplierDiscount" localSheetId="51">[6]Components!$G$3</definedName>
    <definedName name="SupplierDiscount" localSheetId="49">[6]Components!$G$3</definedName>
    <definedName name="SupplierDiscount" localSheetId="50">[6]Components!$G$3</definedName>
    <definedName name="SupplierDiscount" localSheetId="60">[7]Components!$G$3</definedName>
    <definedName name="SupplierDiscount" localSheetId="58">[7]Components!$G$3</definedName>
    <definedName name="SupplierDiscount" localSheetId="59">[7]Components!$G$3</definedName>
    <definedName name="SupplierDiscount" localSheetId="57">[7]Components!$G$3</definedName>
    <definedName name="SupplierDiscount" localSheetId="55">[7]Components!$G$3</definedName>
    <definedName name="SupplierDiscount" localSheetId="56">[7]Components!$G$3</definedName>
    <definedName name="SupplierDiscount" localSheetId="54">[8]Components!$G$3</definedName>
    <definedName name="SupplierDiscount" localSheetId="52">[8]Components!$G$3</definedName>
    <definedName name="SupplierDiscount" localSheetId="53">[8]Components!$G$3</definedName>
    <definedName name="SupplierDiscount" localSheetId="61">[7]Components!$G$3</definedName>
    <definedName name="SupplierDiscount">[9]Components!$G$3</definedName>
    <definedName name="SupportWire" localSheetId="54">[8]Components!$E$25</definedName>
    <definedName name="SupportWire" localSheetId="52">[8]Components!$E$25</definedName>
    <definedName name="SupportWire" localSheetId="53">[8]Components!$E$25</definedName>
    <definedName name="SupportWire">[16]Components!$E$25</definedName>
    <definedName name="TF_Brackets" localSheetId="30">[13]Sumary!$C$36</definedName>
    <definedName name="TF_Brackets" localSheetId="28">[13]Sumary!$C$36</definedName>
    <definedName name="TF_Brackets" localSheetId="29">[13]Sumary!$C$36</definedName>
    <definedName name="TF_Brackets" localSheetId="9">[20]Sumary!$C$36</definedName>
    <definedName name="TF_Brackets" localSheetId="7">[20]Sumary!$C$36</definedName>
    <definedName name="TF_Brackets" localSheetId="8">[20]Sumary!$C$36</definedName>
    <definedName name="TF_Brackets" localSheetId="15">[4]Sumary!#REF!</definedName>
    <definedName name="TF_Brackets" localSheetId="13">[4]Sumary!#REF!</definedName>
    <definedName name="TF_Brackets" localSheetId="14">[4]Sumary!#REF!</definedName>
    <definedName name="TF_Brackets" localSheetId="12">[17]Sumary!$C$36</definedName>
    <definedName name="TF_Brackets" localSheetId="10">[17]Sumary!$C$36</definedName>
    <definedName name="TF_Brackets" localSheetId="11">[17]Sumary!$C$36</definedName>
    <definedName name="TF_Brackets">[21]Sumary!$C$36</definedName>
    <definedName name="Thrust_Washer" localSheetId="30">[5]Sumary!#REF!</definedName>
    <definedName name="Thrust_Washer" localSheetId="28">[5]Sumary!#REF!</definedName>
    <definedName name="Thrust_Washer" localSheetId="29">[5]Sumary!#REF!</definedName>
    <definedName name="Thrust_Washer">[4]Sumary!#REF!</definedName>
    <definedName name="ThrustWasher" localSheetId="30">[5]Sumary!#REF!</definedName>
    <definedName name="ThrustWasher" localSheetId="28">[5]Sumary!#REF!</definedName>
    <definedName name="ThrustWasher" localSheetId="29">[5]Sumary!#REF!</definedName>
    <definedName name="ThrustWasher">[4]Sumary!#REF!</definedName>
    <definedName name="TopFicBrackets" localSheetId="30">[5]Sumary!#REF!</definedName>
    <definedName name="TopFicBrackets" localSheetId="28">[5]Sumary!#REF!</definedName>
    <definedName name="TopFicBrackets" localSheetId="29">[5]Sumary!#REF!</definedName>
    <definedName name="TopFicBrackets">[4]Sumary!#REF!</definedName>
    <definedName name="TopFixBrackets" localSheetId="51">[6]Components!$E$17</definedName>
    <definedName name="TopFixBrackets" localSheetId="49">[6]Components!$E$17</definedName>
    <definedName name="TopFixBrackets" localSheetId="50">[6]Components!$E$17</definedName>
    <definedName name="TopFixBrackets" localSheetId="60">[7]Components!$E$17</definedName>
    <definedName name="TopFixBrackets" localSheetId="58">[7]Components!$E$17</definedName>
    <definedName name="TopFixBrackets" localSheetId="59">[7]Components!$E$17</definedName>
    <definedName name="TopFixBrackets" localSheetId="57">[7]Components!$E$17</definedName>
    <definedName name="TopFixBrackets" localSheetId="55">[7]Components!$E$17</definedName>
    <definedName name="TopFixBrackets" localSheetId="56">[7]Components!$E$17</definedName>
    <definedName name="TopFixBrackets" localSheetId="54">[8]Components!$E$16</definedName>
    <definedName name="TopFixBrackets" localSheetId="52">[8]Components!$E$16</definedName>
    <definedName name="TopFixBrackets" localSheetId="53">[8]Components!$E$16</definedName>
    <definedName name="TopFixBrackets" localSheetId="30">[9]Components!$E$17</definedName>
    <definedName name="TopFixBrackets" localSheetId="28">[9]Components!$E$17</definedName>
    <definedName name="TopFixBrackets" localSheetId="29">[9]Components!$E$17</definedName>
    <definedName name="TopFixBrackets" localSheetId="61">[7]Components!$E$17</definedName>
    <definedName name="TopFixBrackets">[4]Sumary!#REF!</definedName>
    <definedName name="TopFrame">[19]Sumary!$G$6</definedName>
    <definedName name="TotalConstants" localSheetId="30">[5]Sumary!#REF!</definedName>
    <definedName name="TotalConstants" localSheetId="28">[5]Sumary!#REF!</definedName>
    <definedName name="TotalConstants" localSheetId="29">[5]Sumary!#REF!</definedName>
    <definedName name="TotalConstants">[4]Sumary!#REF!</definedName>
    <definedName name="TRADE" localSheetId="30">[5]Sumary!#REF!</definedName>
    <definedName name="TRADE" localSheetId="28">[5]Sumary!#REF!</definedName>
    <definedName name="TRADE" localSheetId="29">[5]Sumary!#REF!</definedName>
    <definedName name="TRADE">[4]Sumary!#REF!</definedName>
    <definedName name="Trade_Braid_Markup">[1]Sumary!$M$26</definedName>
    <definedName name="TradeMarkUo" localSheetId="51">[6]Components!$B$39</definedName>
    <definedName name="TradeMarkUo" localSheetId="49">[6]Components!$B$39</definedName>
    <definedName name="TradeMarkUo" localSheetId="50">[6]Components!$B$39</definedName>
    <definedName name="TradeMarkUo" localSheetId="60">[7]Components!$B$39</definedName>
    <definedName name="TradeMarkUo" localSheetId="58">[7]Components!$B$39</definedName>
    <definedName name="TradeMarkUo" localSheetId="59">[7]Components!$B$39</definedName>
    <definedName name="TradeMarkUo" localSheetId="57">[7]Components!$B$39</definedName>
    <definedName name="TradeMarkUo" localSheetId="55">[7]Components!$B$39</definedName>
    <definedName name="TradeMarkUo" localSheetId="56">[7]Components!$B$39</definedName>
    <definedName name="TradeMarkUo" localSheetId="61">[7]Components!$B$39</definedName>
    <definedName name="TradeMarkUo">[9]Components!$B$39</definedName>
    <definedName name="TradeMarkUp" localSheetId="30">[5]Sumary!#REF!</definedName>
    <definedName name="TradeMarkUp" localSheetId="28">[5]Sumary!#REF!</definedName>
    <definedName name="TradeMarkUp" localSheetId="29">[5]Sumary!#REF!</definedName>
    <definedName name="TradeMarkUp">[4]Sumary!#REF!</definedName>
    <definedName name="Trucks" localSheetId="30">[13]Sumary!$C$28</definedName>
    <definedName name="Trucks" localSheetId="28">[13]Sumary!$C$28</definedName>
    <definedName name="Trucks" localSheetId="29">[13]Sumary!$C$28</definedName>
    <definedName name="Trucks" localSheetId="9">[20]Sumary!$C$28</definedName>
    <definedName name="Trucks" localSheetId="7">[20]Sumary!$C$28</definedName>
    <definedName name="Trucks" localSheetId="8">[20]Sumary!$C$28</definedName>
    <definedName name="Trucks" localSheetId="15">[4]Sumary!#REF!</definedName>
    <definedName name="Trucks" localSheetId="13">[4]Sumary!#REF!</definedName>
    <definedName name="Trucks" localSheetId="14">[4]Sumary!#REF!</definedName>
    <definedName name="Trucks" localSheetId="12">[17]Sumary!$C$28</definedName>
    <definedName name="Trucks" localSheetId="10">[17]Sumary!$C$28</definedName>
    <definedName name="Trucks" localSheetId="11">[17]Sumary!$C$28</definedName>
    <definedName name="Trucks">[21]Sumary!$C$28</definedName>
    <definedName name="Tube25mm" localSheetId="30">[19]Sumary!$G$7</definedName>
    <definedName name="Tube25mm" localSheetId="28">[19]Sumary!$G$7</definedName>
    <definedName name="Tube25mm" localSheetId="29">[19]Sumary!$G$7</definedName>
    <definedName name="Tube25mm">[14]Sumary!$D$4</definedName>
    <definedName name="Tube32" localSheetId="30">[1]Sumary!$G$6</definedName>
    <definedName name="Tube32" localSheetId="28">[1]Sumary!$G$6</definedName>
    <definedName name="Tube32" localSheetId="29">[1]Sumary!$G$6</definedName>
    <definedName name="Tube32" localSheetId="19">[3]Sumary!$G$6</definedName>
    <definedName name="Tube32" localSheetId="17">[3]Sumary!$G$6</definedName>
    <definedName name="Tube32" localSheetId="18">[3]Sumary!$G$6</definedName>
    <definedName name="Tube32">[2]Sumary!$G$6</definedName>
    <definedName name="Tube40" localSheetId="30">[1]Sumary!$G$7</definedName>
    <definedName name="Tube40" localSheetId="28">[1]Sumary!$G$7</definedName>
    <definedName name="Tube40" localSheetId="29">[1]Sumary!$G$7</definedName>
    <definedName name="Tube40" localSheetId="19">[3]Sumary!$G$7</definedName>
    <definedName name="Tube40" localSheetId="17">[3]Sumary!$G$7</definedName>
    <definedName name="Tube40" localSheetId="18">[3]Sumary!$G$7</definedName>
    <definedName name="Tube40">[2]Sumary!$G$7</definedName>
    <definedName name="Unishade15BottomBar" localSheetId="19">[3]Sumary!$D$115</definedName>
    <definedName name="Unishade15BottomBar" localSheetId="17">[3]Sumary!$D$115</definedName>
    <definedName name="Unishade15BottomBar" localSheetId="18">[3]Sumary!$D$115</definedName>
    <definedName name="Unishade15BottomBar">[2]Sumary!$D$115</definedName>
    <definedName name="Unishade15mmEndCaps" localSheetId="19">[3]Sumary!$D$116</definedName>
    <definedName name="Unishade15mmEndCaps" localSheetId="17">[3]Sumary!$D$116</definedName>
    <definedName name="Unishade15mmEndCaps" localSheetId="18">[3]Sumary!$D$116</definedName>
    <definedName name="Unishade15mmEndCaps">[2]Sumary!$D$116</definedName>
    <definedName name="UnishadeBottomBarMarkUp" localSheetId="19">[3]Sumary!$M$60</definedName>
    <definedName name="UnishadeBottomBarMarkUp" localSheetId="17">[3]Sumary!$M$60</definedName>
    <definedName name="UnishadeBottomBarMarkUp" localSheetId="18">[3]Sumary!$M$60</definedName>
    <definedName name="UnishadeBottomBarMarkUp">[2]Sumary!$M$45</definedName>
    <definedName name="UrbanDiscount">[25]Sumary!$C$5</definedName>
    <definedName name="Vairarable_On_Drop">[14]Sumary!$M$9</definedName>
    <definedName name="Variable_On_Width" localSheetId="30">[1]Sumary!$M$8</definedName>
    <definedName name="Variable_On_Width" localSheetId="28">[1]Sumary!$M$8</definedName>
    <definedName name="Variable_On_Width" localSheetId="29">[1]Sumary!$M$8</definedName>
    <definedName name="Variable_On_Width" localSheetId="26">[14]Sumary!$M$8</definedName>
    <definedName name="Variable_On_Width" localSheetId="24">[14]Sumary!$M$8</definedName>
    <definedName name="Variable_On_Width" localSheetId="25">[14]Sumary!$M$8</definedName>
    <definedName name="Variable_On_Width" localSheetId="23">[14]Sumary!$M$8</definedName>
    <definedName name="Variable_On_Width" localSheetId="21">[14]Sumary!$M$8</definedName>
    <definedName name="Variable_On_Width" localSheetId="22">[14]Sumary!$M$8</definedName>
    <definedName name="Variable_On_Width" localSheetId="19">[3]Sumary!$M$8</definedName>
    <definedName name="Variable_On_Width" localSheetId="17">[3]Sumary!$M$8</definedName>
    <definedName name="Variable_On_Width" localSheetId="18">[3]Sumary!$M$8</definedName>
    <definedName name="Variable_On_Width">[2]Sumary!$M$8</definedName>
    <definedName name="VariableCompWidth" localSheetId="9">[20]Sumary!$C$32</definedName>
    <definedName name="VariableCompWidth" localSheetId="7">[20]Sumary!$C$32</definedName>
    <definedName name="VariableCompWidth" localSheetId="8">[20]Sumary!$C$32</definedName>
    <definedName name="VariableCompWidth" localSheetId="12">[17]Sumary!$C$32</definedName>
    <definedName name="VariableCompWidth" localSheetId="10">[17]Sumary!$C$32</definedName>
    <definedName name="VariableCompWidth" localSheetId="11">[17]Sumary!$C$32</definedName>
    <definedName name="VariableCompWidth">[21]Sumary!$C$32</definedName>
    <definedName name="Vat" localSheetId="30">[5]Sumary!#REF!</definedName>
    <definedName name="Vat" localSheetId="28">[5]Sumary!#REF!</definedName>
    <definedName name="Vat" localSheetId="29">[5]Sumary!#REF!</definedName>
    <definedName name="Vat">[4]Sumary!#REF!</definedName>
    <definedName name="VogueAAAMarkUp">[17]Sumary!$C$62</definedName>
    <definedName name="VogueBandAA">[17]Sumary!$C$53</definedName>
    <definedName name="VogueBandAAA">[17]Sumary!$C$52</definedName>
    <definedName name="VogueBandB">[17]Sumary!$C$55</definedName>
    <definedName name="VogueBandC">[17]Sumary!$C$56</definedName>
    <definedName name="VogueBandD">[17]Sumary!$C$57</definedName>
    <definedName name="VogueBandE">[17]Sumary!$C$58</definedName>
    <definedName name="VogueBlindFabricCost">'[27]Vogue Costs'!#REF!</definedName>
    <definedName name="VogueFullBlindLabour">[17]Sumary!$C$48</definedName>
    <definedName name="VogueProDisc4">[17]Sumary!$C$73</definedName>
    <definedName name="VougeBandA">[17]Sumary!$C$54</definedName>
    <definedName name="VougeDiscount">[17]Sumary!$C$65</definedName>
    <definedName name="VougeHeadRailLabour">[17]Sumary!$C$49</definedName>
    <definedName name="VougeProgDisc4.4">[17]Sumary!$C$74</definedName>
    <definedName name="VougueHdMarkUp">[17]Sumary!$C$64</definedName>
    <definedName name="VougueMarkUp">[17]Sumary!$C$63</definedName>
    <definedName name="VougueProgDisc3.6">[17]Sumary!$C$72</definedName>
    <definedName name="Wand" localSheetId="30">[5]Sumary!#REF!</definedName>
    <definedName name="Wand" localSheetId="28">[5]Sumary!#REF!</definedName>
    <definedName name="Wand" localSheetId="29">[5]Sumary!#REF!</definedName>
    <definedName name="Wand">[4]Sumary!#REF!</definedName>
    <definedName name="Wand_Control_Runner" localSheetId="30">[5]Sumary!#REF!</definedName>
    <definedName name="Wand_Control_Runner" localSheetId="28">[5]Sumary!#REF!</definedName>
    <definedName name="Wand_Control_Runner" localSheetId="29">[5]Sumary!#REF!</definedName>
    <definedName name="Wand_Control_Runner" localSheetId="15">[4]Sumary!#REF!</definedName>
    <definedName name="Wand_Control_Runner" localSheetId="13">[4]Sumary!#REF!</definedName>
    <definedName name="Wand_Control_Runner" localSheetId="14">[4]Sumary!#REF!</definedName>
    <definedName name="Wand_Control_Runner">[17]Sumary!#REF!</definedName>
    <definedName name="Wand_Rod" localSheetId="30">[5]Sumary!#REF!</definedName>
    <definedName name="Wand_Rod" localSheetId="28">[5]Sumary!#REF!</definedName>
    <definedName name="Wand_Rod" localSheetId="29">[5]Sumary!#REF!</definedName>
    <definedName name="Wand_Rod">[4]Sumary!#REF!</definedName>
    <definedName name="Wand_Runner_Connector" localSheetId="30">[5]Sumary!#REF!</definedName>
    <definedName name="Wand_Runner_Connector" localSheetId="28">[5]Sumary!#REF!</definedName>
    <definedName name="Wand_Runner_Connector" localSheetId="29">[5]Sumary!#REF!</definedName>
    <definedName name="Wand_Runner_Connector">[4]Sumary!#REF!</definedName>
    <definedName name="WandAndHandle" localSheetId="30">[27]Sumary!#REF!</definedName>
    <definedName name="WandAndHandle" localSheetId="28">[27]Sumary!#REF!</definedName>
    <definedName name="WandAndHandle" localSheetId="29">[27]Sumary!#REF!</definedName>
    <definedName name="WandAndHandle" localSheetId="15">[4]Sumary!#REF!</definedName>
    <definedName name="WandAndHandle" localSheetId="13">[4]Sumary!#REF!</definedName>
    <definedName name="WandAndHandle" localSheetId="14">[4]Sumary!#REF!</definedName>
    <definedName name="WandAndHandle" localSheetId="12">[17]Sumary!#REF!</definedName>
    <definedName name="WandAndHandle" localSheetId="10">[17]Sumary!#REF!</definedName>
    <definedName name="WandAndHandle" localSheetId="11">[17]Sumary!#REF!</definedName>
    <definedName name="WandAndHandle">[21]Sumary!#REF!</definedName>
    <definedName name="WandControlRunner" localSheetId="30">[5]Sumary!#REF!</definedName>
    <definedName name="WandControlRunner" localSheetId="28">[5]Sumary!#REF!</definedName>
    <definedName name="WandControlRunner" localSheetId="29">[5]Sumary!#REF!</definedName>
    <definedName name="WandControlRunner">[4]Sumary!#REF!</definedName>
    <definedName name="WandHook_Handle_Set" localSheetId="30">[5]Sumary!#REF!</definedName>
    <definedName name="WandHook_Handle_Set" localSheetId="28">[5]Sumary!#REF!</definedName>
    <definedName name="WandHook_Handle_Set" localSheetId="29">[5]Sumary!#REF!</definedName>
    <definedName name="WandHook_Handle_Set">[4]Sumary!#REF!</definedName>
    <definedName name="Wastage" localSheetId="51">[6]Components!$L$6</definedName>
    <definedName name="Wastage" localSheetId="49">[6]Components!$L$6</definedName>
    <definedName name="Wastage" localSheetId="50">[6]Components!$L$6</definedName>
    <definedName name="Wastage" localSheetId="60">[7]Components!$L$6</definedName>
    <definedName name="Wastage" localSheetId="58">[7]Components!$L$6</definedName>
    <definedName name="Wastage" localSheetId="59">[7]Components!$L$6</definedName>
    <definedName name="Wastage" localSheetId="57">[7]Components!$L$6</definedName>
    <definedName name="Wastage" localSheetId="55">[7]Components!$L$6</definedName>
    <definedName name="Wastage" localSheetId="56">[7]Components!$L$6</definedName>
    <definedName name="Wastage" localSheetId="54">[8]Components!$L$6</definedName>
    <definedName name="Wastage" localSheetId="52">[8]Components!$L$6</definedName>
    <definedName name="Wastage" localSheetId="53">[8]Components!$L$6</definedName>
    <definedName name="Wastage" localSheetId="61">[7]Components!$L$6</definedName>
    <definedName name="Wastage">[9]Components!$L$6</definedName>
    <definedName name="WhiteFrame" localSheetId="60">[7]Components!$N$12</definedName>
    <definedName name="WhiteFrame" localSheetId="58">[7]Components!$N$12</definedName>
    <definedName name="WhiteFrame" localSheetId="59">[7]Components!$N$12</definedName>
    <definedName name="WhiteFrame" localSheetId="57">[7]Components!$N$12</definedName>
    <definedName name="WhiteFrame" localSheetId="55">[7]Components!$N$12</definedName>
    <definedName name="WhiteFrame" localSheetId="56">[7]Components!$N$12</definedName>
    <definedName name="WhiteFrame" localSheetId="61">[7]Components!$N$12</definedName>
    <definedName name="WhiteFrame">[9]Components!$W$16</definedName>
    <definedName name="Width" localSheetId="6">'SlimLine Vertical'!$2:$2</definedName>
    <definedName name="Width" localSheetId="4">'SlimLine Vertical C'!$2:$2</definedName>
    <definedName name="Width" localSheetId="5">'SlimLine Vertical D'!$2:$2</definedName>
    <definedName name="WirelessHub" localSheetId="30">[1]Sumary!$D$82</definedName>
    <definedName name="WirelessHub" localSheetId="28">[1]Sumary!$D$82</definedName>
    <definedName name="WirelessHub" localSheetId="29">[1]Sumary!$D$82</definedName>
    <definedName name="WirelessHub" localSheetId="19">[3]Sumary!$D$83</definedName>
    <definedName name="WirelessHub" localSheetId="17">[3]Sumary!$D$83</definedName>
    <definedName name="WirelessHub" localSheetId="18">[3]Sumary!$D$83</definedName>
    <definedName name="WirelessHub">[2]Sumary!$D$83</definedName>
    <definedName name="Wood_Pole">[1]Sumary!$D$59</definedName>
    <definedName name="WoodenPull" localSheetId="19">[3]Sumary!$D$52</definedName>
    <definedName name="WoodenPull" localSheetId="17">[3]Sumary!$D$52</definedName>
    <definedName name="WoodenPull" localSheetId="18">[3]Sumary!$D$52</definedName>
    <definedName name="WoodenPull">[2]Sumary!$D$52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87" l="1"/>
  <c r="K44" i="87"/>
  <c r="J44" i="87"/>
  <c r="I44" i="87"/>
  <c r="H44" i="87"/>
  <c r="G44" i="87"/>
  <c r="F44" i="87"/>
  <c r="E44" i="87"/>
  <c r="D44" i="87"/>
  <c r="C44" i="87"/>
  <c r="B44" i="87"/>
  <c r="L43" i="87"/>
  <c r="K43" i="87"/>
  <c r="J43" i="87"/>
  <c r="I43" i="87"/>
  <c r="H43" i="87"/>
  <c r="G43" i="87"/>
  <c r="F43" i="87"/>
  <c r="E43" i="87"/>
  <c r="D43" i="87"/>
  <c r="C43" i="87"/>
  <c r="B43" i="87"/>
  <c r="L42" i="87"/>
  <c r="K42" i="87"/>
  <c r="J42" i="87"/>
  <c r="I42" i="87"/>
  <c r="H42" i="87"/>
  <c r="G42" i="87"/>
  <c r="F42" i="87"/>
  <c r="E42" i="87"/>
  <c r="D42" i="87"/>
  <c r="C42" i="87"/>
  <c r="B42" i="87"/>
  <c r="L41" i="87"/>
  <c r="K41" i="87"/>
  <c r="J41" i="87"/>
  <c r="I41" i="87"/>
  <c r="H41" i="87"/>
  <c r="G41" i="87"/>
  <c r="F41" i="87"/>
  <c r="E41" i="87"/>
  <c r="D41" i="87"/>
  <c r="C41" i="87"/>
  <c r="B41" i="87"/>
  <c r="L40" i="87"/>
  <c r="K40" i="87"/>
  <c r="J40" i="87"/>
  <c r="I40" i="87"/>
  <c r="H40" i="87"/>
  <c r="G40" i="87"/>
  <c r="F40" i="87"/>
  <c r="E40" i="87"/>
  <c r="D40" i="87"/>
  <c r="C40" i="87"/>
  <c r="B40" i="87"/>
  <c r="L39" i="87"/>
  <c r="K39" i="87"/>
  <c r="J39" i="87"/>
  <c r="I39" i="87"/>
  <c r="H39" i="87"/>
  <c r="G39" i="87"/>
  <c r="F39" i="87"/>
  <c r="E39" i="87"/>
  <c r="D39" i="87"/>
  <c r="C39" i="87"/>
  <c r="B39" i="87"/>
  <c r="L38" i="87"/>
  <c r="K38" i="87"/>
  <c r="J38" i="87"/>
  <c r="I38" i="87"/>
  <c r="H38" i="87"/>
  <c r="G38" i="87"/>
  <c r="F38" i="87"/>
  <c r="E38" i="87"/>
  <c r="D38" i="87"/>
  <c r="C38" i="87"/>
  <c r="B38" i="87"/>
  <c r="L37" i="87"/>
  <c r="K37" i="87"/>
  <c r="J37" i="87"/>
  <c r="I37" i="87"/>
  <c r="H37" i="87"/>
  <c r="G37" i="87"/>
  <c r="F37" i="87"/>
  <c r="E37" i="87"/>
  <c r="D37" i="87"/>
  <c r="C37" i="87"/>
  <c r="B37" i="87"/>
  <c r="L36" i="87"/>
  <c r="K36" i="87"/>
  <c r="J36" i="87"/>
  <c r="I36" i="87"/>
  <c r="H36" i="87"/>
  <c r="G36" i="87"/>
  <c r="F36" i="87"/>
  <c r="E36" i="87"/>
  <c r="D36" i="87"/>
  <c r="C36" i="87"/>
  <c r="B36" i="87"/>
  <c r="L35" i="87"/>
  <c r="K35" i="87"/>
  <c r="J35" i="87"/>
  <c r="I35" i="87"/>
  <c r="H35" i="87"/>
  <c r="G35" i="87"/>
  <c r="F35" i="87"/>
  <c r="E35" i="87"/>
  <c r="D35" i="87"/>
  <c r="C35" i="87"/>
  <c r="B35" i="87"/>
  <c r="L34" i="87"/>
  <c r="K34" i="87"/>
  <c r="J34" i="87"/>
  <c r="I34" i="87"/>
  <c r="H34" i="87"/>
  <c r="G34" i="87"/>
  <c r="F34" i="87"/>
  <c r="E34" i="87"/>
  <c r="D34" i="87"/>
  <c r="C34" i="87"/>
  <c r="B34" i="87"/>
  <c r="L33" i="87"/>
  <c r="K33" i="87"/>
  <c r="J33" i="87"/>
  <c r="I33" i="87"/>
  <c r="H33" i="87"/>
  <c r="G33" i="87"/>
  <c r="F33" i="87"/>
  <c r="E33" i="87"/>
  <c r="D33" i="87"/>
  <c r="C33" i="87"/>
  <c r="L29" i="87"/>
  <c r="K29" i="87"/>
  <c r="J29" i="87"/>
  <c r="I29" i="87"/>
  <c r="H29" i="87"/>
  <c r="G29" i="87"/>
  <c r="F29" i="87"/>
  <c r="E29" i="87"/>
  <c r="D29" i="87"/>
  <c r="C29" i="87"/>
  <c r="B29" i="87"/>
  <c r="L28" i="87"/>
  <c r="K28" i="87"/>
  <c r="J28" i="87"/>
  <c r="I28" i="87"/>
  <c r="H28" i="87"/>
  <c r="G28" i="87"/>
  <c r="F28" i="87"/>
  <c r="E28" i="87"/>
  <c r="D28" i="87"/>
  <c r="C28" i="87"/>
  <c r="B28" i="87"/>
  <c r="L27" i="87"/>
  <c r="K27" i="87"/>
  <c r="J27" i="87"/>
  <c r="I27" i="87"/>
  <c r="H27" i="87"/>
  <c r="G27" i="87"/>
  <c r="F27" i="87"/>
  <c r="E27" i="87"/>
  <c r="D27" i="87"/>
  <c r="C27" i="87"/>
  <c r="B27" i="87"/>
  <c r="L26" i="87"/>
  <c r="K26" i="87"/>
  <c r="J26" i="87"/>
  <c r="I26" i="87"/>
  <c r="H26" i="87"/>
  <c r="G26" i="87"/>
  <c r="F26" i="87"/>
  <c r="E26" i="87"/>
  <c r="D26" i="87"/>
  <c r="C26" i="87"/>
  <c r="B26" i="87"/>
  <c r="L25" i="87"/>
  <c r="K25" i="87"/>
  <c r="J25" i="87"/>
  <c r="I25" i="87"/>
  <c r="H25" i="87"/>
  <c r="G25" i="87"/>
  <c r="F25" i="87"/>
  <c r="E25" i="87"/>
  <c r="D25" i="87"/>
  <c r="C25" i="87"/>
  <c r="B25" i="87"/>
  <c r="L24" i="87"/>
  <c r="K24" i="87"/>
  <c r="J24" i="87"/>
  <c r="I24" i="87"/>
  <c r="H24" i="87"/>
  <c r="G24" i="87"/>
  <c r="F24" i="87"/>
  <c r="E24" i="87"/>
  <c r="D24" i="87"/>
  <c r="C24" i="87"/>
  <c r="B24" i="87"/>
  <c r="L23" i="87"/>
  <c r="K23" i="87"/>
  <c r="J23" i="87"/>
  <c r="I23" i="87"/>
  <c r="H23" i="87"/>
  <c r="G23" i="87"/>
  <c r="F23" i="87"/>
  <c r="E23" i="87"/>
  <c r="D23" i="87"/>
  <c r="C23" i="87"/>
  <c r="B23" i="87"/>
  <c r="L22" i="87"/>
  <c r="K22" i="87"/>
  <c r="J22" i="87"/>
  <c r="I22" i="87"/>
  <c r="H22" i="87"/>
  <c r="G22" i="87"/>
  <c r="F22" i="87"/>
  <c r="E22" i="87"/>
  <c r="D22" i="87"/>
  <c r="C22" i="87"/>
  <c r="B22" i="87"/>
  <c r="L21" i="87"/>
  <c r="K21" i="87"/>
  <c r="J21" i="87"/>
  <c r="I21" i="87"/>
  <c r="H21" i="87"/>
  <c r="G21" i="87"/>
  <c r="F21" i="87"/>
  <c r="E21" i="87"/>
  <c r="D21" i="87"/>
  <c r="C21" i="87"/>
  <c r="B21" i="87"/>
  <c r="L20" i="87"/>
  <c r="K20" i="87"/>
  <c r="J20" i="87"/>
  <c r="I20" i="87"/>
  <c r="H20" i="87"/>
  <c r="G20" i="87"/>
  <c r="F20" i="87"/>
  <c r="E20" i="87"/>
  <c r="D20" i="87"/>
  <c r="C20" i="87"/>
  <c r="B20" i="87"/>
  <c r="L19" i="87"/>
  <c r="K19" i="87"/>
  <c r="J19" i="87"/>
  <c r="I19" i="87"/>
  <c r="H19" i="87"/>
  <c r="G19" i="87"/>
  <c r="F19" i="87"/>
  <c r="E19" i="87"/>
  <c r="D19" i="87"/>
  <c r="C19" i="87"/>
  <c r="B19" i="87"/>
  <c r="L18" i="87"/>
  <c r="K18" i="87"/>
  <c r="J18" i="87"/>
  <c r="I18" i="87"/>
  <c r="H18" i="87"/>
  <c r="G18" i="87"/>
  <c r="F18" i="87"/>
  <c r="E18" i="87"/>
  <c r="D18" i="87"/>
  <c r="C18" i="87"/>
  <c r="L14" i="87"/>
  <c r="K14" i="87"/>
  <c r="J14" i="87"/>
  <c r="I14" i="87"/>
  <c r="H14" i="87"/>
  <c r="G14" i="87"/>
  <c r="F14" i="87"/>
  <c r="E14" i="87"/>
  <c r="D14" i="87"/>
  <c r="C14" i="87"/>
  <c r="B14" i="87"/>
  <c r="L13" i="87"/>
  <c r="K13" i="87"/>
  <c r="J13" i="87"/>
  <c r="I13" i="87"/>
  <c r="H13" i="87"/>
  <c r="G13" i="87"/>
  <c r="F13" i="87"/>
  <c r="E13" i="87"/>
  <c r="D13" i="87"/>
  <c r="C13" i="87"/>
  <c r="B13" i="87"/>
  <c r="L12" i="87"/>
  <c r="K12" i="87"/>
  <c r="J12" i="87"/>
  <c r="I12" i="87"/>
  <c r="H12" i="87"/>
  <c r="G12" i="87"/>
  <c r="F12" i="87"/>
  <c r="E12" i="87"/>
  <c r="D12" i="87"/>
  <c r="C12" i="87"/>
  <c r="B12" i="87"/>
  <c r="L11" i="87"/>
  <c r="K11" i="87"/>
  <c r="J11" i="87"/>
  <c r="I11" i="87"/>
  <c r="H11" i="87"/>
  <c r="G11" i="87"/>
  <c r="F11" i="87"/>
  <c r="E11" i="87"/>
  <c r="D11" i="87"/>
  <c r="C11" i="87"/>
  <c r="B11" i="87"/>
  <c r="L10" i="87"/>
  <c r="K10" i="87"/>
  <c r="J10" i="87"/>
  <c r="I10" i="87"/>
  <c r="H10" i="87"/>
  <c r="G10" i="87"/>
  <c r="F10" i="87"/>
  <c r="E10" i="87"/>
  <c r="D10" i="87"/>
  <c r="C10" i="87"/>
  <c r="B10" i="87"/>
  <c r="L9" i="87"/>
  <c r="K9" i="87"/>
  <c r="J9" i="87"/>
  <c r="I9" i="87"/>
  <c r="H9" i="87"/>
  <c r="G9" i="87"/>
  <c r="F9" i="87"/>
  <c r="E9" i="87"/>
  <c r="D9" i="87"/>
  <c r="C9" i="87"/>
  <c r="B9" i="87"/>
  <c r="L8" i="87"/>
  <c r="K8" i="87"/>
  <c r="J8" i="87"/>
  <c r="I8" i="87"/>
  <c r="H8" i="87"/>
  <c r="G8" i="87"/>
  <c r="F8" i="87"/>
  <c r="E8" i="87"/>
  <c r="D8" i="87"/>
  <c r="C8" i="87"/>
  <c r="B8" i="87"/>
  <c r="L7" i="87"/>
  <c r="K7" i="87"/>
  <c r="J7" i="87"/>
  <c r="I7" i="87"/>
  <c r="H7" i="87"/>
  <c r="G7" i="87"/>
  <c r="F7" i="87"/>
  <c r="E7" i="87"/>
  <c r="D7" i="87"/>
  <c r="C7" i="87"/>
  <c r="B7" i="87"/>
  <c r="L6" i="87"/>
  <c r="K6" i="87"/>
  <c r="J6" i="87"/>
  <c r="I6" i="87"/>
  <c r="H6" i="87"/>
  <c r="G6" i="87"/>
  <c r="F6" i="87"/>
  <c r="E6" i="87"/>
  <c r="D6" i="87"/>
  <c r="C6" i="87"/>
  <c r="B6" i="87"/>
  <c r="L5" i="87"/>
  <c r="K5" i="87"/>
  <c r="J5" i="87"/>
  <c r="I5" i="87"/>
  <c r="H5" i="87"/>
  <c r="G5" i="87"/>
  <c r="F5" i="87"/>
  <c r="E5" i="87"/>
  <c r="D5" i="87"/>
  <c r="C5" i="87"/>
  <c r="B5" i="87"/>
  <c r="L4" i="87"/>
  <c r="K4" i="87"/>
  <c r="J4" i="87"/>
  <c r="I4" i="87"/>
  <c r="H4" i="87"/>
  <c r="G4" i="87"/>
  <c r="F4" i="87"/>
  <c r="E4" i="87"/>
  <c r="D4" i="87"/>
  <c r="C4" i="87"/>
  <c r="B4" i="87"/>
  <c r="L3" i="87"/>
  <c r="K3" i="87"/>
  <c r="J3" i="87"/>
  <c r="I3" i="87"/>
  <c r="H3" i="87"/>
  <c r="G3" i="87"/>
  <c r="F3" i="87"/>
  <c r="E3" i="87"/>
  <c r="D3" i="87"/>
  <c r="C3" i="87"/>
  <c r="B47" i="84" l="1"/>
  <c r="B46" i="84"/>
  <c r="B45" i="84"/>
  <c r="B44" i="84"/>
  <c r="B43" i="84"/>
  <c r="B42" i="84"/>
  <c r="B41" i="84"/>
  <c r="B40" i="84"/>
  <c r="B39" i="84"/>
  <c r="B38" i="84"/>
  <c r="B37" i="84"/>
  <c r="B36" i="84"/>
  <c r="L35" i="84"/>
  <c r="K35" i="84"/>
  <c r="J35" i="84"/>
  <c r="I35" i="84"/>
  <c r="H35" i="84"/>
  <c r="G35" i="84"/>
  <c r="F35" i="84"/>
  <c r="E35" i="84"/>
  <c r="D35" i="84"/>
  <c r="C35" i="84"/>
  <c r="B31" i="84"/>
  <c r="B30" i="84"/>
  <c r="B29" i="84"/>
  <c r="B28" i="84"/>
  <c r="B27" i="84"/>
  <c r="B26" i="84"/>
  <c r="B25" i="84"/>
  <c r="B24" i="84"/>
  <c r="B23" i="84"/>
  <c r="B22" i="84"/>
  <c r="B21" i="84"/>
  <c r="B20" i="84"/>
  <c r="L19" i="84"/>
  <c r="K19" i="84"/>
  <c r="J19" i="84"/>
  <c r="I19" i="84"/>
  <c r="H19" i="84"/>
  <c r="G19" i="84"/>
  <c r="F19" i="84"/>
  <c r="E19" i="84"/>
  <c r="D19" i="84"/>
  <c r="C19" i="84"/>
  <c r="B15" i="84"/>
  <c r="B14" i="84"/>
  <c r="B13" i="84"/>
  <c r="B12" i="84"/>
  <c r="B11" i="84"/>
  <c r="B10" i="84"/>
  <c r="B9" i="84"/>
  <c r="B8" i="84"/>
  <c r="B7" i="84"/>
  <c r="B6" i="84"/>
  <c r="B5" i="84"/>
  <c r="B4" i="84"/>
  <c r="L3" i="84"/>
  <c r="K3" i="84"/>
  <c r="J3" i="84"/>
  <c r="I3" i="84"/>
  <c r="H3" i="84"/>
  <c r="G3" i="84"/>
  <c r="F3" i="84"/>
  <c r="E3" i="84"/>
  <c r="D3" i="84"/>
  <c r="C3" i="84"/>
  <c r="D8" i="34" l="1"/>
  <c r="F8" i="34"/>
  <c r="F13" i="34"/>
  <c r="D14" i="34"/>
  <c r="E14" i="34"/>
  <c r="F14" i="34"/>
  <c r="C10" i="34"/>
  <c r="C11" i="34"/>
  <c r="C12" i="34"/>
  <c r="C14" i="34"/>
  <c r="D4" i="83"/>
  <c r="D4" i="34" s="1"/>
  <c r="E4" i="83"/>
  <c r="E4" i="34" s="1"/>
  <c r="F4" i="83"/>
  <c r="F4" i="34" s="1"/>
  <c r="D5" i="83"/>
  <c r="D5" i="34" s="1"/>
  <c r="E5" i="83"/>
  <c r="E5" i="34" s="1"/>
  <c r="F5" i="83"/>
  <c r="F5" i="34" s="1"/>
  <c r="D6" i="83"/>
  <c r="D6" i="34" s="1"/>
  <c r="E6" i="83"/>
  <c r="E6" i="34" s="1"/>
  <c r="F6" i="83"/>
  <c r="F6" i="34" s="1"/>
  <c r="D7" i="83"/>
  <c r="D7" i="34" s="1"/>
  <c r="E7" i="83"/>
  <c r="E7" i="34" s="1"/>
  <c r="F7" i="83"/>
  <c r="F7" i="34" s="1"/>
  <c r="D8" i="83"/>
  <c r="E8" i="83"/>
  <c r="E8" i="34" s="1"/>
  <c r="F8" i="83"/>
  <c r="D9" i="83"/>
  <c r="D9" i="34" s="1"/>
  <c r="E9" i="83"/>
  <c r="E9" i="34" s="1"/>
  <c r="F9" i="83"/>
  <c r="F9" i="34" s="1"/>
  <c r="D10" i="83"/>
  <c r="D10" i="34" s="1"/>
  <c r="E10" i="83"/>
  <c r="E10" i="34" s="1"/>
  <c r="F10" i="83"/>
  <c r="F10" i="34" s="1"/>
  <c r="D11" i="83"/>
  <c r="D11" i="34" s="1"/>
  <c r="E11" i="83"/>
  <c r="E11" i="34" s="1"/>
  <c r="F11" i="83"/>
  <c r="F11" i="34" s="1"/>
  <c r="D12" i="83"/>
  <c r="D12" i="34" s="1"/>
  <c r="E12" i="83"/>
  <c r="E12" i="34" s="1"/>
  <c r="F12" i="83"/>
  <c r="F12" i="34" s="1"/>
  <c r="D13" i="83"/>
  <c r="D13" i="34" s="1"/>
  <c r="E13" i="83"/>
  <c r="E13" i="34" s="1"/>
  <c r="F13" i="83"/>
  <c r="D14" i="83"/>
  <c r="E14" i="83"/>
  <c r="F14" i="83"/>
  <c r="D15" i="83"/>
  <c r="D15" i="34" s="1"/>
  <c r="E15" i="83"/>
  <c r="E15" i="34" s="1"/>
  <c r="F15" i="83"/>
  <c r="F15" i="34" s="1"/>
  <c r="D16" i="83"/>
  <c r="D16" i="34" s="1"/>
  <c r="E16" i="83"/>
  <c r="E16" i="34" s="1"/>
  <c r="F16" i="83"/>
  <c r="F16" i="34" s="1"/>
  <c r="C5" i="83"/>
  <c r="C5" i="34" s="1"/>
  <c r="C6" i="83"/>
  <c r="C6" i="34" s="1"/>
  <c r="C7" i="83"/>
  <c r="C7" i="34" s="1"/>
  <c r="C8" i="83"/>
  <c r="C8" i="34" s="1"/>
  <c r="C9" i="83"/>
  <c r="C9" i="34" s="1"/>
  <c r="C10" i="83"/>
  <c r="C11" i="83"/>
  <c r="C12" i="83"/>
  <c r="C13" i="83"/>
  <c r="C13" i="34" s="1"/>
  <c r="C14" i="83"/>
  <c r="C15" i="83"/>
  <c r="C15" i="34" s="1"/>
  <c r="C16" i="83"/>
  <c r="C16" i="34" s="1"/>
  <c r="C4" i="83"/>
  <c r="C4" i="34" s="1"/>
  <c r="C43" i="81"/>
  <c r="C42" i="81"/>
  <c r="M40" i="81"/>
  <c r="L40" i="81"/>
  <c r="K40" i="81"/>
  <c r="J40" i="81"/>
  <c r="I40" i="81"/>
  <c r="H40" i="81"/>
  <c r="G40" i="81"/>
  <c r="F40" i="81"/>
  <c r="E40" i="81"/>
  <c r="D40" i="81"/>
  <c r="C40" i="81"/>
  <c r="M39" i="81"/>
  <c r="L39" i="81"/>
  <c r="K39" i="81"/>
  <c r="J39" i="81"/>
  <c r="I39" i="81"/>
  <c r="H39" i="81"/>
  <c r="G39" i="81"/>
  <c r="F39" i="81"/>
  <c r="E39" i="81"/>
  <c r="D39" i="81"/>
  <c r="C39" i="81"/>
  <c r="M38" i="81"/>
  <c r="L38" i="81"/>
  <c r="K38" i="81"/>
  <c r="J38" i="81"/>
  <c r="I38" i="81"/>
  <c r="H38" i="81"/>
  <c r="G38" i="81"/>
  <c r="F38" i="81"/>
  <c r="E38" i="81"/>
  <c r="D38" i="81"/>
  <c r="C38" i="81"/>
  <c r="B18" i="81"/>
  <c r="B17" i="81"/>
  <c r="B16" i="81"/>
  <c r="B15" i="81"/>
  <c r="B14" i="81"/>
  <c r="B13" i="81"/>
  <c r="M12" i="81"/>
  <c r="L12" i="81"/>
  <c r="K12" i="81"/>
  <c r="J12" i="81"/>
  <c r="I12" i="81"/>
  <c r="H12" i="81"/>
  <c r="G12" i="81"/>
  <c r="F12" i="81"/>
  <c r="E12" i="81"/>
  <c r="D12" i="81"/>
  <c r="C12" i="81"/>
  <c r="B9" i="81"/>
  <c r="B8" i="81"/>
  <c r="B7" i="81"/>
  <c r="B6" i="81"/>
  <c r="B5" i="81"/>
  <c r="B4" i="81"/>
  <c r="M3" i="81"/>
  <c r="L3" i="81"/>
  <c r="K3" i="81"/>
  <c r="J3" i="81"/>
  <c r="I3" i="81"/>
  <c r="H3" i="81"/>
  <c r="G3" i="81"/>
  <c r="F3" i="81"/>
  <c r="E3" i="81"/>
  <c r="D3" i="81"/>
  <c r="C3" i="81"/>
  <c r="C43" i="80"/>
  <c r="C42" i="80"/>
  <c r="M40" i="80"/>
  <c r="L40" i="80"/>
  <c r="K40" i="80"/>
  <c r="J40" i="80"/>
  <c r="I40" i="80"/>
  <c r="H40" i="80"/>
  <c r="G40" i="80"/>
  <c r="F40" i="80"/>
  <c r="E40" i="80"/>
  <c r="D40" i="80"/>
  <c r="C40" i="80"/>
  <c r="M39" i="80"/>
  <c r="L39" i="80"/>
  <c r="K39" i="80"/>
  <c r="J39" i="80"/>
  <c r="I39" i="80"/>
  <c r="H39" i="80"/>
  <c r="G39" i="80"/>
  <c r="F39" i="80"/>
  <c r="E39" i="80"/>
  <c r="D39" i="80"/>
  <c r="C39" i="80"/>
  <c r="M38" i="80"/>
  <c r="L38" i="80"/>
  <c r="K38" i="80"/>
  <c r="J38" i="80"/>
  <c r="I38" i="80"/>
  <c r="H38" i="80"/>
  <c r="G38" i="80"/>
  <c r="F38" i="80"/>
  <c r="E38" i="80"/>
  <c r="D38" i="80"/>
  <c r="C38" i="80"/>
  <c r="M18" i="80"/>
  <c r="M18" i="81" s="1"/>
  <c r="M18" i="20" s="1"/>
  <c r="L18" i="80"/>
  <c r="L18" i="81" s="1"/>
  <c r="L18" i="20" s="1"/>
  <c r="K18" i="80"/>
  <c r="K18" i="81" s="1"/>
  <c r="K18" i="20" s="1"/>
  <c r="J18" i="80"/>
  <c r="J18" i="81" s="1"/>
  <c r="J18" i="20" s="1"/>
  <c r="I18" i="80"/>
  <c r="I18" i="81" s="1"/>
  <c r="I18" i="20" s="1"/>
  <c r="H18" i="80"/>
  <c r="H18" i="81" s="1"/>
  <c r="H18" i="20" s="1"/>
  <c r="G18" i="80"/>
  <c r="G18" i="81" s="1"/>
  <c r="G18" i="20" s="1"/>
  <c r="F18" i="80"/>
  <c r="F18" i="81" s="1"/>
  <c r="F18" i="20" s="1"/>
  <c r="E18" i="80"/>
  <c r="E18" i="81" s="1"/>
  <c r="E18" i="20" s="1"/>
  <c r="D18" i="80"/>
  <c r="D18" i="81" s="1"/>
  <c r="D18" i="20" s="1"/>
  <c r="C18" i="80"/>
  <c r="C18" i="81" s="1"/>
  <c r="C18" i="20" s="1"/>
  <c r="B18" i="80"/>
  <c r="M17" i="80"/>
  <c r="M17" i="81" s="1"/>
  <c r="M17" i="20" s="1"/>
  <c r="L17" i="80"/>
  <c r="L17" i="81" s="1"/>
  <c r="L17" i="20" s="1"/>
  <c r="K17" i="80"/>
  <c r="K17" i="81" s="1"/>
  <c r="K17" i="20" s="1"/>
  <c r="J17" i="80"/>
  <c r="J17" i="81" s="1"/>
  <c r="J17" i="20" s="1"/>
  <c r="I17" i="80"/>
  <c r="I17" i="81" s="1"/>
  <c r="I17" i="20" s="1"/>
  <c r="H17" i="80"/>
  <c r="H17" i="81" s="1"/>
  <c r="H17" i="20" s="1"/>
  <c r="G17" i="80"/>
  <c r="G17" i="81" s="1"/>
  <c r="G17" i="20" s="1"/>
  <c r="F17" i="80"/>
  <c r="F17" i="81" s="1"/>
  <c r="F17" i="20" s="1"/>
  <c r="E17" i="80"/>
  <c r="E17" i="81" s="1"/>
  <c r="E17" i="20" s="1"/>
  <c r="D17" i="80"/>
  <c r="D17" i="81" s="1"/>
  <c r="D17" i="20" s="1"/>
  <c r="C17" i="80"/>
  <c r="C17" i="81" s="1"/>
  <c r="C17" i="20" s="1"/>
  <c r="B17" i="80"/>
  <c r="M16" i="80"/>
  <c r="M16" i="81" s="1"/>
  <c r="M16" i="20" s="1"/>
  <c r="L16" i="80"/>
  <c r="L16" i="81" s="1"/>
  <c r="L16" i="20" s="1"/>
  <c r="K16" i="80"/>
  <c r="K16" i="81" s="1"/>
  <c r="K16" i="20" s="1"/>
  <c r="J16" i="80"/>
  <c r="J16" i="81" s="1"/>
  <c r="J16" i="20" s="1"/>
  <c r="I16" i="80"/>
  <c r="I16" i="81" s="1"/>
  <c r="I16" i="20" s="1"/>
  <c r="H16" i="80"/>
  <c r="H16" i="81" s="1"/>
  <c r="H16" i="20" s="1"/>
  <c r="G16" i="80"/>
  <c r="G16" i="81" s="1"/>
  <c r="G16" i="20" s="1"/>
  <c r="F16" i="80"/>
  <c r="F16" i="81" s="1"/>
  <c r="F16" i="20" s="1"/>
  <c r="E16" i="80"/>
  <c r="E16" i="81" s="1"/>
  <c r="E16" i="20" s="1"/>
  <c r="D16" i="80"/>
  <c r="D16" i="81" s="1"/>
  <c r="D16" i="20" s="1"/>
  <c r="C16" i="80"/>
  <c r="C16" i="81" s="1"/>
  <c r="C16" i="20" s="1"/>
  <c r="B16" i="80"/>
  <c r="M15" i="80"/>
  <c r="M15" i="81" s="1"/>
  <c r="M15" i="20" s="1"/>
  <c r="L15" i="80"/>
  <c r="L15" i="81" s="1"/>
  <c r="L15" i="20" s="1"/>
  <c r="K15" i="80"/>
  <c r="K15" i="81" s="1"/>
  <c r="K15" i="20" s="1"/>
  <c r="J15" i="80"/>
  <c r="J15" i="81" s="1"/>
  <c r="J15" i="20" s="1"/>
  <c r="I15" i="80"/>
  <c r="I15" i="81" s="1"/>
  <c r="I15" i="20" s="1"/>
  <c r="H15" i="80"/>
  <c r="H15" i="81" s="1"/>
  <c r="H15" i="20" s="1"/>
  <c r="G15" i="80"/>
  <c r="G15" i="81" s="1"/>
  <c r="G15" i="20" s="1"/>
  <c r="F15" i="80"/>
  <c r="F15" i="81" s="1"/>
  <c r="F15" i="20" s="1"/>
  <c r="E15" i="80"/>
  <c r="E15" i="81" s="1"/>
  <c r="E15" i="20" s="1"/>
  <c r="D15" i="80"/>
  <c r="D15" i="81" s="1"/>
  <c r="D15" i="20" s="1"/>
  <c r="C15" i="80"/>
  <c r="C15" i="81" s="1"/>
  <c r="C15" i="20" s="1"/>
  <c r="B15" i="80"/>
  <c r="M14" i="80"/>
  <c r="M14" i="81" s="1"/>
  <c r="M14" i="20" s="1"/>
  <c r="L14" i="80"/>
  <c r="L14" i="81" s="1"/>
  <c r="L14" i="20" s="1"/>
  <c r="K14" i="80"/>
  <c r="K14" i="81" s="1"/>
  <c r="K14" i="20" s="1"/>
  <c r="J14" i="80"/>
  <c r="J14" i="81" s="1"/>
  <c r="J14" i="20" s="1"/>
  <c r="I14" i="80"/>
  <c r="I14" i="81" s="1"/>
  <c r="I14" i="20" s="1"/>
  <c r="H14" i="80"/>
  <c r="H14" i="81" s="1"/>
  <c r="H14" i="20" s="1"/>
  <c r="G14" i="80"/>
  <c r="G14" i="81" s="1"/>
  <c r="G14" i="20" s="1"/>
  <c r="F14" i="80"/>
  <c r="F14" i="81" s="1"/>
  <c r="F14" i="20" s="1"/>
  <c r="E14" i="80"/>
  <c r="E14" i="81" s="1"/>
  <c r="E14" i="20" s="1"/>
  <c r="D14" i="80"/>
  <c r="D14" i="81" s="1"/>
  <c r="D14" i="20" s="1"/>
  <c r="C14" i="80"/>
  <c r="C14" i="81" s="1"/>
  <c r="C14" i="20" s="1"/>
  <c r="B14" i="80"/>
  <c r="M13" i="80"/>
  <c r="M13" i="81" s="1"/>
  <c r="M13" i="20" s="1"/>
  <c r="L13" i="80"/>
  <c r="L13" i="81" s="1"/>
  <c r="L13" i="20" s="1"/>
  <c r="K13" i="80"/>
  <c r="K13" i="81" s="1"/>
  <c r="K13" i="20" s="1"/>
  <c r="J13" i="80"/>
  <c r="J13" i="81" s="1"/>
  <c r="J13" i="20" s="1"/>
  <c r="I13" i="80"/>
  <c r="I13" i="81" s="1"/>
  <c r="I13" i="20" s="1"/>
  <c r="H13" i="80"/>
  <c r="H13" i="81" s="1"/>
  <c r="H13" i="20" s="1"/>
  <c r="G13" i="80"/>
  <c r="G13" i="81" s="1"/>
  <c r="G13" i="20" s="1"/>
  <c r="F13" i="80"/>
  <c r="F13" i="81" s="1"/>
  <c r="F13" i="20" s="1"/>
  <c r="E13" i="80"/>
  <c r="E13" i="81" s="1"/>
  <c r="E13" i="20" s="1"/>
  <c r="D13" i="80"/>
  <c r="D13" i="81" s="1"/>
  <c r="D13" i="20" s="1"/>
  <c r="C13" i="80"/>
  <c r="C13" i="81" s="1"/>
  <c r="C13" i="20" s="1"/>
  <c r="B13" i="80"/>
  <c r="M12" i="80"/>
  <c r="L12" i="80"/>
  <c r="K12" i="80"/>
  <c r="J12" i="80"/>
  <c r="I12" i="80"/>
  <c r="H12" i="80"/>
  <c r="G12" i="80"/>
  <c r="F12" i="80"/>
  <c r="E12" i="80"/>
  <c r="D12" i="80"/>
  <c r="C12" i="80"/>
  <c r="M9" i="80"/>
  <c r="M9" i="81" s="1"/>
  <c r="M9" i="20" s="1"/>
  <c r="L9" i="80"/>
  <c r="L9" i="81" s="1"/>
  <c r="L9" i="20" s="1"/>
  <c r="K9" i="80"/>
  <c r="K9" i="81" s="1"/>
  <c r="K9" i="20" s="1"/>
  <c r="J9" i="80"/>
  <c r="J9" i="81" s="1"/>
  <c r="J9" i="20" s="1"/>
  <c r="I9" i="80"/>
  <c r="I9" i="81" s="1"/>
  <c r="I9" i="20" s="1"/>
  <c r="H9" i="80"/>
  <c r="H9" i="81" s="1"/>
  <c r="H9" i="20" s="1"/>
  <c r="G9" i="80"/>
  <c r="G9" i="81" s="1"/>
  <c r="G9" i="20" s="1"/>
  <c r="F9" i="80"/>
  <c r="F9" i="81" s="1"/>
  <c r="F9" i="20" s="1"/>
  <c r="E9" i="80"/>
  <c r="E9" i="81" s="1"/>
  <c r="E9" i="20" s="1"/>
  <c r="D9" i="80"/>
  <c r="D9" i="81" s="1"/>
  <c r="D9" i="20" s="1"/>
  <c r="C9" i="80"/>
  <c r="C9" i="81" s="1"/>
  <c r="C9" i="20" s="1"/>
  <c r="B9" i="80"/>
  <c r="M8" i="80"/>
  <c r="M8" i="81" s="1"/>
  <c r="M8" i="20" s="1"/>
  <c r="L8" i="80"/>
  <c r="L8" i="81" s="1"/>
  <c r="L8" i="20" s="1"/>
  <c r="K8" i="80"/>
  <c r="K8" i="81" s="1"/>
  <c r="K8" i="20" s="1"/>
  <c r="J8" i="80"/>
  <c r="J8" i="81" s="1"/>
  <c r="J8" i="20" s="1"/>
  <c r="I8" i="80"/>
  <c r="I8" i="81" s="1"/>
  <c r="I8" i="20" s="1"/>
  <c r="H8" i="80"/>
  <c r="H8" i="81" s="1"/>
  <c r="H8" i="20" s="1"/>
  <c r="G8" i="80"/>
  <c r="G8" i="81" s="1"/>
  <c r="G8" i="20" s="1"/>
  <c r="F8" i="80"/>
  <c r="F8" i="81" s="1"/>
  <c r="F8" i="20" s="1"/>
  <c r="E8" i="80"/>
  <c r="E8" i="81" s="1"/>
  <c r="E8" i="20" s="1"/>
  <c r="D8" i="80"/>
  <c r="D8" i="81" s="1"/>
  <c r="D8" i="20" s="1"/>
  <c r="C8" i="80"/>
  <c r="C8" i="81" s="1"/>
  <c r="C8" i="20" s="1"/>
  <c r="B8" i="80"/>
  <c r="M7" i="80"/>
  <c r="M7" i="81" s="1"/>
  <c r="M7" i="20" s="1"/>
  <c r="L7" i="80"/>
  <c r="L7" i="81" s="1"/>
  <c r="L7" i="20" s="1"/>
  <c r="K7" i="80"/>
  <c r="K7" i="81" s="1"/>
  <c r="K7" i="20" s="1"/>
  <c r="J7" i="80"/>
  <c r="J7" i="81" s="1"/>
  <c r="J7" i="20" s="1"/>
  <c r="I7" i="80"/>
  <c r="I7" i="81" s="1"/>
  <c r="I7" i="20" s="1"/>
  <c r="H7" i="80"/>
  <c r="H7" i="81" s="1"/>
  <c r="H7" i="20" s="1"/>
  <c r="G7" i="80"/>
  <c r="G7" i="81" s="1"/>
  <c r="G7" i="20" s="1"/>
  <c r="F7" i="80"/>
  <c r="F7" i="81" s="1"/>
  <c r="F7" i="20" s="1"/>
  <c r="E7" i="80"/>
  <c r="E7" i="81" s="1"/>
  <c r="E7" i="20" s="1"/>
  <c r="D7" i="80"/>
  <c r="D7" i="81" s="1"/>
  <c r="D7" i="20" s="1"/>
  <c r="C7" i="80"/>
  <c r="C7" i="81" s="1"/>
  <c r="C7" i="20" s="1"/>
  <c r="B7" i="80"/>
  <c r="M6" i="80"/>
  <c r="M6" i="81" s="1"/>
  <c r="M6" i="20" s="1"/>
  <c r="L6" i="80"/>
  <c r="L6" i="81" s="1"/>
  <c r="L6" i="20" s="1"/>
  <c r="K6" i="80"/>
  <c r="K6" i="81" s="1"/>
  <c r="K6" i="20" s="1"/>
  <c r="J6" i="80"/>
  <c r="J6" i="81" s="1"/>
  <c r="J6" i="20" s="1"/>
  <c r="I6" i="80"/>
  <c r="I6" i="81" s="1"/>
  <c r="I6" i="20" s="1"/>
  <c r="H6" i="80"/>
  <c r="H6" i="81" s="1"/>
  <c r="H6" i="20" s="1"/>
  <c r="G6" i="80"/>
  <c r="G6" i="81" s="1"/>
  <c r="G6" i="20" s="1"/>
  <c r="F6" i="80"/>
  <c r="F6" i="81" s="1"/>
  <c r="F6" i="20" s="1"/>
  <c r="E6" i="80"/>
  <c r="E6" i="81" s="1"/>
  <c r="E6" i="20" s="1"/>
  <c r="D6" i="80"/>
  <c r="D6" i="81" s="1"/>
  <c r="D6" i="20" s="1"/>
  <c r="C6" i="80"/>
  <c r="C6" i="81" s="1"/>
  <c r="C6" i="20" s="1"/>
  <c r="B6" i="80"/>
  <c r="M5" i="80"/>
  <c r="M5" i="81" s="1"/>
  <c r="M5" i="20" s="1"/>
  <c r="L5" i="80"/>
  <c r="L5" i="81" s="1"/>
  <c r="L5" i="20" s="1"/>
  <c r="K5" i="80"/>
  <c r="K5" i="81" s="1"/>
  <c r="K5" i="20" s="1"/>
  <c r="J5" i="80"/>
  <c r="J5" i="81" s="1"/>
  <c r="J5" i="20" s="1"/>
  <c r="I5" i="80"/>
  <c r="I5" i="81" s="1"/>
  <c r="I5" i="20" s="1"/>
  <c r="H5" i="80"/>
  <c r="H5" i="81" s="1"/>
  <c r="H5" i="20" s="1"/>
  <c r="G5" i="80"/>
  <c r="G5" i="81" s="1"/>
  <c r="G5" i="20" s="1"/>
  <c r="F5" i="80"/>
  <c r="F5" i="81" s="1"/>
  <c r="F5" i="20" s="1"/>
  <c r="E5" i="80"/>
  <c r="E5" i="81" s="1"/>
  <c r="E5" i="20" s="1"/>
  <c r="D5" i="80"/>
  <c r="D5" i="81" s="1"/>
  <c r="D5" i="20" s="1"/>
  <c r="C5" i="80"/>
  <c r="C5" i="81" s="1"/>
  <c r="C5" i="20" s="1"/>
  <c r="B5" i="80"/>
  <c r="M4" i="80"/>
  <c r="M4" i="81" s="1"/>
  <c r="M4" i="20" s="1"/>
  <c r="L4" i="80"/>
  <c r="L4" i="81" s="1"/>
  <c r="L4" i="20" s="1"/>
  <c r="K4" i="80"/>
  <c r="K4" i="81" s="1"/>
  <c r="K4" i="20" s="1"/>
  <c r="J4" i="80"/>
  <c r="J4" i="81" s="1"/>
  <c r="J4" i="20" s="1"/>
  <c r="I4" i="80"/>
  <c r="I4" i="81" s="1"/>
  <c r="I4" i="20" s="1"/>
  <c r="H4" i="80"/>
  <c r="H4" i="81" s="1"/>
  <c r="H4" i="20" s="1"/>
  <c r="G4" i="80"/>
  <c r="G4" i="81" s="1"/>
  <c r="G4" i="20" s="1"/>
  <c r="F4" i="80"/>
  <c r="F4" i="81" s="1"/>
  <c r="F4" i="20" s="1"/>
  <c r="E4" i="80"/>
  <c r="E4" i="81" s="1"/>
  <c r="E4" i="20" s="1"/>
  <c r="D4" i="80"/>
  <c r="D4" i="81" s="1"/>
  <c r="D4" i="20" s="1"/>
  <c r="C4" i="80"/>
  <c r="C4" i="81" s="1"/>
  <c r="C4" i="20" s="1"/>
  <c r="B4" i="80"/>
  <c r="M3" i="80"/>
  <c r="L3" i="80"/>
  <c r="K3" i="80"/>
  <c r="J3" i="80"/>
  <c r="I3" i="80"/>
  <c r="H3" i="80"/>
  <c r="G3" i="80"/>
  <c r="F3" i="80"/>
  <c r="E3" i="80"/>
  <c r="D3" i="80"/>
  <c r="C3" i="80"/>
  <c r="C45" i="79"/>
  <c r="C44" i="79"/>
  <c r="M41" i="79"/>
  <c r="L41" i="79"/>
  <c r="K41" i="79"/>
  <c r="J41" i="79"/>
  <c r="I41" i="79"/>
  <c r="H41" i="79"/>
  <c r="G41" i="79"/>
  <c r="F41" i="79"/>
  <c r="E41" i="79"/>
  <c r="D41" i="79"/>
  <c r="C41" i="79"/>
  <c r="M40" i="79"/>
  <c r="L40" i="79"/>
  <c r="K40" i="79"/>
  <c r="J40" i="79"/>
  <c r="I40" i="79"/>
  <c r="H40" i="79"/>
  <c r="G40" i="79"/>
  <c r="F40" i="79"/>
  <c r="E40" i="79"/>
  <c r="D40" i="79"/>
  <c r="C40" i="79"/>
  <c r="M39" i="79"/>
  <c r="L39" i="79"/>
  <c r="K39" i="79"/>
  <c r="J39" i="79"/>
  <c r="I39" i="79"/>
  <c r="H39" i="79"/>
  <c r="G39" i="79"/>
  <c r="F39" i="79"/>
  <c r="E39" i="79"/>
  <c r="D39" i="79"/>
  <c r="C39" i="79"/>
  <c r="B18" i="79"/>
  <c r="B17" i="79"/>
  <c r="B16" i="79"/>
  <c r="B15" i="79"/>
  <c r="B14" i="79"/>
  <c r="B13" i="79"/>
  <c r="M12" i="79"/>
  <c r="L12" i="79"/>
  <c r="K12" i="79"/>
  <c r="J12" i="79"/>
  <c r="I12" i="79"/>
  <c r="H12" i="79"/>
  <c r="G12" i="79"/>
  <c r="F12" i="79"/>
  <c r="E12" i="79"/>
  <c r="D12" i="79"/>
  <c r="C12" i="79"/>
  <c r="B9" i="79"/>
  <c r="B8" i="79"/>
  <c r="B7" i="79"/>
  <c r="B6" i="79"/>
  <c r="B5" i="79"/>
  <c r="B4" i="79"/>
  <c r="M3" i="79"/>
  <c r="L3" i="79"/>
  <c r="K3" i="79"/>
  <c r="J3" i="79"/>
  <c r="I3" i="79"/>
  <c r="H3" i="79"/>
  <c r="G3" i="79"/>
  <c r="F3" i="79"/>
  <c r="E3" i="79"/>
  <c r="D3" i="79"/>
  <c r="C3" i="79"/>
  <c r="C45" i="78"/>
  <c r="C44" i="78"/>
  <c r="M41" i="78"/>
  <c r="L41" i="78"/>
  <c r="K41" i="78"/>
  <c r="J41" i="78"/>
  <c r="I41" i="78"/>
  <c r="H41" i="78"/>
  <c r="G41" i="78"/>
  <c r="F41" i="78"/>
  <c r="E41" i="78"/>
  <c r="D41" i="78"/>
  <c r="C41" i="78"/>
  <c r="M40" i="78"/>
  <c r="L40" i="78"/>
  <c r="K40" i="78"/>
  <c r="J40" i="78"/>
  <c r="I40" i="78"/>
  <c r="H40" i="78"/>
  <c r="G40" i="78"/>
  <c r="F40" i="78"/>
  <c r="E40" i="78"/>
  <c r="D40" i="78"/>
  <c r="C40" i="78"/>
  <c r="M39" i="78"/>
  <c r="L39" i="78"/>
  <c r="K39" i="78"/>
  <c r="J39" i="78"/>
  <c r="I39" i="78"/>
  <c r="H39" i="78"/>
  <c r="G39" i="78"/>
  <c r="F39" i="78"/>
  <c r="E39" i="78"/>
  <c r="D39" i="78"/>
  <c r="C39" i="78"/>
  <c r="M18" i="78"/>
  <c r="M18" i="79" s="1"/>
  <c r="M18" i="19" s="1"/>
  <c r="L18" i="78"/>
  <c r="L18" i="79" s="1"/>
  <c r="L18" i="19" s="1"/>
  <c r="K18" i="78"/>
  <c r="K18" i="79" s="1"/>
  <c r="K18" i="19" s="1"/>
  <c r="J18" i="78"/>
  <c r="J18" i="79" s="1"/>
  <c r="J18" i="19" s="1"/>
  <c r="I18" i="78"/>
  <c r="I18" i="79" s="1"/>
  <c r="I18" i="19" s="1"/>
  <c r="H18" i="78"/>
  <c r="H18" i="79" s="1"/>
  <c r="H18" i="19" s="1"/>
  <c r="G18" i="78"/>
  <c r="G18" i="79" s="1"/>
  <c r="G18" i="19" s="1"/>
  <c r="F18" i="78"/>
  <c r="F18" i="79" s="1"/>
  <c r="F18" i="19" s="1"/>
  <c r="E18" i="78"/>
  <c r="E18" i="79" s="1"/>
  <c r="E18" i="19" s="1"/>
  <c r="D18" i="78"/>
  <c r="D18" i="79" s="1"/>
  <c r="D18" i="19" s="1"/>
  <c r="C18" i="78"/>
  <c r="C18" i="79" s="1"/>
  <c r="C18" i="19" s="1"/>
  <c r="B18" i="78"/>
  <c r="M17" i="78"/>
  <c r="M17" i="79" s="1"/>
  <c r="M17" i="19" s="1"/>
  <c r="L17" i="78"/>
  <c r="L17" i="79" s="1"/>
  <c r="L17" i="19" s="1"/>
  <c r="K17" i="78"/>
  <c r="K17" i="79" s="1"/>
  <c r="K17" i="19" s="1"/>
  <c r="J17" i="78"/>
  <c r="J17" i="79" s="1"/>
  <c r="J17" i="19" s="1"/>
  <c r="I17" i="78"/>
  <c r="I17" i="79" s="1"/>
  <c r="I17" i="19" s="1"/>
  <c r="H17" i="78"/>
  <c r="H17" i="79" s="1"/>
  <c r="H17" i="19" s="1"/>
  <c r="G17" i="78"/>
  <c r="G17" i="79" s="1"/>
  <c r="G17" i="19" s="1"/>
  <c r="F17" i="78"/>
  <c r="F17" i="79" s="1"/>
  <c r="F17" i="19" s="1"/>
  <c r="E17" i="78"/>
  <c r="E17" i="79" s="1"/>
  <c r="E17" i="19" s="1"/>
  <c r="D17" i="78"/>
  <c r="D17" i="79" s="1"/>
  <c r="D17" i="19" s="1"/>
  <c r="C17" i="78"/>
  <c r="C17" i="79" s="1"/>
  <c r="C17" i="19" s="1"/>
  <c r="B17" i="78"/>
  <c r="M16" i="78"/>
  <c r="M16" i="79" s="1"/>
  <c r="M16" i="19" s="1"/>
  <c r="L16" i="78"/>
  <c r="L16" i="79" s="1"/>
  <c r="L16" i="19" s="1"/>
  <c r="K16" i="78"/>
  <c r="K16" i="79" s="1"/>
  <c r="K16" i="19" s="1"/>
  <c r="J16" i="78"/>
  <c r="J16" i="79" s="1"/>
  <c r="J16" i="19" s="1"/>
  <c r="I16" i="78"/>
  <c r="I16" i="79" s="1"/>
  <c r="I16" i="19" s="1"/>
  <c r="H16" i="78"/>
  <c r="H16" i="79" s="1"/>
  <c r="H16" i="19" s="1"/>
  <c r="G16" i="78"/>
  <c r="G16" i="79" s="1"/>
  <c r="G16" i="19" s="1"/>
  <c r="F16" i="78"/>
  <c r="F16" i="79" s="1"/>
  <c r="F16" i="19" s="1"/>
  <c r="E16" i="78"/>
  <c r="E16" i="79" s="1"/>
  <c r="E16" i="19" s="1"/>
  <c r="D16" i="78"/>
  <c r="D16" i="79" s="1"/>
  <c r="D16" i="19" s="1"/>
  <c r="C16" i="78"/>
  <c r="C16" i="79" s="1"/>
  <c r="C16" i="19" s="1"/>
  <c r="B16" i="78"/>
  <c r="M15" i="78"/>
  <c r="M15" i="79" s="1"/>
  <c r="M15" i="19" s="1"/>
  <c r="L15" i="78"/>
  <c r="L15" i="79" s="1"/>
  <c r="L15" i="19" s="1"/>
  <c r="K15" i="78"/>
  <c r="K15" i="79" s="1"/>
  <c r="K15" i="19" s="1"/>
  <c r="J15" i="78"/>
  <c r="J15" i="79" s="1"/>
  <c r="J15" i="19" s="1"/>
  <c r="I15" i="78"/>
  <c r="I15" i="79" s="1"/>
  <c r="I15" i="19" s="1"/>
  <c r="H15" i="78"/>
  <c r="H15" i="79" s="1"/>
  <c r="H15" i="19" s="1"/>
  <c r="G15" i="78"/>
  <c r="G15" i="79" s="1"/>
  <c r="G15" i="19" s="1"/>
  <c r="F15" i="78"/>
  <c r="F15" i="79" s="1"/>
  <c r="F15" i="19" s="1"/>
  <c r="E15" i="78"/>
  <c r="E15" i="79" s="1"/>
  <c r="E15" i="19" s="1"/>
  <c r="D15" i="78"/>
  <c r="D15" i="79" s="1"/>
  <c r="D15" i="19" s="1"/>
  <c r="C15" i="78"/>
  <c r="C15" i="79" s="1"/>
  <c r="C15" i="19" s="1"/>
  <c r="B15" i="78"/>
  <c r="M14" i="78"/>
  <c r="M14" i="79" s="1"/>
  <c r="M14" i="19" s="1"/>
  <c r="L14" i="78"/>
  <c r="L14" i="79" s="1"/>
  <c r="L14" i="19" s="1"/>
  <c r="K14" i="78"/>
  <c r="K14" i="79" s="1"/>
  <c r="K14" i="19" s="1"/>
  <c r="J14" i="78"/>
  <c r="J14" i="79" s="1"/>
  <c r="J14" i="19" s="1"/>
  <c r="I14" i="78"/>
  <c r="I14" i="79" s="1"/>
  <c r="I14" i="19" s="1"/>
  <c r="H14" i="78"/>
  <c r="H14" i="79" s="1"/>
  <c r="H14" i="19" s="1"/>
  <c r="G14" i="78"/>
  <c r="G14" i="79" s="1"/>
  <c r="G14" i="19" s="1"/>
  <c r="F14" i="78"/>
  <c r="F14" i="79" s="1"/>
  <c r="F14" i="19" s="1"/>
  <c r="E14" i="78"/>
  <c r="E14" i="79" s="1"/>
  <c r="E14" i="19" s="1"/>
  <c r="D14" i="78"/>
  <c r="D14" i="79" s="1"/>
  <c r="D14" i="19" s="1"/>
  <c r="C14" i="78"/>
  <c r="C14" i="79" s="1"/>
  <c r="C14" i="19" s="1"/>
  <c r="B14" i="78"/>
  <c r="M13" i="78"/>
  <c r="M13" i="79" s="1"/>
  <c r="M13" i="19" s="1"/>
  <c r="L13" i="78"/>
  <c r="L13" i="79" s="1"/>
  <c r="L13" i="19" s="1"/>
  <c r="K13" i="78"/>
  <c r="K13" i="79" s="1"/>
  <c r="K13" i="19" s="1"/>
  <c r="J13" i="78"/>
  <c r="J13" i="79" s="1"/>
  <c r="J13" i="19" s="1"/>
  <c r="I13" i="78"/>
  <c r="I13" i="79" s="1"/>
  <c r="I13" i="19" s="1"/>
  <c r="H13" i="78"/>
  <c r="H13" i="79" s="1"/>
  <c r="H13" i="19" s="1"/>
  <c r="G13" i="78"/>
  <c r="G13" i="79" s="1"/>
  <c r="G13" i="19" s="1"/>
  <c r="F13" i="78"/>
  <c r="F13" i="79" s="1"/>
  <c r="F13" i="19" s="1"/>
  <c r="E13" i="78"/>
  <c r="E13" i="79" s="1"/>
  <c r="E13" i="19" s="1"/>
  <c r="D13" i="78"/>
  <c r="D13" i="79" s="1"/>
  <c r="D13" i="19" s="1"/>
  <c r="C13" i="78"/>
  <c r="C13" i="79" s="1"/>
  <c r="C13" i="19" s="1"/>
  <c r="B13" i="78"/>
  <c r="M12" i="78"/>
  <c r="L12" i="78"/>
  <c r="K12" i="78"/>
  <c r="J12" i="78"/>
  <c r="I12" i="78"/>
  <c r="H12" i="78"/>
  <c r="G12" i="78"/>
  <c r="F12" i="78"/>
  <c r="E12" i="78"/>
  <c r="D12" i="78"/>
  <c r="C12" i="78"/>
  <c r="M9" i="78"/>
  <c r="M9" i="79" s="1"/>
  <c r="M9" i="19" s="1"/>
  <c r="L9" i="78"/>
  <c r="L9" i="79" s="1"/>
  <c r="L9" i="19" s="1"/>
  <c r="K9" i="78"/>
  <c r="K9" i="79" s="1"/>
  <c r="K9" i="19" s="1"/>
  <c r="J9" i="78"/>
  <c r="J9" i="79" s="1"/>
  <c r="J9" i="19" s="1"/>
  <c r="I9" i="78"/>
  <c r="I9" i="79" s="1"/>
  <c r="I9" i="19" s="1"/>
  <c r="H9" i="78"/>
  <c r="H9" i="79" s="1"/>
  <c r="H9" i="19" s="1"/>
  <c r="G9" i="78"/>
  <c r="G9" i="79" s="1"/>
  <c r="G9" i="19" s="1"/>
  <c r="F9" i="78"/>
  <c r="F9" i="79" s="1"/>
  <c r="F9" i="19" s="1"/>
  <c r="E9" i="78"/>
  <c r="E9" i="79" s="1"/>
  <c r="E9" i="19" s="1"/>
  <c r="D9" i="78"/>
  <c r="D9" i="79" s="1"/>
  <c r="D9" i="19" s="1"/>
  <c r="C9" i="78"/>
  <c r="C9" i="79" s="1"/>
  <c r="C9" i="19" s="1"/>
  <c r="B9" i="78"/>
  <c r="M8" i="78"/>
  <c r="M8" i="79" s="1"/>
  <c r="M8" i="19" s="1"/>
  <c r="L8" i="78"/>
  <c r="L8" i="79" s="1"/>
  <c r="L8" i="19" s="1"/>
  <c r="K8" i="78"/>
  <c r="K8" i="79" s="1"/>
  <c r="K8" i="19" s="1"/>
  <c r="J8" i="78"/>
  <c r="J8" i="79" s="1"/>
  <c r="J8" i="19" s="1"/>
  <c r="I8" i="78"/>
  <c r="I8" i="79" s="1"/>
  <c r="I8" i="19" s="1"/>
  <c r="H8" i="78"/>
  <c r="H8" i="79" s="1"/>
  <c r="H8" i="19" s="1"/>
  <c r="G8" i="78"/>
  <c r="G8" i="79" s="1"/>
  <c r="G8" i="19" s="1"/>
  <c r="F8" i="78"/>
  <c r="F8" i="79" s="1"/>
  <c r="F8" i="19" s="1"/>
  <c r="E8" i="78"/>
  <c r="E8" i="79" s="1"/>
  <c r="E8" i="19" s="1"/>
  <c r="D8" i="78"/>
  <c r="D8" i="79" s="1"/>
  <c r="D8" i="19" s="1"/>
  <c r="C8" i="78"/>
  <c r="C8" i="79" s="1"/>
  <c r="C8" i="19" s="1"/>
  <c r="B8" i="78"/>
  <c r="M7" i="78"/>
  <c r="M7" i="79" s="1"/>
  <c r="M7" i="19" s="1"/>
  <c r="L7" i="78"/>
  <c r="L7" i="79" s="1"/>
  <c r="L7" i="19" s="1"/>
  <c r="K7" i="78"/>
  <c r="K7" i="79" s="1"/>
  <c r="K7" i="19" s="1"/>
  <c r="J7" i="78"/>
  <c r="J7" i="79" s="1"/>
  <c r="J7" i="19" s="1"/>
  <c r="I7" i="78"/>
  <c r="I7" i="79" s="1"/>
  <c r="I7" i="19" s="1"/>
  <c r="H7" i="78"/>
  <c r="H7" i="79" s="1"/>
  <c r="H7" i="19" s="1"/>
  <c r="G7" i="78"/>
  <c r="G7" i="79" s="1"/>
  <c r="G7" i="19" s="1"/>
  <c r="F7" i="78"/>
  <c r="F7" i="79" s="1"/>
  <c r="F7" i="19" s="1"/>
  <c r="E7" i="78"/>
  <c r="E7" i="79" s="1"/>
  <c r="E7" i="19" s="1"/>
  <c r="D7" i="78"/>
  <c r="D7" i="79" s="1"/>
  <c r="D7" i="19" s="1"/>
  <c r="C7" i="78"/>
  <c r="C7" i="79" s="1"/>
  <c r="C7" i="19" s="1"/>
  <c r="B7" i="78"/>
  <c r="M6" i="78"/>
  <c r="M6" i="79" s="1"/>
  <c r="M6" i="19" s="1"/>
  <c r="L6" i="78"/>
  <c r="L6" i="79" s="1"/>
  <c r="L6" i="19" s="1"/>
  <c r="K6" i="78"/>
  <c r="K6" i="79" s="1"/>
  <c r="K6" i="19" s="1"/>
  <c r="J6" i="78"/>
  <c r="J6" i="79" s="1"/>
  <c r="J6" i="19" s="1"/>
  <c r="I6" i="78"/>
  <c r="I6" i="79" s="1"/>
  <c r="I6" i="19" s="1"/>
  <c r="H6" i="78"/>
  <c r="H6" i="79" s="1"/>
  <c r="H6" i="19" s="1"/>
  <c r="G6" i="78"/>
  <c r="G6" i="79" s="1"/>
  <c r="G6" i="19" s="1"/>
  <c r="F6" i="78"/>
  <c r="F6" i="79" s="1"/>
  <c r="F6" i="19" s="1"/>
  <c r="E6" i="78"/>
  <c r="E6" i="79" s="1"/>
  <c r="E6" i="19" s="1"/>
  <c r="D6" i="78"/>
  <c r="D6" i="79" s="1"/>
  <c r="D6" i="19" s="1"/>
  <c r="C6" i="78"/>
  <c r="C6" i="79" s="1"/>
  <c r="C6" i="19" s="1"/>
  <c r="B6" i="78"/>
  <c r="M5" i="78"/>
  <c r="M5" i="79" s="1"/>
  <c r="M5" i="19" s="1"/>
  <c r="L5" i="78"/>
  <c r="L5" i="79" s="1"/>
  <c r="L5" i="19" s="1"/>
  <c r="K5" i="78"/>
  <c r="K5" i="79" s="1"/>
  <c r="K5" i="19" s="1"/>
  <c r="J5" i="78"/>
  <c r="J5" i="79" s="1"/>
  <c r="J5" i="19" s="1"/>
  <c r="I5" i="78"/>
  <c r="I5" i="79" s="1"/>
  <c r="I5" i="19" s="1"/>
  <c r="H5" i="78"/>
  <c r="H5" i="79" s="1"/>
  <c r="H5" i="19" s="1"/>
  <c r="G5" i="78"/>
  <c r="G5" i="79" s="1"/>
  <c r="G5" i="19" s="1"/>
  <c r="F5" i="78"/>
  <c r="F5" i="79" s="1"/>
  <c r="F5" i="19" s="1"/>
  <c r="E5" i="78"/>
  <c r="E5" i="79" s="1"/>
  <c r="E5" i="19" s="1"/>
  <c r="D5" i="78"/>
  <c r="D5" i="79" s="1"/>
  <c r="D5" i="19" s="1"/>
  <c r="C5" i="78"/>
  <c r="C5" i="79" s="1"/>
  <c r="C5" i="19" s="1"/>
  <c r="B5" i="78"/>
  <c r="M4" i="78"/>
  <c r="M4" i="79" s="1"/>
  <c r="M4" i="19" s="1"/>
  <c r="L4" i="78"/>
  <c r="L4" i="79" s="1"/>
  <c r="L4" i="19" s="1"/>
  <c r="K4" i="78"/>
  <c r="K4" i="79" s="1"/>
  <c r="K4" i="19" s="1"/>
  <c r="J4" i="78"/>
  <c r="J4" i="79" s="1"/>
  <c r="J4" i="19" s="1"/>
  <c r="I4" i="78"/>
  <c r="I4" i="79" s="1"/>
  <c r="I4" i="19" s="1"/>
  <c r="H4" i="78"/>
  <c r="H4" i="79" s="1"/>
  <c r="H4" i="19" s="1"/>
  <c r="G4" i="78"/>
  <c r="G4" i="79" s="1"/>
  <c r="G4" i="19" s="1"/>
  <c r="F4" i="78"/>
  <c r="F4" i="79" s="1"/>
  <c r="F4" i="19" s="1"/>
  <c r="E4" i="78"/>
  <c r="E4" i="79" s="1"/>
  <c r="E4" i="19" s="1"/>
  <c r="D4" i="78"/>
  <c r="D4" i="79" s="1"/>
  <c r="D4" i="19" s="1"/>
  <c r="C4" i="78"/>
  <c r="C4" i="79" s="1"/>
  <c r="C4" i="19" s="1"/>
  <c r="B4" i="78"/>
  <c r="M3" i="78"/>
  <c r="L3" i="78"/>
  <c r="K3" i="78"/>
  <c r="J3" i="78"/>
  <c r="I3" i="78"/>
  <c r="H3" i="78"/>
  <c r="G3" i="78"/>
  <c r="F3" i="78"/>
  <c r="E3" i="78"/>
  <c r="D3" i="78"/>
  <c r="C3" i="78"/>
  <c r="B20" i="77"/>
  <c r="B19" i="77"/>
  <c r="B18" i="77"/>
  <c r="B17" i="77"/>
  <c r="B16" i="77"/>
  <c r="B15" i="77"/>
  <c r="M14" i="77"/>
  <c r="L14" i="77"/>
  <c r="K14" i="77"/>
  <c r="J14" i="77"/>
  <c r="I14" i="77"/>
  <c r="H14" i="77"/>
  <c r="G14" i="77"/>
  <c r="F14" i="77"/>
  <c r="E14" i="77"/>
  <c r="D14" i="77"/>
  <c r="C14" i="77"/>
  <c r="B10" i="77"/>
  <c r="B9" i="77"/>
  <c r="B8" i="77"/>
  <c r="B7" i="77"/>
  <c r="B6" i="77"/>
  <c r="B5" i="77"/>
  <c r="M4" i="77"/>
  <c r="L4" i="77"/>
  <c r="K4" i="77"/>
  <c r="J4" i="77"/>
  <c r="I4" i="77"/>
  <c r="H4" i="77"/>
  <c r="G4" i="77"/>
  <c r="F4" i="77"/>
  <c r="E4" i="77"/>
  <c r="D4" i="77"/>
  <c r="C4" i="77"/>
  <c r="M20" i="76"/>
  <c r="M20" i="77" s="1"/>
  <c r="M20" i="33" s="1"/>
  <c r="L20" i="76"/>
  <c r="L20" i="77" s="1"/>
  <c r="L20" i="33" s="1"/>
  <c r="K20" i="76"/>
  <c r="K20" i="77" s="1"/>
  <c r="K20" i="33" s="1"/>
  <c r="J20" i="76"/>
  <c r="J20" i="77" s="1"/>
  <c r="J20" i="33" s="1"/>
  <c r="I20" i="76"/>
  <c r="I20" i="77" s="1"/>
  <c r="I20" i="33" s="1"/>
  <c r="H20" i="76"/>
  <c r="H20" i="77" s="1"/>
  <c r="H20" i="33" s="1"/>
  <c r="G20" i="76"/>
  <c r="G20" i="77" s="1"/>
  <c r="G20" i="33" s="1"/>
  <c r="F20" i="76"/>
  <c r="F20" i="77" s="1"/>
  <c r="F20" i="33" s="1"/>
  <c r="E20" i="76"/>
  <c r="E20" i="77" s="1"/>
  <c r="E20" i="33" s="1"/>
  <c r="D20" i="76"/>
  <c r="D20" i="77" s="1"/>
  <c r="D20" i="33" s="1"/>
  <c r="C20" i="76"/>
  <c r="C20" i="77" s="1"/>
  <c r="C20" i="33" s="1"/>
  <c r="B20" i="76"/>
  <c r="M19" i="76"/>
  <c r="M19" i="77" s="1"/>
  <c r="M19" i="33" s="1"/>
  <c r="L19" i="76"/>
  <c r="L19" i="77" s="1"/>
  <c r="L19" i="33" s="1"/>
  <c r="K19" i="76"/>
  <c r="K19" i="77" s="1"/>
  <c r="K19" i="33" s="1"/>
  <c r="J19" i="76"/>
  <c r="J19" i="77" s="1"/>
  <c r="J19" i="33" s="1"/>
  <c r="I19" i="76"/>
  <c r="I19" i="77" s="1"/>
  <c r="I19" i="33" s="1"/>
  <c r="H19" i="76"/>
  <c r="H19" i="77" s="1"/>
  <c r="H19" i="33" s="1"/>
  <c r="G19" i="76"/>
  <c r="G19" i="77" s="1"/>
  <c r="G19" i="33" s="1"/>
  <c r="F19" i="76"/>
  <c r="F19" i="77" s="1"/>
  <c r="F19" i="33" s="1"/>
  <c r="E19" i="76"/>
  <c r="E19" i="77" s="1"/>
  <c r="E19" i="33" s="1"/>
  <c r="D19" i="76"/>
  <c r="D19" i="77" s="1"/>
  <c r="D19" i="33" s="1"/>
  <c r="C19" i="76"/>
  <c r="C19" i="77" s="1"/>
  <c r="C19" i="33" s="1"/>
  <c r="B19" i="76"/>
  <c r="M18" i="76"/>
  <c r="M18" i="77" s="1"/>
  <c r="M18" i="33" s="1"/>
  <c r="L18" i="76"/>
  <c r="L18" i="77" s="1"/>
  <c r="L18" i="33" s="1"/>
  <c r="K18" i="76"/>
  <c r="K18" i="77" s="1"/>
  <c r="K18" i="33" s="1"/>
  <c r="J18" i="76"/>
  <c r="J18" i="77" s="1"/>
  <c r="J18" i="33" s="1"/>
  <c r="I18" i="76"/>
  <c r="I18" i="77" s="1"/>
  <c r="I18" i="33" s="1"/>
  <c r="H18" i="76"/>
  <c r="H18" i="77" s="1"/>
  <c r="H18" i="33" s="1"/>
  <c r="G18" i="76"/>
  <c r="G18" i="77" s="1"/>
  <c r="G18" i="33" s="1"/>
  <c r="F18" i="76"/>
  <c r="F18" i="77" s="1"/>
  <c r="F18" i="33" s="1"/>
  <c r="E18" i="76"/>
  <c r="E18" i="77" s="1"/>
  <c r="E18" i="33" s="1"/>
  <c r="D18" i="76"/>
  <c r="D18" i="77" s="1"/>
  <c r="D18" i="33" s="1"/>
  <c r="C18" i="76"/>
  <c r="C18" i="77" s="1"/>
  <c r="C18" i="33" s="1"/>
  <c r="B18" i="76"/>
  <c r="M17" i="76"/>
  <c r="M17" i="77" s="1"/>
  <c r="M17" i="33" s="1"/>
  <c r="L17" i="76"/>
  <c r="L17" i="77" s="1"/>
  <c r="L17" i="33" s="1"/>
  <c r="K17" i="76"/>
  <c r="K17" i="77" s="1"/>
  <c r="K17" i="33" s="1"/>
  <c r="J17" i="76"/>
  <c r="J17" i="77" s="1"/>
  <c r="J17" i="33" s="1"/>
  <c r="I17" i="76"/>
  <c r="I17" i="77" s="1"/>
  <c r="I17" i="33" s="1"/>
  <c r="H17" i="76"/>
  <c r="H17" i="77" s="1"/>
  <c r="H17" i="33" s="1"/>
  <c r="G17" i="76"/>
  <c r="G17" i="77" s="1"/>
  <c r="G17" i="33" s="1"/>
  <c r="F17" i="76"/>
  <c r="F17" i="77" s="1"/>
  <c r="F17" i="33" s="1"/>
  <c r="E17" i="76"/>
  <c r="E17" i="77" s="1"/>
  <c r="E17" i="33" s="1"/>
  <c r="D17" i="76"/>
  <c r="D17" i="77" s="1"/>
  <c r="D17" i="33" s="1"/>
  <c r="C17" i="76"/>
  <c r="C17" i="77" s="1"/>
  <c r="C17" i="33" s="1"/>
  <c r="B17" i="76"/>
  <c r="M16" i="76"/>
  <c r="M16" i="77" s="1"/>
  <c r="M16" i="33" s="1"/>
  <c r="L16" i="76"/>
  <c r="L16" i="77" s="1"/>
  <c r="L16" i="33" s="1"/>
  <c r="K16" i="76"/>
  <c r="K16" i="77" s="1"/>
  <c r="K16" i="33" s="1"/>
  <c r="J16" i="76"/>
  <c r="J16" i="77" s="1"/>
  <c r="J16" i="33" s="1"/>
  <c r="I16" i="76"/>
  <c r="I16" i="77" s="1"/>
  <c r="I16" i="33" s="1"/>
  <c r="H16" i="76"/>
  <c r="H16" i="77" s="1"/>
  <c r="H16" i="33" s="1"/>
  <c r="G16" i="76"/>
  <c r="G16" i="77" s="1"/>
  <c r="G16" i="33" s="1"/>
  <c r="F16" i="76"/>
  <c r="F16" i="77" s="1"/>
  <c r="F16" i="33" s="1"/>
  <c r="E16" i="76"/>
  <c r="E16" i="77" s="1"/>
  <c r="E16" i="33" s="1"/>
  <c r="D16" i="76"/>
  <c r="D16" i="77" s="1"/>
  <c r="D16" i="33" s="1"/>
  <c r="C16" i="76"/>
  <c r="C16" i="77" s="1"/>
  <c r="C16" i="33" s="1"/>
  <c r="B16" i="76"/>
  <c r="M15" i="76"/>
  <c r="M15" i="77" s="1"/>
  <c r="M15" i="33" s="1"/>
  <c r="L15" i="76"/>
  <c r="L15" i="77" s="1"/>
  <c r="L15" i="33" s="1"/>
  <c r="K15" i="76"/>
  <c r="K15" i="77" s="1"/>
  <c r="K15" i="33" s="1"/>
  <c r="J15" i="76"/>
  <c r="J15" i="77" s="1"/>
  <c r="J15" i="33" s="1"/>
  <c r="I15" i="76"/>
  <c r="I15" i="77" s="1"/>
  <c r="I15" i="33" s="1"/>
  <c r="H15" i="76"/>
  <c r="H15" i="77" s="1"/>
  <c r="H15" i="33" s="1"/>
  <c r="G15" i="76"/>
  <c r="G15" i="77" s="1"/>
  <c r="G15" i="33" s="1"/>
  <c r="F15" i="76"/>
  <c r="F15" i="77" s="1"/>
  <c r="F15" i="33" s="1"/>
  <c r="E15" i="76"/>
  <c r="E15" i="77" s="1"/>
  <c r="E15" i="33" s="1"/>
  <c r="D15" i="76"/>
  <c r="D15" i="77" s="1"/>
  <c r="D15" i="33" s="1"/>
  <c r="C15" i="76"/>
  <c r="C15" i="77" s="1"/>
  <c r="C15" i="33" s="1"/>
  <c r="B15" i="76"/>
  <c r="M14" i="76"/>
  <c r="L14" i="76"/>
  <c r="K14" i="76"/>
  <c r="J14" i="76"/>
  <c r="I14" i="76"/>
  <c r="H14" i="76"/>
  <c r="G14" i="76"/>
  <c r="F14" i="76"/>
  <c r="E14" i="76"/>
  <c r="D14" i="76"/>
  <c r="C14" i="76"/>
  <c r="M10" i="76"/>
  <c r="M10" i="77" s="1"/>
  <c r="M10" i="33" s="1"/>
  <c r="L10" i="76"/>
  <c r="L10" i="77" s="1"/>
  <c r="L10" i="33" s="1"/>
  <c r="K10" i="76"/>
  <c r="K10" i="77" s="1"/>
  <c r="K10" i="33" s="1"/>
  <c r="J10" i="76"/>
  <c r="J10" i="77" s="1"/>
  <c r="J10" i="33" s="1"/>
  <c r="I10" i="76"/>
  <c r="I10" i="77" s="1"/>
  <c r="I10" i="33" s="1"/>
  <c r="H10" i="76"/>
  <c r="H10" i="77" s="1"/>
  <c r="H10" i="33" s="1"/>
  <c r="G10" i="76"/>
  <c r="G10" i="77" s="1"/>
  <c r="G10" i="33" s="1"/>
  <c r="F10" i="76"/>
  <c r="F10" i="77" s="1"/>
  <c r="F10" i="33" s="1"/>
  <c r="E10" i="76"/>
  <c r="E10" i="77" s="1"/>
  <c r="E10" i="33" s="1"/>
  <c r="D10" i="76"/>
  <c r="D10" i="77" s="1"/>
  <c r="D10" i="33" s="1"/>
  <c r="C10" i="76"/>
  <c r="C10" i="77" s="1"/>
  <c r="C10" i="33" s="1"/>
  <c r="B10" i="76"/>
  <c r="M9" i="76"/>
  <c r="M9" i="77" s="1"/>
  <c r="M9" i="33" s="1"/>
  <c r="L9" i="76"/>
  <c r="L9" i="77" s="1"/>
  <c r="L9" i="33" s="1"/>
  <c r="K9" i="76"/>
  <c r="K9" i="77" s="1"/>
  <c r="K9" i="33" s="1"/>
  <c r="J9" i="76"/>
  <c r="J9" i="77" s="1"/>
  <c r="J9" i="33" s="1"/>
  <c r="I9" i="76"/>
  <c r="I9" i="77" s="1"/>
  <c r="I9" i="33" s="1"/>
  <c r="H9" i="76"/>
  <c r="H9" i="77" s="1"/>
  <c r="H9" i="33" s="1"/>
  <c r="G9" i="76"/>
  <c r="G9" i="77" s="1"/>
  <c r="G9" i="33" s="1"/>
  <c r="F9" i="76"/>
  <c r="F9" i="77" s="1"/>
  <c r="F9" i="33" s="1"/>
  <c r="E9" i="76"/>
  <c r="E9" i="77" s="1"/>
  <c r="E9" i="33" s="1"/>
  <c r="D9" i="76"/>
  <c r="D9" i="77" s="1"/>
  <c r="D9" i="33" s="1"/>
  <c r="C9" i="76"/>
  <c r="C9" i="77" s="1"/>
  <c r="C9" i="33" s="1"/>
  <c r="B9" i="76"/>
  <c r="M8" i="76"/>
  <c r="M8" i="77" s="1"/>
  <c r="M8" i="33" s="1"/>
  <c r="L8" i="76"/>
  <c r="L8" i="77" s="1"/>
  <c r="L8" i="33" s="1"/>
  <c r="K8" i="76"/>
  <c r="K8" i="77" s="1"/>
  <c r="K8" i="33" s="1"/>
  <c r="J8" i="76"/>
  <c r="J8" i="77" s="1"/>
  <c r="J8" i="33" s="1"/>
  <c r="I8" i="76"/>
  <c r="I8" i="77" s="1"/>
  <c r="I8" i="33" s="1"/>
  <c r="H8" i="76"/>
  <c r="H8" i="77" s="1"/>
  <c r="H8" i="33" s="1"/>
  <c r="G8" i="76"/>
  <c r="G8" i="77" s="1"/>
  <c r="G8" i="33" s="1"/>
  <c r="F8" i="76"/>
  <c r="F8" i="77" s="1"/>
  <c r="F8" i="33" s="1"/>
  <c r="E8" i="76"/>
  <c r="E8" i="77" s="1"/>
  <c r="E8" i="33" s="1"/>
  <c r="D8" i="76"/>
  <c r="D8" i="77" s="1"/>
  <c r="D8" i="33" s="1"/>
  <c r="C8" i="76"/>
  <c r="C8" i="77" s="1"/>
  <c r="C8" i="33" s="1"/>
  <c r="B8" i="76"/>
  <c r="M7" i="76"/>
  <c r="M7" i="77" s="1"/>
  <c r="M7" i="33" s="1"/>
  <c r="L7" i="76"/>
  <c r="L7" i="77" s="1"/>
  <c r="L7" i="33" s="1"/>
  <c r="K7" i="76"/>
  <c r="K7" i="77" s="1"/>
  <c r="K7" i="33" s="1"/>
  <c r="J7" i="76"/>
  <c r="J7" i="77" s="1"/>
  <c r="J7" i="33" s="1"/>
  <c r="I7" i="76"/>
  <c r="I7" i="77" s="1"/>
  <c r="I7" i="33" s="1"/>
  <c r="H7" i="76"/>
  <c r="H7" i="77" s="1"/>
  <c r="H7" i="33" s="1"/>
  <c r="G7" i="76"/>
  <c r="G7" i="77" s="1"/>
  <c r="G7" i="33" s="1"/>
  <c r="F7" i="76"/>
  <c r="F7" i="77" s="1"/>
  <c r="F7" i="33" s="1"/>
  <c r="E7" i="76"/>
  <c r="E7" i="77" s="1"/>
  <c r="E7" i="33" s="1"/>
  <c r="D7" i="76"/>
  <c r="D7" i="77" s="1"/>
  <c r="D7" i="33" s="1"/>
  <c r="C7" i="76"/>
  <c r="C7" i="77" s="1"/>
  <c r="C7" i="33" s="1"/>
  <c r="B7" i="76"/>
  <c r="M6" i="76"/>
  <c r="M6" i="77" s="1"/>
  <c r="M6" i="33" s="1"/>
  <c r="L6" i="76"/>
  <c r="L6" i="77" s="1"/>
  <c r="L6" i="33" s="1"/>
  <c r="K6" i="76"/>
  <c r="K6" i="77" s="1"/>
  <c r="K6" i="33" s="1"/>
  <c r="J6" i="76"/>
  <c r="J6" i="77" s="1"/>
  <c r="J6" i="33" s="1"/>
  <c r="I6" i="76"/>
  <c r="I6" i="77" s="1"/>
  <c r="I6" i="33" s="1"/>
  <c r="H6" i="76"/>
  <c r="H6" i="77" s="1"/>
  <c r="H6" i="33" s="1"/>
  <c r="G6" i="76"/>
  <c r="G6" i="77" s="1"/>
  <c r="G6" i="33" s="1"/>
  <c r="F6" i="76"/>
  <c r="F6" i="77" s="1"/>
  <c r="F6" i="33" s="1"/>
  <c r="E6" i="76"/>
  <c r="E6" i="77" s="1"/>
  <c r="E6" i="33" s="1"/>
  <c r="D6" i="76"/>
  <c r="D6" i="77" s="1"/>
  <c r="D6" i="33" s="1"/>
  <c r="C6" i="76"/>
  <c r="C6" i="77" s="1"/>
  <c r="C6" i="33" s="1"/>
  <c r="B6" i="76"/>
  <c r="M5" i="76"/>
  <c r="M5" i="77" s="1"/>
  <c r="M5" i="33" s="1"/>
  <c r="L5" i="76"/>
  <c r="L5" i="77" s="1"/>
  <c r="L5" i="33" s="1"/>
  <c r="K5" i="76"/>
  <c r="K5" i="77" s="1"/>
  <c r="K5" i="33" s="1"/>
  <c r="J5" i="76"/>
  <c r="J5" i="77" s="1"/>
  <c r="J5" i="33" s="1"/>
  <c r="I5" i="76"/>
  <c r="I5" i="77" s="1"/>
  <c r="I5" i="33" s="1"/>
  <c r="H5" i="76"/>
  <c r="H5" i="77" s="1"/>
  <c r="H5" i="33" s="1"/>
  <c r="G5" i="76"/>
  <c r="G5" i="77" s="1"/>
  <c r="G5" i="33" s="1"/>
  <c r="F5" i="76"/>
  <c r="F5" i="77" s="1"/>
  <c r="F5" i="33" s="1"/>
  <c r="E5" i="76"/>
  <c r="E5" i="77" s="1"/>
  <c r="E5" i="33" s="1"/>
  <c r="D5" i="76"/>
  <c r="D5" i="77" s="1"/>
  <c r="D5" i="33" s="1"/>
  <c r="C5" i="76"/>
  <c r="C5" i="77" s="1"/>
  <c r="C5" i="33" s="1"/>
  <c r="B5" i="76"/>
  <c r="M4" i="76"/>
  <c r="L4" i="76"/>
  <c r="K4" i="76"/>
  <c r="J4" i="76"/>
  <c r="I4" i="76"/>
  <c r="H4" i="76"/>
  <c r="G4" i="76"/>
  <c r="F4" i="76"/>
  <c r="E4" i="76"/>
  <c r="D4" i="76"/>
  <c r="C4" i="76"/>
  <c r="B18" i="75"/>
  <c r="B17" i="75"/>
  <c r="B16" i="75"/>
  <c r="B15" i="75"/>
  <c r="B14" i="75"/>
  <c r="S13" i="75"/>
  <c r="R13" i="75"/>
  <c r="Q13" i="75"/>
  <c r="P13" i="75"/>
  <c r="O13" i="75"/>
  <c r="N13" i="75"/>
  <c r="M13" i="75"/>
  <c r="L13" i="75"/>
  <c r="K13" i="75"/>
  <c r="J13" i="75"/>
  <c r="I13" i="75"/>
  <c r="H13" i="75"/>
  <c r="G13" i="75"/>
  <c r="F13" i="75"/>
  <c r="E13" i="75"/>
  <c r="D13" i="75"/>
  <c r="C13" i="75"/>
  <c r="B9" i="75"/>
  <c r="B8" i="75"/>
  <c r="B7" i="75"/>
  <c r="B6" i="75"/>
  <c r="B5" i="75"/>
  <c r="S4" i="75"/>
  <c r="R4" i="75"/>
  <c r="Q4" i="75"/>
  <c r="P4" i="75"/>
  <c r="O4" i="75"/>
  <c r="N4" i="75"/>
  <c r="M4" i="75"/>
  <c r="L4" i="75"/>
  <c r="K4" i="75"/>
  <c r="J4" i="75"/>
  <c r="I4" i="75"/>
  <c r="H4" i="75"/>
  <c r="G4" i="75"/>
  <c r="F4" i="75"/>
  <c r="E4" i="75"/>
  <c r="D4" i="75"/>
  <c r="C4" i="75"/>
  <c r="S18" i="74"/>
  <c r="S18" i="75" s="1"/>
  <c r="S18" i="31" s="1"/>
  <c r="R18" i="74"/>
  <c r="R18" i="75" s="1"/>
  <c r="R18" i="31" s="1"/>
  <c r="Q18" i="74"/>
  <c r="Q18" i="75" s="1"/>
  <c r="Q18" i="31" s="1"/>
  <c r="P18" i="74"/>
  <c r="P18" i="75" s="1"/>
  <c r="P18" i="31" s="1"/>
  <c r="O18" i="74"/>
  <c r="O18" i="75" s="1"/>
  <c r="O18" i="31" s="1"/>
  <c r="N18" i="74"/>
  <c r="N18" i="75" s="1"/>
  <c r="N18" i="31" s="1"/>
  <c r="M18" i="74"/>
  <c r="M18" i="75" s="1"/>
  <c r="M18" i="31" s="1"/>
  <c r="L18" i="74"/>
  <c r="L18" i="75" s="1"/>
  <c r="L18" i="31" s="1"/>
  <c r="K18" i="74"/>
  <c r="K18" i="75" s="1"/>
  <c r="K18" i="31" s="1"/>
  <c r="J18" i="74"/>
  <c r="J18" i="75" s="1"/>
  <c r="J18" i="31" s="1"/>
  <c r="I18" i="74"/>
  <c r="I18" i="75" s="1"/>
  <c r="I18" i="31" s="1"/>
  <c r="H18" i="74"/>
  <c r="H18" i="75" s="1"/>
  <c r="H18" i="31" s="1"/>
  <c r="G18" i="74"/>
  <c r="G18" i="75" s="1"/>
  <c r="G18" i="31" s="1"/>
  <c r="F18" i="74"/>
  <c r="F18" i="75" s="1"/>
  <c r="F18" i="31" s="1"/>
  <c r="E18" i="74"/>
  <c r="E18" i="75" s="1"/>
  <c r="E18" i="31" s="1"/>
  <c r="D18" i="74"/>
  <c r="D18" i="75" s="1"/>
  <c r="D18" i="31" s="1"/>
  <c r="C18" i="74"/>
  <c r="C18" i="75" s="1"/>
  <c r="C18" i="31" s="1"/>
  <c r="B18" i="74"/>
  <c r="S17" i="74"/>
  <c r="S17" i="75" s="1"/>
  <c r="S17" i="31" s="1"/>
  <c r="R17" i="74"/>
  <c r="R17" i="75" s="1"/>
  <c r="R17" i="31" s="1"/>
  <c r="Q17" i="74"/>
  <c r="Q17" i="75" s="1"/>
  <c r="Q17" i="31" s="1"/>
  <c r="P17" i="74"/>
  <c r="P17" i="75" s="1"/>
  <c r="P17" i="31" s="1"/>
  <c r="O17" i="74"/>
  <c r="O17" i="75" s="1"/>
  <c r="O17" i="31" s="1"/>
  <c r="N17" i="74"/>
  <c r="N17" i="75" s="1"/>
  <c r="N17" i="31" s="1"/>
  <c r="M17" i="74"/>
  <c r="M17" i="75" s="1"/>
  <c r="M17" i="31" s="1"/>
  <c r="L17" i="74"/>
  <c r="L17" i="75" s="1"/>
  <c r="L17" i="31" s="1"/>
  <c r="K17" i="74"/>
  <c r="K17" i="75" s="1"/>
  <c r="K17" i="31" s="1"/>
  <c r="J17" i="74"/>
  <c r="J17" i="75" s="1"/>
  <c r="J17" i="31" s="1"/>
  <c r="I17" i="74"/>
  <c r="I17" i="75" s="1"/>
  <c r="I17" i="31" s="1"/>
  <c r="H17" i="74"/>
  <c r="H17" i="75" s="1"/>
  <c r="H17" i="31" s="1"/>
  <c r="G17" i="74"/>
  <c r="G17" i="75" s="1"/>
  <c r="G17" i="31" s="1"/>
  <c r="F17" i="74"/>
  <c r="F17" i="75" s="1"/>
  <c r="F17" i="31" s="1"/>
  <c r="E17" i="74"/>
  <c r="E17" i="75" s="1"/>
  <c r="E17" i="31" s="1"/>
  <c r="D17" i="74"/>
  <c r="D17" i="75" s="1"/>
  <c r="D17" i="31" s="1"/>
  <c r="C17" i="74"/>
  <c r="C17" i="75" s="1"/>
  <c r="C17" i="31" s="1"/>
  <c r="B17" i="74"/>
  <c r="S16" i="74"/>
  <c r="S16" i="75" s="1"/>
  <c r="S16" i="31" s="1"/>
  <c r="R16" i="74"/>
  <c r="R16" i="75" s="1"/>
  <c r="R16" i="31" s="1"/>
  <c r="Q16" i="74"/>
  <c r="Q16" i="75" s="1"/>
  <c r="Q16" i="31" s="1"/>
  <c r="P16" i="74"/>
  <c r="P16" i="75" s="1"/>
  <c r="P16" i="31" s="1"/>
  <c r="O16" i="74"/>
  <c r="O16" i="75" s="1"/>
  <c r="O16" i="31" s="1"/>
  <c r="N16" i="74"/>
  <c r="N16" i="75" s="1"/>
  <c r="N16" i="31" s="1"/>
  <c r="M16" i="74"/>
  <c r="M16" i="75" s="1"/>
  <c r="M16" i="31" s="1"/>
  <c r="L16" i="74"/>
  <c r="L16" i="75" s="1"/>
  <c r="L16" i="31" s="1"/>
  <c r="K16" i="74"/>
  <c r="K16" i="75" s="1"/>
  <c r="K16" i="31" s="1"/>
  <c r="J16" i="74"/>
  <c r="J16" i="75" s="1"/>
  <c r="J16" i="31" s="1"/>
  <c r="I16" i="74"/>
  <c r="I16" i="75" s="1"/>
  <c r="I16" i="31" s="1"/>
  <c r="H16" i="74"/>
  <c r="H16" i="75" s="1"/>
  <c r="H16" i="31" s="1"/>
  <c r="G16" i="74"/>
  <c r="G16" i="75" s="1"/>
  <c r="G16" i="31" s="1"/>
  <c r="F16" i="74"/>
  <c r="F16" i="75" s="1"/>
  <c r="F16" i="31" s="1"/>
  <c r="E16" i="74"/>
  <c r="E16" i="75" s="1"/>
  <c r="E16" i="31" s="1"/>
  <c r="D16" i="74"/>
  <c r="D16" i="75" s="1"/>
  <c r="D16" i="31" s="1"/>
  <c r="C16" i="74"/>
  <c r="C16" i="75" s="1"/>
  <c r="C16" i="31" s="1"/>
  <c r="B16" i="74"/>
  <c r="S15" i="74"/>
  <c r="S15" i="75" s="1"/>
  <c r="S15" i="31" s="1"/>
  <c r="R15" i="74"/>
  <c r="R15" i="75" s="1"/>
  <c r="R15" i="31" s="1"/>
  <c r="Q15" i="74"/>
  <c r="Q15" i="75" s="1"/>
  <c r="Q15" i="31" s="1"/>
  <c r="P15" i="74"/>
  <c r="P15" i="75" s="1"/>
  <c r="P15" i="31" s="1"/>
  <c r="O15" i="74"/>
  <c r="O15" i="75" s="1"/>
  <c r="O15" i="31" s="1"/>
  <c r="N15" i="74"/>
  <c r="N15" i="75" s="1"/>
  <c r="N15" i="31" s="1"/>
  <c r="M15" i="74"/>
  <c r="M15" i="75" s="1"/>
  <c r="M15" i="31" s="1"/>
  <c r="L15" i="74"/>
  <c r="L15" i="75" s="1"/>
  <c r="L15" i="31" s="1"/>
  <c r="K15" i="74"/>
  <c r="K15" i="75" s="1"/>
  <c r="K15" i="31" s="1"/>
  <c r="J15" i="74"/>
  <c r="J15" i="75" s="1"/>
  <c r="J15" i="31" s="1"/>
  <c r="I15" i="74"/>
  <c r="I15" i="75" s="1"/>
  <c r="I15" i="31" s="1"/>
  <c r="H15" i="74"/>
  <c r="H15" i="75" s="1"/>
  <c r="H15" i="31" s="1"/>
  <c r="G15" i="74"/>
  <c r="G15" i="75" s="1"/>
  <c r="G15" i="31" s="1"/>
  <c r="F15" i="74"/>
  <c r="F15" i="75" s="1"/>
  <c r="F15" i="31" s="1"/>
  <c r="E15" i="74"/>
  <c r="E15" i="75" s="1"/>
  <c r="E15" i="31" s="1"/>
  <c r="D15" i="74"/>
  <c r="D15" i="75" s="1"/>
  <c r="D15" i="31" s="1"/>
  <c r="C15" i="74"/>
  <c r="C15" i="75" s="1"/>
  <c r="C15" i="31" s="1"/>
  <c r="B15" i="74"/>
  <c r="S14" i="74"/>
  <c r="S14" i="75" s="1"/>
  <c r="S14" i="31" s="1"/>
  <c r="R14" i="74"/>
  <c r="R14" i="75" s="1"/>
  <c r="R14" i="31" s="1"/>
  <c r="Q14" i="74"/>
  <c r="Q14" i="75" s="1"/>
  <c r="Q14" i="31" s="1"/>
  <c r="P14" i="74"/>
  <c r="P14" i="75" s="1"/>
  <c r="P14" i="31" s="1"/>
  <c r="O14" i="74"/>
  <c r="O14" i="75" s="1"/>
  <c r="O14" i="31" s="1"/>
  <c r="N14" i="74"/>
  <c r="N14" i="75" s="1"/>
  <c r="N14" i="31" s="1"/>
  <c r="M14" i="74"/>
  <c r="M14" i="75" s="1"/>
  <c r="M14" i="31" s="1"/>
  <c r="L14" i="74"/>
  <c r="L14" i="75" s="1"/>
  <c r="L14" i="31" s="1"/>
  <c r="K14" i="74"/>
  <c r="K14" i="75" s="1"/>
  <c r="K14" i="31" s="1"/>
  <c r="J14" i="74"/>
  <c r="J14" i="75" s="1"/>
  <c r="J14" i="31" s="1"/>
  <c r="I14" i="74"/>
  <c r="I14" i="75" s="1"/>
  <c r="I14" i="31" s="1"/>
  <c r="H14" i="74"/>
  <c r="H14" i="75" s="1"/>
  <c r="H14" i="31" s="1"/>
  <c r="G14" i="74"/>
  <c r="G14" i="75" s="1"/>
  <c r="G14" i="31" s="1"/>
  <c r="F14" i="74"/>
  <c r="F14" i="75" s="1"/>
  <c r="F14" i="31" s="1"/>
  <c r="E14" i="74"/>
  <c r="E14" i="75" s="1"/>
  <c r="E14" i="31" s="1"/>
  <c r="D14" i="74"/>
  <c r="D14" i="75" s="1"/>
  <c r="D14" i="31" s="1"/>
  <c r="C14" i="74"/>
  <c r="C14" i="75" s="1"/>
  <c r="C14" i="31" s="1"/>
  <c r="B14" i="74"/>
  <c r="S13" i="74"/>
  <c r="R13" i="74"/>
  <c r="Q13" i="74"/>
  <c r="P13" i="74"/>
  <c r="O13" i="74"/>
  <c r="N13" i="74"/>
  <c r="M13" i="74"/>
  <c r="L13" i="74"/>
  <c r="K13" i="74"/>
  <c r="J13" i="74"/>
  <c r="I13" i="74"/>
  <c r="H13" i="74"/>
  <c r="G13" i="74"/>
  <c r="F13" i="74"/>
  <c r="E13" i="74"/>
  <c r="D13" i="74"/>
  <c r="C13" i="74"/>
  <c r="S9" i="74"/>
  <c r="S9" i="75" s="1"/>
  <c r="S9" i="31" s="1"/>
  <c r="R9" i="74"/>
  <c r="R9" i="75" s="1"/>
  <c r="R9" i="31" s="1"/>
  <c r="Q9" i="74"/>
  <c r="Q9" i="75" s="1"/>
  <c r="Q9" i="31" s="1"/>
  <c r="P9" i="74"/>
  <c r="P9" i="75" s="1"/>
  <c r="P9" i="31" s="1"/>
  <c r="O9" i="74"/>
  <c r="O9" i="75" s="1"/>
  <c r="O9" i="31" s="1"/>
  <c r="N9" i="74"/>
  <c r="N9" i="75" s="1"/>
  <c r="N9" i="31" s="1"/>
  <c r="M9" i="74"/>
  <c r="M9" i="75" s="1"/>
  <c r="M9" i="31" s="1"/>
  <c r="L9" i="74"/>
  <c r="L9" i="75" s="1"/>
  <c r="L9" i="31" s="1"/>
  <c r="K9" i="74"/>
  <c r="K9" i="75" s="1"/>
  <c r="K9" i="31" s="1"/>
  <c r="J9" i="74"/>
  <c r="J9" i="75" s="1"/>
  <c r="J9" i="31" s="1"/>
  <c r="I9" i="74"/>
  <c r="I9" i="75" s="1"/>
  <c r="I9" i="31" s="1"/>
  <c r="H9" i="74"/>
  <c r="H9" i="75" s="1"/>
  <c r="H9" i="31" s="1"/>
  <c r="G9" i="74"/>
  <c r="G9" i="75" s="1"/>
  <c r="G9" i="31" s="1"/>
  <c r="F9" i="74"/>
  <c r="F9" i="75" s="1"/>
  <c r="F9" i="31" s="1"/>
  <c r="E9" i="74"/>
  <c r="E9" i="75" s="1"/>
  <c r="E9" i="31" s="1"/>
  <c r="D9" i="74"/>
  <c r="D9" i="75" s="1"/>
  <c r="D9" i="31" s="1"/>
  <c r="C9" i="74"/>
  <c r="C9" i="75" s="1"/>
  <c r="C9" i="31" s="1"/>
  <c r="B9" i="74"/>
  <c r="S8" i="74"/>
  <c r="S8" i="75" s="1"/>
  <c r="S8" i="31" s="1"/>
  <c r="R8" i="74"/>
  <c r="R8" i="75" s="1"/>
  <c r="R8" i="31" s="1"/>
  <c r="Q8" i="74"/>
  <c r="Q8" i="75" s="1"/>
  <c r="Q8" i="31" s="1"/>
  <c r="P8" i="74"/>
  <c r="P8" i="75" s="1"/>
  <c r="P8" i="31" s="1"/>
  <c r="O8" i="74"/>
  <c r="O8" i="75" s="1"/>
  <c r="O8" i="31" s="1"/>
  <c r="N8" i="74"/>
  <c r="N8" i="75" s="1"/>
  <c r="N8" i="31" s="1"/>
  <c r="M8" i="74"/>
  <c r="M8" i="75" s="1"/>
  <c r="M8" i="31" s="1"/>
  <c r="L8" i="74"/>
  <c r="L8" i="75" s="1"/>
  <c r="L8" i="31" s="1"/>
  <c r="K8" i="74"/>
  <c r="K8" i="75" s="1"/>
  <c r="K8" i="31" s="1"/>
  <c r="J8" i="74"/>
  <c r="J8" i="75" s="1"/>
  <c r="J8" i="31" s="1"/>
  <c r="I8" i="74"/>
  <c r="I8" i="75" s="1"/>
  <c r="I8" i="31" s="1"/>
  <c r="H8" i="74"/>
  <c r="H8" i="75" s="1"/>
  <c r="H8" i="31" s="1"/>
  <c r="G8" i="74"/>
  <c r="G8" i="75" s="1"/>
  <c r="G8" i="31" s="1"/>
  <c r="F8" i="74"/>
  <c r="F8" i="75" s="1"/>
  <c r="F8" i="31" s="1"/>
  <c r="E8" i="74"/>
  <c r="E8" i="75" s="1"/>
  <c r="E8" i="31" s="1"/>
  <c r="D8" i="74"/>
  <c r="D8" i="75" s="1"/>
  <c r="D8" i="31" s="1"/>
  <c r="C8" i="74"/>
  <c r="C8" i="75" s="1"/>
  <c r="C8" i="31" s="1"/>
  <c r="B8" i="74"/>
  <c r="S7" i="74"/>
  <c r="S7" i="75" s="1"/>
  <c r="S7" i="31" s="1"/>
  <c r="R7" i="74"/>
  <c r="R7" i="75" s="1"/>
  <c r="R7" i="31" s="1"/>
  <c r="Q7" i="74"/>
  <c r="Q7" i="75" s="1"/>
  <c r="Q7" i="31" s="1"/>
  <c r="P7" i="74"/>
  <c r="P7" i="75" s="1"/>
  <c r="P7" i="31" s="1"/>
  <c r="O7" i="74"/>
  <c r="O7" i="75" s="1"/>
  <c r="O7" i="31" s="1"/>
  <c r="N7" i="74"/>
  <c r="N7" i="75" s="1"/>
  <c r="N7" i="31" s="1"/>
  <c r="M7" i="74"/>
  <c r="M7" i="75" s="1"/>
  <c r="M7" i="31" s="1"/>
  <c r="L7" i="74"/>
  <c r="L7" i="75" s="1"/>
  <c r="L7" i="31" s="1"/>
  <c r="K7" i="74"/>
  <c r="K7" i="75" s="1"/>
  <c r="K7" i="31" s="1"/>
  <c r="J7" i="74"/>
  <c r="J7" i="75" s="1"/>
  <c r="J7" i="31" s="1"/>
  <c r="I7" i="74"/>
  <c r="I7" i="75" s="1"/>
  <c r="I7" i="31" s="1"/>
  <c r="H7" i="74"/>
  <c r="H7" i="75" s="1"/>
  <c r="H7" i="31" s="1"/>
  <c r="G7" i="74"/>
  <c r="G7" i="75" s="1"/>
  <c r="G7" i="31" s="1"/>
  <c r="F7" i="74"/>
  <c r="F7" i="75" s="1"/>
  <c r="F7" i="31" s="1"/>
  <c r="E7" i="74"/>
  <c r="E7" i="75" s="1"/>
  <c r="E7" i="31" s="1"/>
  <c r="D7" i="74"/>
  <c r="D7" i="75" s="1"/>
  <c r="D7" i="31" s="1"/>
  <c r="C7" i="74"/>
  <c r="C7" i="75" s="1"/>
  <c r="C7" i="31" s="1"/>
  <c r="B7" i="74"/>
  <c r="S6" i="74"/>
  <c r="S6" i="75" s="1"/>
  <c r="S6" i="31" s="1"/>
  <c r="R6" i="74"/>
  <c r="R6" i="75" s="1"/>
  <c r="R6" i="31" s="1"/>
  <c r="Q6" i="74"/>
  <c r="Q6" i="75" s="1"/>
  <c r="Q6" i="31" s="1"/>
  <c r="P6" i="74"/>
  <c r="P6" i="75" s="1"/>
  <c r="P6" i="31" s="1"/>
  <c r="O6" i="74"/>
  <c r="O6" i="75" s="1"/>
  <c r="O6" i="31" s="1"/>
  <c r="N6" i="74"/>
  <c r="N6" i="75" s="1"/>
  <c r="N6" i="31" s="1"/>
  <c r="M6" i="74"/>
  <c r="M6" i="75" s="1"/>
  <c r="M6" i="31" s="1"/>
  <c r="L6" i="74"/>
  <c r="L6" i="75" s="1"/>
  <c r="L6" i="31" s="1"/>
  <c r="K6" i="74"/>
  <c r="K6" i="75" s="1"/>
  <c r="K6" i="31" s="1"/>
  <c r="J6" i="74"/>
  <c r="J6" i="75" s="1"/>
  <c r="J6" i="31" s="1"/>
  <c r="I6" i="74"/>
  <c r="I6" i="75" s="1"/>
  <c r="I6" i="31" s="1"/>
  <c r="H6" i="74"/>
  <c r="H6" i="75" s="1"/>
  <c r="H6" i="31" s="1"/>
  <c r="G6" i="74"/>
  <c r="G6" i="75" s="1"/>
  <c r="G6" i="31" s="1"/>
  <c r="F6" i="74"/>
  <c r="F6" i="75" s="1"/>
  <c r="F6" i="31" s="1"/>
  <c r="E6" i="74"/>
  <c r="E6" i="75" s="1"/>
  <c r="E6" i="31" s="1"/>
  <c r="D6" i="74"/>
  <c r="D6" i="75" s="1"/>
  <c r="D6" i="31" s="1"/>
  <c r="C6" i="74"/>
  <c r="C6" i="75" s="1"/>
  <c r="C6" i="31" s="1"/>
  <c r="B6" i="74"/>
  <c r="S5" i="74"/>
  <c r="S5" i="75" s="1"/>
  <c r="S5" i="31" s="1"/>
  <c r="R5" i="74"/>
  <c r="R5" i="75" s="1"/>
  <c r="R5" i="31" s="1"/>
  <c r="Q5" i="74"/>
  <c r="Q5" i="75" s="1"/>
  <c r="Q5" i="31" s="1"/>
  <c r="P5" i="74"/>
  <c r="P5" i="75" s="1"/>
  <c r="P5" i="31" s="1"/>
  <c r="O5" i="74"/>
  <c r="O5" i="75" s="1"/>
  <c r="O5" i="31" s="1"/>
  <c r="N5" i="74"/>
  <c r="N5" i="75" s="1"/>
  <c r="N5" i="31" s="1"/>
  <c r="M5" i="74"/>
  <c r="M5" i="75" s="1"/>
  <c r="M5" i="31" s="1"/>
  <c r="L5" i="74"/>
  <c r="L5" i="75" s="1"/>
  <c r="L5" i="31" s="1"/>
  <c r="K5" i="74"/>
  <c r="K5" i="75" s="1"/>
  <c r="K5" i="31" s="1"/>
  <c r="J5" i="74"/>
  <c r="J5" i="75" s="1"/>
  <c r="J5" i="31" s="1"/>
  <c r="I5" i="74"/>
  <c r="I5" i="75" s="1"/>
  <c r="I5" i="31" s="1"/>
  <c r="H5" i="74"/>
  <c r="H5" i="75" s="1"/>
  <c r="H5" i="31" s="1"/>
  <c r="G5" i="74"/>
  <c r="G5" i="75" s="1"/>
  <c r="G5" i="31" s="1"/>
  <c r="F5" i="74"/>
  <c r="F5" i="75" s="1"/>
  <c r="F5" i="31" s="1"/>
  <c r="E5" i="74"/>
  <c r="E5" i="75" s="1"/>
  <c r="E5" i="31" s="1"/>
  <c r="D5" i="74"/>
  <c r="D5" i="75" s="1"/>
  <c r="D5" i="31" s="1"/>
  <c r="C5" i="74"/>
  <c r="C5" i="75" s="1"/>
  <c r="C5" i="31" s="1"/>
  <c r="B5" i="74"/>
  <c r="S4" i="74"/>
  <c r="R4" i="74"/>
  <c r="Q4" i="74"/>
  <c r="P4" i="74"/>
  <c r="O4" i="74"/>
  <c r="N4" i="74"/>
  <c r="M4" i="74"/>
  <c r="L4" i="74"/>
  <c r="K4" i="74"/>
  <c r="J4" i="74"/>
  <c r="I4" i="74"/>
  <c r="H4" i="74"/>
  <c r="G4" i="74"/>
  <c r="F4" i="74"/>
  <c r="E4" i="74"/>
  <c r="D4" i="74"/>
  <c r="C4" i="74"/>
  <c r="R29" i="73" l="1"/>
  <c r="Q29" i="73"/>
  <c r="R28" i="73"/>
  <c r="R14" i="73"/>
  <c r="Q14" i="73"/>
  <c r="R13" i="73"/>
  <c r="I29" i="73"/>
  <c r="H29" i="73"/>
  <c r="I28" i="73"/>
  <c r="I13" i="73"/>
  <c r="H14" i="73"/>
  <c r="I14" i="73"/>
  <c r="G29" i="72"/>
  <c r="P29" i="72" s="1"/>
  <c r="P29" i="73" s="1"/>
  <c r="P29" i="30" s="1"/>
  <c r="F29" i="72"/>
  <c r="O29" i="72" s="1"/>
  <c r="O29" i="73" s="1"/>
  <c r="O29" i="30" s="1"/>
  <c r="E29" i="72"/>
  <c r="N29" i="72" s="1"/>
  <c r="N29" i="73" s="1"/>
  <c r="N29" i="30" s="1"/>
  <c r="D29" i="72"/>
  <c r="M29" i="72" s="1"/>
  <c r="M29" i="73" s="1"/>
  <c r="M29" i="30" s="1"/>
  <c r="C29" i="72"/>
  <c r="L29" i="72" s="1"/>
  <c r="L29" i="73" s="1"/>
  <c r="L29" i="30" s="1"/>
  <c r="H28" i="72"/>
  <c r="Q28" i="72" s="1"/>
  <c r="Q28" i="73" s="1"/>
  <c r="Q28" i="30" s="1"/>
  <c r="G28" i="72"/>
  <c r="P28" i="72" s="1"/>
  <c r="P28" i="73" s="1"/>
  <c r="P28" i="30" s="1"/>
  <c r="F28" i="72"/>
  <c r="O28" i="72" s="1"/>
  <c r="O28" i="73" s="1"/>
  <c r="O28" i="30" s="1"/>
  <c r="E28" i="72"/>
  <c r="N28" i="72" s="1"/>
  <c r="N28" i="73" s="1"/>
  <c r="N28" i="30" s="1"/>
  <c r="D28" i="72"/>
  <c r="M28" i="72" s="1"/>
  <c r="M28" i="73" s="1"/>
  <c r="M28" i="30" s="1"/>
  <c r="C28" i="72"/>
  <c r="L28" i="72" s="1"/>
  <c r="L28" i="73" s="1"/>
  <c r="L28" i="30" s="1"/>
  <c r="I27" i="72"/>
  <c r="R27" i="72" s="1"/>
  <c r="R27" i="73" s="1"/>
  <c r="R27" i="30" s="1"/>
  <c r="H27" i="72"/>
  <c r="Q27" i="72" s="1"/>
  <c r="Q27" i="73" s="1"/>
  <c r="Q27" i="30" s="1"/>
  <c r="G27" i="72"/>
  <c r="G27" i="73" s="1"/>
  <c r="G27" i="30" s="1"/>
  <c r="F27" i="72"/>
  <c r="F27" i="73" s="1"/>
  <c r="F27" i="30" s="1"/>
  <c r="E27" i="72"/>
  <c r="E27" i="73" s="1"/>
  <c r="E27" i="30" s="1"/>
  <c r="D27" i="72"/>
  <c r="M27" i="72" s="1"/>
  <c r="M27" i="73" s="1"/>
  <c r="M27" i="30" s="1"/>
  <c r="C27" i="72"/>
  <c r="L27" i="72" s="1"/>
  <c r="L27" i="73" s="1"/>
  <c r="L27" i="30" s="1"/>
  <c r="I26" i="72"/>
  <c r="R26" i="72" s="1"/>
  <c r="R26" i="73" s="1"/>
  <c r="R26" i="30" s="1"/>
  <c r="H26" i="72"/>
  <c r="Q26" i="72" s="1"/>
  <c r="Q26" i="73" s="1"/>
  <c r="Q26" i="30" s="1"/>
  <c r="G26" i="72"/>
  <c r="P26" i="72" s="1"/>
  <c r="P26" i="73" s="1"/>
  <c r="P26" i="30" s="1"/>
  <c r="F26" i="72"/>
  <c r="O26" i="72" s="1"/>
  <c r="O26" i="73" s="1"/>
  <c r="O26" i="30" s="1"/>
  <c r="E26" i="72"/>
  <c r="E26" i="73" s="1"/>
  <c r="E26" i="30" s="1"/>
  <c r="D26" i="72"/>
  <c r="M26" i="72" s="1"/>
  <c r="M26" i="73" s="1"/>
  <c r="M26" i="30" s="1"/>
  <c r="C26" i="72"/>
  <c r="L26" i="72" s="1"/>
  <c r="L26" i="73" s="1"/>
  <c r="L26" i="30" s="1"/>
  <c r="I25" i="72"/>
  <c r="R25" i="72" s="1"/>
  <c r="R25" i="73" s="1"/>
  <c r="R25" i="30" s="1"/>
  <c r="H25" i="72"/>
  <c r="Q25" i="72" s="1"/>
  <c r="Q25" i="73" s="1"/>
  <c r="Q25" i="30" s="1"/>
  <c r="G25" i="72"/>
  <c r="P25" i="72" s="1"/>
  <c r="P25" i="73" s="1"/>
  <c r="P25" i="30" s="1"/>
  <c r="F25" i="72"/>
  <c r="O25" i="72" s="1"/>
  <c r="O25" i="73" s="1"/>
  <c r="O25" i="30" s="1"/>
  <c r="E25" i="72"/>
  <c r="N25" i="72" s="1"/>
  <c r="N25" i="73" s="1"/>
  <c r="N25" i="30" s="1"/>
  <c r="D25" i="72"/>
  <c r="M25" i="72" s="1"/>
  <c r="M25" i="73" s="1"/>
  <c r="M25" i="30" s="1"/>
  <c r="C25" i="72"/>
  <c r="L25" i="72" s="1"/>
  <c r="L25" i="73" s="1"/>
  <c r="L25" i="30" s="1"/>
  <c r="I24" i="72"/>
  <c r="R24" i="72" s="1"/>
  <c r="R24" i="73" s="1"/>
  <c r="R24" i="30" s="1"/>
  <c r="H24" i="72"/>
  <c r="Q24" i="72" s="1"/>
  <c r="Q24" i="73" s="1"/>
  <c r="Q24" i="30" s="1"/>
  <c r="G24" i="72"/>
  <c r="P24" i="72" s="1"/>
  <c r="P24" i="73" s="1"/>
  <c r="P24" i="30" s="1"/>
  <c r="F24" i="72"/>
  <c r="O24" i="72" s="1"/>
  <c r="O24" i="73" s="1"/>
  <c r="O24" i="30" s="1"/>
  <c r="E24" i="72"/>
  <c r="N24" i="72" s="1"/>
  <c r="N24" i="73" s="1"/>
  <c r="N24" i="30" s="1"/>
  <c r="D24" i="72"/>
  <c r="M24" i="72" s="1"/>
  <c r="M24" i="73" s="1"/>
  <c r="M24" i="30" s="1"/>
  <c r="C24" i="72"/>
  <c r="L24" i="72" s="1"/>
  <c r="L24" i="73" s="1"/>
  <c r="L24" i="30" s="1"/>
  <c r="I23" i="72"/>
  <c r="R23" i="72" s="1"/>
  <c r="R23" i="73" s="1"/>
  <c r="R23" i="30" s="1"/>
  <c r="H23" i="72"/>
  <c r="Q23" i="72" s="1"/>
  <c r="Q23" i="73" s="1"/>
  <c r="Q23" i="30" s="1"/>
  <c r="G23" i="72"/>
  <c r="P23" i="72" s="1"/>
  <c r="P23" i="73" s="1"/>
  <c r="P23" i="30" s="1"/>
  <c r="F23" i="72"/>
  <c r="O23" i="72" s="1"/>
  <c r="O23" i="73" s="1"/>
  <c r="O23" i="30" s="1"/>
  <c r="E23" i="72"/>
  <c r="N23" i="72" s="1"/>
  <c r="N23" i="73" s="1"/>
  <c r="N23" i="30" s="1"/>
  <c r="D23" i="72"/>
  <c r="M23" i="72" s="1"/>
  <c r="M23" i="73" s="1"/>
  <c r="M23" i="30" s="1"/>
  <c r="C23" i="72"/>
  <c r="L23" i="72" s="1"/>
  <c r="L23" i="73" s="1"/>
  <c r="L23" i="30" s="1"/>
  <c r="I22" i="72"/>
  <c r="R22" i="72" s="1"/>
  <c r="R22" i="73" s="1"/>
  <c r="R22" i="30" s="1"/>
  <c r="H22" i="72"/>
  <c r="Q22" i="72" s="1"/>
  <c r="Q22" i="73" s="1"/>
  <c r="Q22" i="30" s="1"/>
  <c r="G22" i="72"/>
  <c r="P22" i="72" s="1"/>
  <c r="P22" i="73" s="1"/>
  <c r="P22" i="30" s="1"/>
  <c r="F22" i="72"/>
  <c r="O22" i="72" s="1"/>
  <c r="O22" i="73" s="1"/>
  <c r="O22" i="30" s="1"/>
  <c r="E22" i="72"/>
  <c r="N22" i="72" s="1"/>
  <c r="N22" i="73" s="1"/>
  <c r="N22" i="30" s="1"/>
  <c r="D22" i="72"/>
  <c r="M22" i="72" s="1"/>
  <c r="M22" i="73" s="1"/>
  <c r="M22" i="30" s="1"/>
  <c r="C22" i="72"/>
  <c r="L22" i="72" s="1"/>
  <c r="L22" i="73" s="1"/>
  <c r="L22" i="30" s="1"/>
  <c r="I21" i="72"/>
  <c r="R21" i="72" s="1"/>
  <c r="R21" i="73" s="1"/>
  <c r="R21" i="30" s="1"/>
  <c r="H21" i="72"/>
  <c r="Q21" i="72" s="1"/>
  <c r="Q21" i="73" s="1"/>
  <c r="Q21" i="30" s="1"/>
  <c r="G21" i="72"/>
  <c r="P21" i="72" s="1"/>
  <c r="P21" i="73" s="1"/>
  <c r="P21" i="30" s="1"/>
  <c r="F21" i="72"/>
  <c r="O21" i="72" s="1"/>
  <c r="O21" i="73" s="1"/>
  <c r="O21" i="30" s="1"/>
  <c r="E21" i="72"/>
  <c r="N21" i="72" s="1"/>
  <c r="N21" i="73" s="1"/>
  <c r="N21" i="30" s="1"/>
  <c r="D21" i="72"/>
  <c r="M21" i="72" s="1"/>
  <c r="M21" i="73" s="1"/>
  <c r="M21" i="30" s="1"/>
  <c r="C21" i="72"/>
  <c r="L21" i="72" s="1"/>
  <c r="L21" i="73" s="1"/>
  <c r="L21" i="30" s="1"/>
  <c r="I20" i="72"/>
  <c r="R20" i="72" s="1"/>
  <c r="R20" i="73" s="1"/>
  <c r="R20" i="30" s="1"/>
  <c r="H20" i="72"/>
  <c r="Q20" i="72" s="1"/>
  <c r="Q20" i="73" s="1"/>
  <c r="Q20" i="30" s="1"/>
  <c r="G20" i="72"/>
  <c r="P20" i="72" s="1"/>
  <c r="P20" i="73" s="1"/>
  <c r="P20" i="30" s="1"/>
  <c r="F20" i="72"/>
  <c r="O20" i="72" s="1"/>
  <c r="O20" i="73" s="1"/>
  <c r="O20" i="30" s="1"/>
  <c r="E20" i="72"/>
  <c r="N20" i="72" s="1"/>
  <c r="N20" i="73" s="1"/>
  <c r="N20" i="30" s="1"/>
  <c r="D20" i="72"/>
  <c r="M20" i="72" s="1"/>
  <c r="M20" i="73" s="1"/>
  <c r="M20" i="30" s="1"/>
  <c r="C20" i="72"/>
  <c r="L20" i="72" s="1"/>
  <c r="L20" i="73" s="1"/>
  <c r="L20" i="30" s="1"/>
  <c r="G14" i="72"/>
  <c r="P14" i="72" s="1"/>
  <c r="P14" i="73" s="1"/>
  <c r="P14" i="30" s="1"/>
  <c r="F14" i="72"/>
  <c r="O14" i="72" s="1"/>
  <c r="O14" i="73" s="1"/>
  <c r="O14" i="30" s="1"/>
  <c r="E14" i="72"/>
  <c r="N14" i="72" s="1"/>
  <c r="N14" i="73" s="1"/>
  <c r="N14" i="30" s="1"/>
  <c r="D14" i="72"/>
  <c r="M14" i="72" s="1"/>
  <c r="M14" i="73" s="1"/>
  <c r="M14" i="30" s="1"/>
  <c r="C14" i="72"/>
  <c r="L14" i="72" s="1"/>
  <c r="L14" i="73" s="1"/>
  <c r="L14" i="30" s="1"/>
  <c r="H13" i="72"/>
  <c r="Q13" i="72" s="1"/>
  <c r="Q13" i="73" s="1"/>
  <c r="Q13" i="30" s="1"/>
  <c r="G13" i="72"/>
  <c r="P13" i="72" s="1"/>
  <c r="P13" i="73" s="1"/>
  <c r="P13" i="30" s="1"/>
  <c r="F13" i="72"/>
  <c r="O13" i="72" s="1"/>
  <c r="O13" i="73" s="1"/>
  <c r="O13" i="30" s="1"/>
  <c r="E13" i="72"/>
  <c r="N13" i="72" s="1"/>
  <c r="N13" i="73" s="1"/>
  <c r="N13" i="30" s="1"/>
  <c r="D13" i="72"/>
  <c r="M13" i="72" s="1"/>
  <c r="M13" i="73" s="1"/>
  <c r="M13" i="30" s="1"/>
  <c r="C13" i="72"/>
  <c r="L13" i="72" s="1"/>
  <c r="L13" i="73" s="1"/>
  <c r="L13" i="30" s="1"/>
  <c r="I12" i="72"/>
  <c r="I12" i="73" s="1"/>
  <c r="I12" i="30" s="1"/>
  <c r="H12" i="72"/>
  <c r="Q12" i="72" s="1"/>
  <c r="Q12" i="73" s="1"/>
  <c r="Q12" i="30" s="1"/>
  <c r="G12" i="72"/>
  <c r="P12" i="72" s="1"/>
  <c r="P12" i="73" s="1"/>
  <c r="P12" i="30" s="1"/>
  <c r="F12" i="72"/>
  <c r="O12" i="72" s="1"/>
  <c r="O12" i="73" s="1"/>
  <c r="O12" i="30" s="1"/>
  <c r="E12" i="72"/>
  <c r="N12" i="72" s="1"/>
  <c r="N12" i="73" s="1"/>
  <c r="N12" i="30" s="1"/>
  <c r="D12" i="72"/>
  <c r="M12" i="72" s="1"/>
  <c r="M12" i="73" s="1"/>
  <c r="M12" i="30" s="1"/>
  <c r="C12" i="72"/>
  <c r="L12" i="72" s="1"/>
  <c r="L12" i="73" s="1"/>
  <c r="L12" i="30" s="1"/>
  <c r="I11" i="72"/>
  <c r="R11" i="72" s="1"/>
  <c r="R11" i="73" s="1"/>
  <c r="R11" i="30" s="1"/>
  <c r="H11" i="72"/>
  <c r="H11" i="73" s="1"/>
  <c r="H11" i="30" s="1"/>
  <c r="G11" i="72"/>
  <c r="P11" i="72" s="1"/>
  <c r="P11" i="73" s="1"/>
  <c r="P11" i="30" s="1"/>
  <c r="F11" i="72"/>
  <c r="O11" i="72" s="1"/>
  <c r="O11" i="73" s="1"/>
  <c r="O11" i="30" s="1"/>
  <c r="E11" i="72"/>
  <c r="N11" i="72" s="1"/>
  <c r="N11" i="73" s="1"/>
  <c r="N11" i="30" s="1"/>
  <c r="D11" i="72"/>
  <c r="M11" i="72" s="1"/>
  <c r="M11" i="73" s="1"/>
  <c r="M11" i="30" s="1"/>
  <c r="C11" i="72"/>
  <c r="C11" i="73" s="1"/>
  <c r="C11" i="30" s="1"/>
  <c r="I10" i="72"/>
  <c r="I10" i="73" s="1"/>
  <c r="I10" i="30" s="1"/>
  <c r="H10" i="72"/>
  <c r="Q10" i="72" s="1"/>
  <c r="Q10" i="73" s="1"/>
  <c r="Q10" i="30" s="1"/>
  <c r="G10" i="72"/>
  <c r="P10" i="72" s="1"/>
  <c r="P10" i="73" s="1"/>
  <c r="P10" i="30" s="1"/>
  <c r="F10" i="72"/>
  <c r="O10" i="72" s="1"/>
  <c r="O10" i="73" s="1"/>
  <c r="O10" i="30" s="1"/>
  <c r="E10" i="72"/>
  <c r="N10" i="72" s="1"/>
  <c r="N10" i="73" s="1"/>
  <c r="N10" i="30" s="1"/>
  <c r="D10" i="72"/>
  <c r="M10" i="72" s="1"/>
  <c r="M10" i="73" s="1"/>
  <c r="M10" i="30" s="1"/>
  <c r="C10" i="72"/>
  <c r="L10" i="72" s="1"/>
  <c r="L10" i="73" s="1"/>
  <c r="L10" i="30" s="1"/>
  <c r="I9" i="72"/>
  <c r="R9" i="72" s="1"/>
  <c r="R9" i="73" s="1"/>
  <c r="R9" i="30" s="1"/>
  <c r="H9" i="72"/>
  <c r="Q9" i="72" s="1"/>
  <c r="Q9" i="73" s="1"/>
  <c r="Q9" i="30" s="1"/>
  <c r="G9" i="72"/>
  <c r="P9" i="72" s="1"/>
  <c r="P9" i="73" s="1"/>
  <c r="P9" i="30" s="1"/>
  <c r="F9" i="72"/>
  <c r="O9" i="72" s="1"/>
  <c r="O9" i="73" s="1"/>
  <c r="O9" i="30" s="1"/>
  <c r="E9" i="72"/>
  <c r="N9" i="72" s="1"/>
  <c r="N9" i="73" s="1"/>
  <c r="N9" i="30" s="1"/>
  <c r="D9" i="72"/>
  <c r="M9" i="72" s="1"/>
  <c r="M9" i="73" s="1"/>
  <c r="M9" i="30" s="1"/>
  <c r="C9" i="72"/>
  <c r="L9" i="72" s="1"/>
  <c r="L9" i="73" s="1"/>
  <c r="L9" i="30" s="1"/>
  <c r="I8" i="72"/>
  <c r="R8" i="72" s="1"/>
  <c r="R8" i="73" s="1"/>
  <c r="R8" i="30" s="1"/>
  <c r="H8" i="72"/>
  <c r="Q8" i="72" s="1"/>
  <c r="Q8" i="73" s="1"/>
  <c r="Q8" i="30" s="1"/>
  <c r="G8" i="72"/>
  <c r="P8" i="72" s="1"/>
  <c r="P8" i="73" s="1"/>
  <c r="P8" i="30" s="1"/>
  <c r="F8" i="72"/>
  <c r="O8" i="72" s="1"/>
  <c r="O8" i="73" s="1"/>
  <c r="O8" i="30" s="1"/>
  <c r="E8" i="72"/>
  <c r="N8" i="72" s="1"/>
  <c r="N8" i="73" s="1"/>
  <c r="N8" i="30" s="1"/>
  <c r="D8" i="72"/>
  <c r="M8" i="72" s="1"/>
  <c r="M8" i="73" s="1"/>
  <c r="M8" i="30" s="1"/>
  <c r="C8" i="72"/>
  <c r="L8" i="72" s="1"/>
  <c r="L8" i="73" s="1"/>
  <c r="L8" i="30" s="1"/>
  <c r="I7" i="72"/>
  <c r="R7" i="72" s="1"/>
  <c r="R7" i="73" s="1"/>
  <c r="R7" i="30" s="1"/>
  <c r="H7" i="72"/>
  <c r="Q7" i="72" s="1"/>
  <c r="Q7" i="73" s="1"/>
  <c r="Q7" i="30" s="1"/>
  <c r="G7" i="72"/>
  <c r="P7" i="72" s="1"/>
  <c r="P7" i="73" s="1"/>
  <c r="P7" i="30" s="1"/>
  <c r="F7" i="72"/>
  <c r="O7" i="72" s="1"/>
  <c r="O7" i="73" s="1"/>
  <c r="O7" i="30" s="1"/>
  <c r="E7" i="72"/>
  <c r="N7" i="72" s="1"/>
  <c r="N7" i="73" s="1"/>
  <c r="N7" i="30" s="1"/>
  <c r="D7" i="72"/>
  <c r="M7" i="72" s="1"/>
  <c r="M7" i="73" s="1"/>
  <c r="M7" i="30" s="1"/>
  <c r="C7" i="72"/>
  <c r="L7" i="72" s="1"/>
  <c r="L7" i="73" s="1"/>
  <c r="L7" i="30" s="1"/>
  <c r="I6" i="72"/>
  <c r="R6" i="72" s="1"/>
  <c r="R6" i="73" s="1"/>
  <c r="R6" i="30" s="1"/>
  <c r="H6" i="72"/>
  <c r="Q6" i="72" s="1"/>
  <c r="Q6" i="73" s="1"/>
  <c r="Q6" i="30" s="1"/>
  <c r="G6" i="72"/>
  <c r="P6" i="72" s="1"/>
  <c r="P6" i="73" s="1"/>
  <c r="P6" i="30" s="1"/>
  <c r="F6" i="72"/>
  <c r="O6" i="72" s="1"/>
  <c r="O6" i="73" s="1"/>
  <c r="O6" i="30" s="1"/>
  <c r="E6" i="72"/>
  <c r="N6" i="72" s="1"/>
  <c r="N6" i="73" s="1"/>
  <c r="N6" i="30" s="1"/>
  <c r="D6" i="72"/>
  <c r="M6" i="72" s="1"/>
  <c r="M6" i="73" s="1"/>
  <c r="M6" i="30" s="1"/>
  <c r="C6" i="72"/>
  <c r="L6" i="72" s="1"/>
  <c r="L6" i="73" s="1"/>
  <c r="L6" i="30" s="1"/>
  <c r="I5" i="72"/>
  <c r="I5" i="73" s="1"/>
  <c r="I5" i="30" s="1"/>
  <c r="H5" i="72"/>
  <c r="Q5" i="72" s="1"/>
  <c r="Q5" i="73" s="1"/>
  <c r="Q5" i="30" s="1"/>
  <c r="G5" i="72"/>
  <c r="P5" i="72" s="1"/>
  <c r="P5" i="73" s="1"/>
  <c r="P5" i="30" s="1"/>
  <c r="F5" i="72"/>
  <c r="O5" i="72" s="1"/>
  <c r="O5" i="73" s="1"/>
  <c r="O5" i="30" s="1"/>
  <c r="E5" i="72"/>
  <c r="N5" i="72" s="1"/>
  <c r="N5" i="73" s="1"/>
  <c r="N5" i="30" s="1"/>
  <c r="D5" i="72"/>
  <c r="M5" i="72" s="1"/>
  <c r="M5" i="73" s="1"/>
  <c r="M5" i="30" s="1"/>
  <c r="C5" i="72"/>
  <c r="L5" i="72" s="1"/>
  <c r="L5" i="73" s="1"/>
  <c r="L5" i="30" s="1"/>
  <c r="K51" i="70"/>
  <c r="K51" i="71" s="1"/>
  <c r="K51" i="28" s="1"/>
  <c r="J51" i="70"/>
  <c r="J51" i="71" s="1"/>
  <c r="J51" i="28" s="1"/>
  <c r="I51" i="70"/>
  <c r="I51" i="71" s="1"/>
  <c r="I51" i="28" s="1"/>
  <c r="H51" i="70"/>
  <c r="H51" i="71" s="1"/>
  <c r="H51" i="28" s="1"/>
  <c r="G51" i="70"/>
  <c r="G51" i="71" s="1"/>
  <c r="G51" i="28" s="1"/>
  <c r="F51" i="70"/>
  <c r="F51" i="71" s="1"/>
  <c r="F51" i="28" s="1"/>
  <c r="E51" i="70"/>
  <c r="E51" i="71" s="1"/>
  <c r="E51" i="28" s="1"/>
  <c r="D51" i="70"/>
  <c r="D51" i="71" s="1"/>
  <c r="D51" i="28" s="1"/>
  <c r="C51" i="70"/>
  <c r="C51" i="71" s="1"/>
  <c r="C51" i="28" s="1"/>
  <c r="K50" i="70"/>
  <c r="K50" i="71" s="1"/>
  <c r="K50" i="28" s="1"/>
  <c r="J50" i="70"/>
  <c r="J50" i="71" s="1"/>
  <c r="J50" i="28" s="1"/>
  <c r="I50" i="70"/>
  <c r="I50" i="71" s="1"/>
  <c r="I50" i="28" s="1"/>
  <c r="H50" i="70"/>
  <c r="H50" i="71" s="1"/>
  <c r="H50" i="28" s="1"/>
  <c r="G50" i="70"/>
  <c r="G50" i="71" s="1"/>
  <c r="G50" i="28" s="1"/>
  <c r="F50" i="70"/>
  <c r="F50" i="71" s="1"/>
  <c r="F50" i="28" s="1"/>
  <c r="E50" i="70"/>
  <c r="E50" i="71" s="1"/>
  <c r="E50" i="28" s="1"/>
  <c r="D50" i="70"/>
  <c r="D50" i="71" s="1"/>
  <c r="D50" i="28" s="1"/>
  <c r="C50" i="70"/>
  <c r="C50" i="71" s="1"/>
  <c r="C50" i="28" s="1"/>
  <c r="K49" i="70"/>
  <c r="K49" i="71" s="1"/>
  <c r="K49" i="28" s="1"/>
  <c r="J49" i="70"/>
  <c r="J49" i="71" s="1"/>
  <c r="J49" i="28" s="1"/>
  <c r="I49" i="70"/>
  <c r="I49" i="71" s="1"/>
  <c r="I49" i="28" s="1"/>
  <c r="H49" i="70"/>
  <c r="H49" i="71" s="1"/>
  <c r="H49" i="28" s="1"/>
  <c r="G49" i="70"/>
  <c r="G49" i="71" s="1"/>
  <c r="G49" i="28" s="1"/>
  <c r="F49" i="70"/>
  <c r="F49" i="71" s="1"/>
  <c r="F49" i="28" s="1"/>
  <c r="E49" i="70"/>
  <c r="E49" i="71" s="1"/>
  <c r="E49" i="28" s="1"/>
  <c r="D49" i="70"/>
  <c r="D49" i="71" s="1"/>
  <c r="D49" i="28" s="1"/>
  <c r="C49" i="70"/>
  <c r="C49" i="71" s="1"/>
  <c r="C49" i="28" s="1"/>
  <c r="K48" i="70"/>
  <c r="K48" i="71" s="1"/>
  <c r="K48" i="28" s="1"/>
  <c r="J48" i="70"/>
  <c r="J48" i="71" s="1"/>
  <c r="J48" i="28" s="1"/>
  <c r="I48" i="70"/>
  <c r="I48" i="71" s="1"/>
  <c r="I48" i="28" s="1"/>
  <c r="H48" i="70"/>
  <c r="H48" i="71" s="1"/>
  <c r="H48" i="28" s="1"/>
  <c r="G48" i="70"/>
  <c r="G48" i="71" s="1"/>
  <c r="G48" i="28" s="1"/>
  <c r="F48" i="70"/>
  <c r="F48" i="71" s="1"/>
  <c r="F48" i="28" s="1"/>
  <c r="E48" i="70"/>
  <c r="E48" i="71" s="1"/>
  <c r="E48" i="28" s="1"/>
  <c r="D48" i="70"/>
  <c r="D48" i="71" s="1"/>
  <c r="D48" i="28" s="1"/>
  <c r="C48" i="70"/>
  <c r="C48" i="71" s="1"/>
  <c r="C48" i="28" s="1"/>
  <c r="K47" i="70"/>
  <c r="K47" i="71" s="1"/>
  <c r="K47" i="28" s="1"/>
  <c r="J47" i="70"/>
  <c r="J47" i="71" s="1"/>
  <c r="J47" i="28" s="1"/>
  <c r="I47" i="70"/>
  <c r="I47" i="71" s="1"/>
  <c r="I47" i="28" s="1"/>
  <c r="H47" i="70"/>
  <c r="H47" i="71" s="1"/>
  <c r="H47" i="28" s="1"/>
  <c r="G47" i="70"/>
  <c r="G47" i="71" s="1"/>
  <c r="G47" i="28" s="1"/>
  <c r="F47" i="70"/>
  <c r="F47" i="71" s="1"/>
  <c r="F47" i="28" s="1"/>
  <c r="E47" i="70"/>
  <c r="E47" i="71" s="1"/>
  <c r="E47" i="28" s="1"/>
  <c r="D47" i="70"/>
  <c r="D47" i="71" s="1"/>
  <c r="D47" i="28" s="1"/>
  <c r="C47" i="70"/>
  <c r="C47" i="71" s="1"/>
  <c r="C47" i="28" s="1"/>
  <c r="K46" i="70"/>
  <c r="K46" i="71" s="1"/>
  <c r="K46" i="28" s="1"/>
  <c r="J46" i="70"/>
  <c r="J46" i="71" s="1"/>
  <c r="J46" i="28" s="1"/>
  <c r="I46" i="70"/>
  <c r="I46" i="71" s="1"/>
  <c r="I46" i="28" s="1"/>
  <c r="H46" i="70"/>
  <c r="H46" i="71" s="1"/>
  <c r="H46" i="28" s="1"/>
  <c r="G46" i="70"/>
  <c r="G46" i="71" s="1"/>
  <c r="G46" i="28" s="1"/>
  <c r="F46" i="70"/>
  <c r="F46" i="71" s="1"/>
  <c r="F46" i="28" s="1"/>
  <c r="E46" i="70"/>
  <c r="E46" i="71" s="1"/>
  <c r="E46" i="28" s="1"/>
  <c r="D46" i="70"/>
  <c r="D46" i="71" s="1"/>
  <c r="D46" i="28" s="1"/>
  <c r="C46" i="70"/>
  <c r="C46" i="71" s="1"/>
  <c r="C46" i="28" s="1"/>
  <c r="K45" i="70"/>
  <c r="K45" i="71" s="1"/>
  <c r="K45" i="28" s="1"/>
  <c r="J45" i="70"/>
  <c r="J45" i="71" s="1"/>
  <c r="J45" i="28" s="1"/>
  <c r="I45" i="70"/>
  <c r="I45" i="71" s="1"/>
  <c r="I45" i="28" s="1"/>
  <c r="H45" i="70"/>
  <c r="H45" i="71" s="1"/>
  <c r="H45" i="28" s="1"/>
  <c r="G45" i="70"/>
  <c r="G45" i="71" s="1"/>
  <c r="G45" i="28" s="1"/>
  <c r="F45" i="70"/>
  <c r="F45" i="71" s="1"/>
  <c r="F45" i="28" s="1"/>
  <c r="E45" i="70"/>
  <c r="E45" i="71" s="1"/>
  <c r="E45" i="28" s="1"/>
  <c r="D45" i="70"/>
  <c r="D45" i="71" s="1"/>
  <c r="D45" i="28" s="1"/>
  <c r="C45" i="70"/>
  <c r="C45" i="71" s="1"/>
  <c r="C45" i="28" s="1"/>
  <c r="K44" i="70"/>
  <c r="K44" i="71" s="1"/>
  <c r="K44" i="28" s="1"/>
  <c r="J44" i="70"/>
  <c r="J44" i="71" s="1"/>
  <c r="J44" i="28" s="1"/>
  <c r="I44" i="70"/>
  <c r="I44" i="71" s="1"/>
  <c r="I44" i="28" s="1"/>
  <c r="H44" i="70"/>
  <c r="H44" i="71" s="1"/>
  <c r="H44" i="28" s="1"/>
  <c r="G44" i="70"/>
  <c r="G44" i="71" s="1"/>
  <c r="G44" i="28" s="1"/>
  <c r="F44" i="70"/>
  <c r="F44" i="71" s="1"/>
  <c r="F44" i="28" s="1"/>
  <c r="E44" i="70"/>
  <c r="E44" i="71" s="1"/>
  <c r="E44" i="28" s="1"/>
  <c r="D44" i="70"/>
  <c r="D44" i="71" s="1"/>
  <c r="D44" i="28" s="1"/>
  <c r="C44" i="70"/>
  <c r="C44" i="71" s="1"/>
  <c r="C44" i="28" s="1"/>
  <c r="K43" i="70"/>
  <c r="K43" i="71" s="1"/>
  <c r="K43" i="28" s="1"/>
  <c r="J43" i="70"/>
  <c r="J43" i="71" s="1"/>
  <c r="J43" i="28" s="1"/>
  <c r="I43" i="70"/>
  <c r="I43" i="71" s="1"/>
  <c r="I43" i="28" s="1"/>
  <c r="H43" i="70"/>
  <c r="H43" i="71" s="1"/>
  <c r="H43" i="28" s="1"/>
  <c r="G43" i="70"/>
  <c r="G43" i="71" s="1"/>
  <c r="G43" i="28" s="1"/>
  <c r="F43" i="70"/>
  <c r="F43" i="71" s="1"/>
  <c r="F43" i="28" s="1"/>
  <c r="E43" i="70"/>
  <c r="E43" i="71" s="1"/>
  <c r="E43" i="28" s="1"/>
  <c r="D43" i="70"/>
  <c r="D43" i="71" s="1"/>
  <c r="D43" i="28" s="1"/>
  <c r="C43" i="70"/>
  <c r="C43" i="71" s="1"/>
  <c r="C43" i="28" s="1"/>
  <c r="K42" i="70"/>
  <c r="K42" i="71" s="1"/>
  <c r="K42" i="28" s="1"/>
  <c r="J42" i="70"/>
  <c r="J42" i="71" s="1"/>
  <c r="J42" i="28" s="1"/>
  <c r="I42" i="70"/>
  <c r="I42" i="71" s="1"/>
  <c r="I42" i="28" s="1"/>
  <c r="H42" i="70"/>
  <c r="H42" i="71" s="1"/>
  <c r="H42" i="28" s="1"/>
  <c r="G42" i="70"/>
  <c r="G42" i="71" s="1"/>
  <c r="G42" i="28" s="1"/>
  <c r="F42" i="70"/>
  <c r="F42" i="71" s="1"/>
  <c r="F42" i="28" s="1"/>
  <c r="E42" i="70"/>
  <c r="E42" i="71" s="1"/>
  <c r="E42" i="28" s="1"/>
  <c r="D42" i="70"/>
  <c r="D42" i="71" s="1"/>
  <c r="D42" i="28" s="1"/>
  <c r="C42" i="70"/>
  <c r="C42" i="71" s="1"/>
  <c r="C42" i="28" s="1"/>
  <c r="K41" i="70"/>
  <c r="K41" i="71" s="1"/>
  <c r="K41" i="28" s="1"/>
  <c r="J41" i="70"/>
  <c r="J41" i="71" s="1"/>
  <c r="J41" i="28" s="1"/>
  <c r="I41" i="70"/>
  <c r="I41" i="71" s="1"/>
  <c r="I41" i="28" s="1"/>
  <c r="H41" i="70"/>
  <c r="H41" i="71" s="1"/>
  <c r="H41" i="28" s="1"/>
  <c r="G41" i="70"/>
  <c r="G41" i="71" s="1"/>
  <c r="G41" i="28" s="1"/>
  <c r="F41" i="70"/>
  <c r="F41" i="71" s="1"/>
  <c r="F41" i="28" s="1"/>
  <c r="E41" i="70"/>
  <c r="E41" i="71" s="1"/>
  <c r="E41" i="28" s="1"/>
  <c r="D41" i="70"/>
  <c r="D41" i="71" s="1"/>
  <c r="D41" i="28" s="1"/>
  <c r="C41" i="70"/>
  <c r="C41" i="71" s="1"/>
  <c r="C41" i="28" s="1"/>
  <c r="K40" i="70"/>
  <c r="K40" i="71" s="1"/>
  <c r="K40" i="28" s="1"/>
  <c r="J40" i="70"/>
  <c r="J40" i="71" s="1"/>
  <c r="J40" i="28" s="1"/>
  <c r="I40" i="70"/>
  <c r="I40" i="71" s="1"/>
  <c r="I40" i="28" s="1"/>
  <c r="H40" i="70"/>
  <c r="H40" i="71" s="1"/>
  <c r="H40" i="28" s="1"/>
  <c r="G40" i="70"/>
  <c r="G40" i="71" s="1"/>
  <c r="G40" i="28" s="1"/>
  <c r="F40" i="70"/>
  <c r="F40" i="71" s="1"/>
  <c r="F40" i="28" s="1"/>
  <c r="E40" i="70"/>
  <c r="E40" i="71" s="1"/>
  <c r="E40" i="28" s="1"/>
  <c r="D40" i="70"/>
  <c r="D40" i="71" s="1"/>
  <c r="D40" i="28" s="1"/>
  <c r="C40" i="70"/>
  <c r="C40" i="71" s="1"/>
  <c r="C40" i="28" s="1"/>
  <c r="K39" i="70"/>
  <c r="K39" i="71" s="1"/>
  <c r="K39" i="28" s="1"/>
  <c r="J39" i="70"/>
  <c r="J39" i="71" s="1"/>
  <c r="J39" i="28" s="1"/>
  <c r="I39" i="70"/>
  <c r="I39" i="71" s="1"/>
  <c r="I39" i="28" s="1"/>
  <c r="H39" i="70"/>
  <c r="H39" i="71" s="1"/>
  <c r="H39" i="28" s="1"/>
  <c r="G39" i="70"/>
  <c r="G39" i="71" s="1"/>
  <c r="G39" i="28" s="1"/>
  <c r="F39" i="70"/>
  <c r="F39" i="71" s="1"/>
  <c r="F39" i="28" s="1"/>
  <c r="E39" i="70"/>
  <c r="E39" i="71" s="1"/>
  <c r="E39" i="28" s="1"/>
  <c r="D39" i="70"/>
  <c r="D39" i="71" s="1"/>
  <c r="D39" i="28" s="1"/>
  <c r="C39" i="70"/>
  <c r="C39" i="71" s="1"/>
  <c r="C39" i="28" s="1"/>
  <c r="K38" i="70"/>
  <c r="K38" i="71" s="1"/>
  <c r="K38" i="28" s="1"/>
  <c r="J38" i="70"/>
  <c r="J38" i="71" s="1"/>
  <c r="J38" i="28" s="1"/>
  <c r="I38" i="70"/>
  <c r="I38" i="71" s="1"/>
  <c r="I38" i="28" s="1"/>
  <c r="H38" i="70"/>
  <c r="H38" i="71" s="1"/>
  <c r="H38" i="28" s="1"/>
  <c r="G38" i="70"/>
  <c r="G38" i="71" s="1"/>
  <c r="G38" i="28" s="1"/>
  <c r="F38" i="70"/>
  <c r="F38" i="71" s="1"/>
  <c r="F38" i="28" s="1"/>
  <c r="E38" i="70"/>
  <c r="E38" i="71" s="1"/>
  <c r="E38" i="28" s="1"/>
  <c r="D38" i="70"/>
  <c r="D38" i="71" s="1"/>
  <c r="D38" i="28" s="1"/>
  <c r="C38" i="70"/>
  <c r="C38" i="71" s="1"/>
  <c r="C38" i="28" s="1"/>
  <c r="K37" i="70"/>
  <c r="K37" i="71" s="1"/>
  <c r="K37" i="28" s="1"/>
  <c r="J37" i="70"/>
  <c r="J37" i="71" s="1"/>
  <c r="J37" i="28" s="1"/>
  <c r="I37" i="70"/>
  <c r="I37" i="71" s="1"/>
  <c r="I37" i="28" s="1"/>
  <c r="H37" i="70"/>
  <c r="H37" i="71" s="1"/>
  <c r="H37" i="28" s="1"/>
  <c r="G37" i="70"/>
  <c r="G37" i="71" s="1"/>
  <c r="G37" i="28" s="1"/>
  <c r="F37" i="70"/>
  <c r="F37" i="71" s="1"/>
  <c r="F37" i="28" s="1"/>
  <c r="E37" i="70"/>
  <c r="E37" i="71" s="1"/>
  <c r="E37" i="28" s="1"/>
  <c r="D37" i="70"/>
  <c r="D37" i="71" s="1"/>
  <c r="D37" i="28" s="1"/>
  <c r="C37" i="70"/>
  <c r="C37" i="71" s="1"/>
  <c r="C37" i="28" s="1"/>
  <c r="K36" i="70"/>
  <c r="K36" i="71" s="1"/>
  <c r="K36" i="28" s="1"/>
  <c r="J36" i="70"/>
  <c r="J36" i="71" s="1"/>
  <c r="J36" i="28" s="1"/>
  <c r="I36" i="70"/>
  <c r="I36" i="71" s="1"/>
  <c r="I36" i="28" s="1"/>
  <c r="H36" i="70"/>
  <c r="H36" i="71" s="1"/>
  <c r="H36" i="28" s="1"/>
  <c r="G36" i="70"/>
  <c r="G36" i="71" s="1"/>
  <c r="G36" i="28" s="1"/>
  <c r="F36" i="70"/>
  <c r="F36" i="71" s="1"/>
  <c r="F36" i="28" s="1"/>
  <c r="E36" i="70"/>
  <c r="E36" i="71" s="1"/>
  <c r="E36" i="28" s="1"/>
  <c r="D36" i="70"/>
  <c r="D36" i="71" s="1"/>
  <c r="D36" i="28" s="1"/>
  <c r="C36" i="70"/>
  <c r="C36" i="71" s="1"/>
  <c r="C36" i="28" s="1"/>
  <c r="K35" i="70"/>
  <c r="K35" i="71" s="1"/>
  <c r="K35" i="28" s="1"/>
  <c r="J35" i="70"/>
  <c r="J35" i="71" s="1"/>
  <c r="J35" i="28" s="1"/>
  <c r="I35" i="70"/>
  <c r="I35" i="71" s="1"/>
  <c r="I35" i="28" s="1"/>
  <c r="H35" i="70"/>
  <c r="H35" i="71" s="1"/>
  <c r="H35" i="28" s="1"/>
  <c r="G35" i="70"/>
  <c r="G35" i="71" s="1"/>
  <c r="G35" i="28" s="1"/>
  <c r="F35" i="70"/>
  <c r="F35" i="71" s="1"/>
  <c r="F35" i="28" s="1"/>
  <c r="E35" i="70"/>
  <c r="E35" i="71" s="1"/>
  <c r="E35" i="28" s="1"/>
  <c r="D35" i="70"/>
  <c r="D35" i="71" s="1"/>
  <c r="D35" i="28" s="1"/>
  <c r="C35" i="70"/>
  <c r="C35" i="71" s="1"/>
  <c r="C35" i="28" s="1"/>
  <c r="K34" i="70"/>
  <c r="K34" i="71" s="1"/>
  <c r="K34" i="28" s="1"/>
  <c r="J34" i="70"/>
  <c r="J34" i="71" s="1"/>
  <c r="J34" i="28" s="1"/>
  <c r="I34" i="70"/>
  <c r="I34" i="71" s="1"/>
  <c r="I34" i="28" s="1"/>
  <c r="H34" i="70"/>
  <c r="H34" i="71" s="1"/>
  <c r="H34" i="28" s="1"/>
  <c r="G34" i="70"/>
  <c r="G34" i="71" s="1"/>
  <c r="G34" i="28" s="1"/>
  <c r="F34" i="70"/>
  <c r="F34" i="71" s="1"/>
  <c r="F34" i="28" s="1"/>
  <c r="E34" i="70"/>
  <c r="E34" i="71" s="1"/>
  <c r="E34" i="28" s="1"/>
  <c r="D34" i="70"/>
  <c r="D34" i="71" s="1"/>
  <c r="D34" i="28" s="1"/>
  <c r="C34" i="70"/>
  <c r="C34" i="71" s="1"/>
  <c r="C34" i="28" s="1"/>
  <c r="K33" i="70"/>
  <c r="K33" i="71" s="1"/>
  <c r="K33" i="28" s="1"/>
  <c r="J33" i="70"/>
  <c r="J33" i="71" s="1"/>
  <c r="J33" i="28" s="1"/>
  <c r="I33" i="70"/>
  <c r="I33" i="71" s="1"/>
  <c r="I33" i="28" s="1"/>
  <c r="H33" i="70"/>
  <c r="H33" i="71" s="1"/>
  <c r="H33" i="28" s="1"/>
  <c r="G33" i="70"/>
  <c r="G33" i="71" s="1"/>
  <c r="G33" i="28" s="1"/>
  <c r="F33" i="70"/>
  <c r="F33" i="71" s="1"/>
  <c r="F33" i="28" s="1"/>
  <c r="E33" i="70"/>
  <c r="E33" i="71" s="1"/>
  <c r="E33" i="28" s="1"/>
  <c r="D33" i="70"/>
  <c r="D33" i="71" s="1"/>
  <c r="D33" i="28" s="1"/>
  <c r="C33" i="70"/>
  <c r="C33" i="71" s="1"/>
  <c r="C33" i="28" s="1"/>
  <c r="K32" i="70"/>
  <c r="K32" i="71" s="1"/>
  <c r="K32" i="28" s="1"/>
  <c r="J32" i="70"/>
  <c r="J32" i="71" s="1"/>
  <c r="J32" i="28" s="1"/>
  <c r="I32" i="70"/>
  <c r="I32" i="71" s="1"/>
  <c r="I32" i="28" s="1"/>
  <c r="H32" i="70"/>
  <c r="H32" i="71" s="1"/>
  <c r="H32" i="28" s="1"/>
  <c r="G32" i="70"/>
  <c r="G32" i="71" s="1"/>
  <c r="G32" i="28" s="1"/>
  <c r="F32" i="70"/>
  <c r="F32" i="71" s="1"/>
  <c r="F32" i="28" s="1"/>
  <c r="E32" i="70"/>
  <c r="E32" i="71" s="1"/>
  <c r="E32" i="28" s="1"/>
  <c r="D32" i="70"/>
  <c r="D32" i="71" s="1"/>
  <c r="D32" i="28" s="1"/>
  <c r="C32" i="70"/>
  <c r="C32" i="71" s="1"/>
  <c r="C32" i="28" s="1"/>
  <c r="K31" i="70"/>
  <c r="K31" i="71" s="1"/>
  <c r="K31" i="28" s="1"/>
  <c r="J31" i="70"/>
  <c r="J31" i="71" s="1"/>
  <c r="J31" i="28" s="1"/>
  <c r="I31" i="70"/>
  <c r="I31" i="71" s="1"/>
  <c r="I31" i="28" s="1"/>
  <c r="H31" i="70"/>
  <c r="H31" i="71" s="1"/>
  <c r="H31" i="28" s="1"/>
  <c r="G31" i="70"/>
  <c r="G31" i="71" s="1"/>
  <c r="G31" i="28" s="1"/>
  <c r="F31" i="70"/>
  <c r="F31" i="71" s="1"/>
  <c r="F31" i="28" s="1"/>
  <c r="E31" i="70"/>
  <c r="E31" i="71" s="1"/>
  <c r="E31" i="28" s="1"/>
  <c r="D31" i="70"/>
  <c r="D31" i="71" s="1"/>
  <c r="D31" i="28" s="1"/>
  <c r="C31" i="70"/>
  <c r="C31" i="71" s="1"/>
  <c r="C31" i="28" s="1"/>
  <c r="K30" i="70"/>
  <c r="K30" i="71" s="1"/>
  <c r="K30" i="28" s="1"/>
  <c r="J30" i="70"/>
  <c r="J30" i="71" s="1"/>
  <c r="J30" i="28" s="1"/>
  <c r="I30" i="70"/>
  <c r="I30" i="71" s="1"/>
  <c r="I30" i="28" s="1"/>
  <c r="H30" i="70"/>
  <c r="H30" i="71" s="1"/>
  <c r="H30" i="28" s="1"/>
  <c r="G30" i="70"/>
  <c r="G30" i="71" s="1"/>
  <c r="G30" i="28" s="1"/>
  <c r="F30" i="70"/>
  <c r="F30" i="71" s="1"/>
  <c r="F30" i="28" s="1"/>
  <c r="E30" i="70"/>
  <c r="E30" i="71" s="1"/>
  <c r="E30" i="28" s="1"/>
  <c r="D30" i="70"/>
  <c r="D30" i="71" s="1"/>
  <c r="D30" i="28" s="1"/>
  <c r="C30" i="70"/>
  <c r="C30" i="71" s="1"/>
  <c r="C30" i="28" s="1"/>
  <c r="K29" i="70"/>
  <c r="K29" i="71" s="1"/>
  <c r="K29" i="28" s="1"/>
  <c r="J29" i="70"/>
  <c r="J29" i="71" s="1"/>
  <c r="J29" i="28" s="1"/>
  <c r="I29" i="70"/>
  <c r="I29" i="71" s="1"/>
  <c r="I29" i="28" s="1"/>
  <c r="H29" i="70"/>
  <c r="H29" i="71" s="1"/>
  <c r="H29" i="28" s="1"/>
  <c r="G29" i="70"/>
  <c r="G29" i="71" s="1"/>
  <c r="G29" i="28" s="1"/>
  <c r="F29" i="70"/>
  <c r="F29" i="71" s="1"/>
  <c r="F29" i="28" s="1"/>
  <c r="E29" i="70"/>
  <c r="E29" i="71" s="1"/>
  <c r="E29" i="28" s="1"/>
  <c r="D29" i="70"/>
  <c r="D29" i="71" s="1"/>
  <c r="D29" i="28" s="1"/>
  <c r="C29" i="70"/>
  <c r="C29" i="71" s="1"/>
  <c r="C29" i="28" s="1"/>
  <c r="K25" i="70"/>
  <c r="K25" i="71" s="1"/>
  <c r="K25" i="28" s="1"/>
  <c r="J25" i="70"/>
  <c r="J25" i="71" s="1"/>
  <c r="J25" i="28" s="1"/>
  <c r="I25" i="70"/>
  <c r="I25" i="71" s="1"/>
  <c r="I25" i="28" s="1"/>
  <c r="H25" i="70"/>
  <c r="H25" i="71" s="1"/>
  <c r="H25" i="28" s="1"/>
  <c r="G25" i="70"/>
  <c r="G25" i="71" s="1"/>
  <c r="G25" i="28" s="1"/>
  <c r="F25" i="70"/>
  <c r="F25" i="71" s="1"/>
  <c r="F25" i="28" s="1"/>
  <c r="E25" i="70"/>
  <c r="E25" i="71" s="1"/>
  <c r="E25" i="28" s="1"/>
  <c r="D25" i="70"/>
  <c r="D25" i="71" s="1"/>
  <c r="D25" i="28" s="1"/>
  <c r="C25" i="70"/>
  <c r="C25" i="71" s="1"/>
  <c r="C25" i="28" s="1"/>
  <c r="K24" i="70"/>
  <c r="K24" i="71" s="1"/>
  <c r="K24" i="28" s="1"/>
  <c r="J24" i="70"/>
  <c r="J24" i="71" s="1"/>
  <c r="J24" i="28" s="1"/>
  <c r="I24" i="70"/>
  <c r="I24" i="71" s="1"/>
  <c r="I24" i="28" s="1"/>
  <c r="H24" i="70"/>
  <c r="H24" i="71" s="1"/>
  <c r="H24" i="28" s="1"/>
  <c r="G24" i="70"/>
  <c r="G24" i="71" s="1"/>
  <c r="G24" i="28" s="1"/>
  <c r="F24" i="70"/>
  <c r="F24" i="71" s="1"/>
  <c r="F24" i="28" s="1"/>
  <c r="E24" i="70"/>
  <c r="E24" i="71" s="1"/>
  <c r="E24" i="28" s="1"/>
  <c r="D24" i="70"/>
  <c r="D24" i="71" s="1"/>
  <c r="D24" i="28" s="1"/>
  <c r="C24" i="70"/>
  <c r="C24" i="71" s="1"/>
  <c r="C24" i="28" s="1"/>
  <c r="K23" i="70"/>
  <c r="K23" i="71" s="1"/>
  <c r="K23" i="28" s="1"/>
  <c r="J23" i="70"/>
  <c r="J23" i="71" s="1"/>
  <c r="J23" i="28" s="1"/>
  <c r="I23" i="70"/>
  <c r="I23" i="71" s="1"/>
  <c r="I23" i="28" s="1"/>
  <c r="H23" i="70"/>
  <c r="H23" i="71" s="1"/>
  <c r="H23" i="28" s="1"/>
  <c r="G23" i="70"/>
  <c r="G23" i="71" s="1"/>
  <c r="G23" i="28" s="1"/>
  <c r="F23" i="70"/>
  <c r="F23" i="71" s="1"/>
  <c r="F23" i="28" s="1"/>
  <c r="E23" i="70"/>
  <c r="E23" i="71" s="1"/>
  <c r="E23" i="28" s="1"/>
  <c r="D23" i="70"/>
  <c r="D23" i="71" s="1"/>
  <c r="D23" i="28" s="1"/>
  <c r="C23" i="70"/>
  <c r="C23" i="71" s="1"/>
  <c r="C23" i="28" s="1"/>
  <c r="K22" i="70"/>
  <c r="K22" i="71" s="1"/>
  <c r="K22" i="28" s="1"/>
  <c r="J22" i="70"/>
  <c r="J22" i="71" s="1"/>
  <c r="J22" i="28" s="1"/>
  <c r="I22" i="70"/>
  <c r="I22" i="71" s="1"/>
  <c r="I22" i="28" s="1"/>
  <c r="H22" i="70"/>
  <c r="H22" i="71" s="1"/>
  <c r="H22" i="28" s="1"/>
  <c r="G22" i="70"/>
  <c r="G22" i="71" s="1"/>
  <c r="G22" i="28" s="1"/>
  <c r="F22" i="70"/>
  <c r="F22" i="71" s="1"/>
  <c r="F22" i="28" s="1"/>
  <c r="E22" i="70"/>
  <c r="E22" i="71" s="1"/>
  <c r="E22" i="28" s="1"/>
  <c r="D22" i="70"/>
  <c r="D22" i="71" s="1"/>
  <c r="D22" i="28" s="1"/>
  <c r="C22" i="70"/>
  <c r="C22" i="71" s="1"/>
  <c r="C22" i="28" s="1"/>
  <c r="K21" i="70"/>
  <c r="K21" i="71" s="1"/>
  <c r="K21" i="28" s="1"/>
  <c r="J21" i="70"/>
  <c r="J21" i="71" s="1"/>
  <c r="J21" i="28" s="1"/>
  <c r="I21" i="70"/>
  <c r="I21" i="71" s="1"/>
  <c r="I21" i="28" s="1"/>
  <c r="H21" i="70"/>
  <c r="H21" i="71" s="1"/>
  <c r="H21" i="28" s="1"/>
  <c r="G21" i="70"/>
  <c r="G21" i="71" s="1"/>
  <c r="G21" i="28" s="1"/>
  <c r="F21" i="70"/>
  <c r="F21" i="71" s="1"/>
  <c r="F21" i="28" s="1"/>
  <c r="E21" i="70"/>
  <c r="E21" i="71" s="1"/>
  <c r="E21" i="28" s="1"/>
  <c r="D21" i="70"/>
  <c r="D21" i="71" s="1"/>
  <c r="D21" i="28" s="1"/>
  <c r="C21" i="70"/>
  <c r="C21" i="71" s="1"/>
  <c r="C21" i="28" s="1"/>
  <c r="K20" i="70"/>
  <c r="K20" i="71" s="1"/>
  <c r="K20" i="28" s="1"/>
  <c r="J20" i="70"/>
  <c r="J20" i="71" s="1"/>
  <c r="J20" i="28" s="1"/>
  <c r="I20" i="70"/>
  <c r="I20" i="71" s="1"/>
  <c r="I20" i="28" s="1"/>
  <c r="H20" i="70"/>
  <c r="H20" i="71" s="1"/>
  <c r="H20" i="28" s="1"/>
  <c r="G20" i="70"/>
  <c r="G20" i="71" s="1"/>
  <c r="G20" i="28" s="1"/>
  <c r="F20" i="70"/>
  <c r="F20" i="71" s="1"/>
  <c r="F20" i="28" s="1"/>
  <c r="E20" i="70"/>
  <c r="E20" i="71" s="1"/>
  <c r="E20" i="28" s="1"/>
  <c r="D20" i="70"/>
  <c r="D20" i="71" s="1"/>
  <c r="D20" i="28" s="1"/>
  <c r="C20" i="70"/>
  <c r="C20" i="71" s="1"/>
  <c r="C20" i="28" s="1"/>
  <c r="K19" i="70"/>
  <c r="K19" i="71" s="1"/>
  <c r="K19" i="28" s="1"/>
  <c r="J19" i="70"/>
  <c r="J19" i="71" s="1"/>
  <c r="J19" i="28" s="1"/>
  <c r="I19" i="70"/>
  <c r="I19" i="71" s="1"/>
  <c r="I19" i="28" s="1"/>
  <c r="H19" i="70"/>
  <c r="H19" i="71" s="1"/>
  <c r="H19" i="28" s="1"/>
  <c r="G19" i="70"/>
  <c r="G19" i="71" s="1"/>
  <c r="G19" i="28" s="1"/>
  <c r="F19" i="70"/>
  <c r="F19" i="71" s="1"/>
  <c r="F19" i="28" s="1"/>
  <c r="E19" i="70"/>
  <c r="E19" i="71" s="1"/>
  <c r="E19" i="28" s="1"/>
  <c r="D19" i="70"/>
  <c r="D19" i="71" s="1"/>
  <c r="D19" i="28" s="1"/>
  <c r="C19" i="70"/>
  <c r="C19" i="71" s="1"/>
  <c r="C19" i="28" s="1"/>
  <c r="K18" i="70"/>
  <c r="K18" i="71" s="1"/>
  <c r="K18" i="28" s="1"/>
  <c r="J18" i="70"/>
  <c r="J18" i="71" s="1"/>
  <c r="J18" i="28" s="1"/>
  <c r="I18" i="70"/>
  <c r="I18" i="71" s="1"/>
  <c r="I18" i="28" s="1"/>
  <c r="H18" i="70"/>
  <c r="H18" i="71" s="1"/>
  <c r="H18" i="28" s="1"/>
  <c r="G18" i="70"/>
  <c r="G18" i="71" s="1"/>
  <c r="G18" i="28" s="1"/>
  <c r="F18" i="70"/>
  <c r="F18" i="71" s="1"/>
  <c r="F18" i="28" s="1"/>
  <c r="E18" i="70"/>
  <c r="E18" i="71" s="1"/>
  <c r="E18" i="28" s="1"/>
  <c r="D18" i="70"/>
  <c r="D18" i="71" s="1"/>
  <c r="D18" i="28" s="1"/>
  <c r="C18" i="70"/>
  <c r="C18" i="71" s="1"/>
  <c r="C18" i="28" s="1"/>
  <c r="K17" i="70"/>
  <c r="K17" i="71" s="1"/>
  <c r="K17" i="28" s="1"/>
  <c r="J17" i="70"/>
  <c r="J17" i="71" s="1"/>
  <c r="J17" i="28" s="1"/>
  <c r="I17" i="70"/>
  <c r="I17" i="71" s="1"/>
  <c r="I17" i="28" s="1"/>
  <c r="H17" i="70"/>
  <c r="H17" i="71" s="1"/>
  <c r="H17" i="28" s="1"/>
  <c r="G17" i="70"/>
  <c r="G17" i="71" s="1"/>
  <c r="G17" i="28" s="1"/>
  <c r="F17" i="70"/>
  <c r="F17" i="71" s="1"/>
  <c r="F17" i="28" s="1"/>
  <c r="E17" i="70"/>
  <c r="E17" i="71" s="1"/>
  <c r="E17" i="28" s="1"/>
  <c r="D17" i="70"/>
  <c r="D17" i="71" s="1"/>
  <c r="D17" i="28" s="1"/>
  <c r="C17" i="70"/>
  <c r="C17" i="71" s="1"/>
  <c r="C17" i="28" s="1"/>
  <c r="K16" i="70"/>
  <c r="K16" i="71" s="1"/>
  <c r="K16" i="28" s="1"/>
  <c r="J16" i="70"/>
  <c r="J16" i="71" s="1"/>
  <c r="J16" i="28" s="1"/>
  <c r="I16" i="70"/>
  <c r="I16" i="71" s="1"/>
  <c r="I16" i="28" s="1"/>
  <c r="H16" i="70"/>
  <c r="H16" i="71" s="1"/>
  <c r="H16" i="28" s="1"/>
  <c r="G16" i="70"/>
  <c r="G16" i="71" s="1"/>
  <c r="G16" i="28" s="1"/>
  <c r="F16" i="70"/>
  <c r="F16" i="71" s="1"/>
  <c r="F16" i="28" s="1"/>
  <c r="E16" i="70"/>
  <c r="E16" i="71" s="1"/>
  <c r="E16" i="28" s="1"/>
  <c r="D16" i="70"/>
  <c r="D16" i="71" s="1"/>
  <c r="D16" i="28" s="1"/>
  <c r="C16" i="70"/>
  <c r="C16" i="71" s="1"/>
  <c r="C16" i="28" s="1"/>
  <c r="K15" i="70"/>
  <c r="K15" i="71" s="1"/>
  <c r="K15" i="28" s="1"/>
  <c r="J15" i="70"/>
  <c r="J15" i="71" s="1"/>
  <c r="J15" i="28" s="1"/>
  <c r="I15" i="70"/>
  <c r="I15" i="71" s="1"/>
  <c r="I15" i="28" s="1"/>
  <c r="H15" i="70"/>
  <c r="H15" i="71" s="1"/>
  <c r="H15" i="28" s="1"/>
  <c r="G15" i="70"/>
  <c r="G15" i="71" s="1"/>
  <c r="G15" i="28" s="1"/>
  <c r="F15" i="70"/>
  <c r="F15" i="71" s="1"/>
  <c r="F15" i="28" s="1"/>
  <c r="E15" i="70"/>
  <c r="E15" i="71" s="1"/>
  <c r="E15" i="28" s="1"/>
  <c r="D15" i="70"/>
  <c r="D15" i="71" s="1"/>
  <c r="D15" i="28" s="1"/>
  <c r="C15" i="70"/>
  <c r="C15" i="71" s="1"/>
  <c r="C15" i="28" s="1"/>
  <c r="K14" i="70"/>
  <c r="K14" i="71" s="1"/>
  <c r="K14" i="28" s="1"/>
  <c r="J14" i="70"/>
  <c r="J14" i="71" s="1"/>
  <c r="J14" i="28" s="1"/>
  <c r="I14" i="70"/>
  <c r="I14" i="71" s="1"/>
  <c r="I14" i="28" s="1"/>
  <c r="H14" i="70"/>
  <c r="H14" i="71" s="1"/>
  <c r="H14" i="28" s="1"/>
  <c r="G14" i="70"/>
  <c r="G14" i="71" s="1"/>
  <c r="G14" i="28" s="1"/>
  <c r="F14" i="70"/>
  <c r="F14" i="71" s="1"/>
  <c r="F14" i="28" s="1"/>
  <c r="E14" i="70"/>
  <c r="E14" i="71" s="1"/>
  <c r="E14" i="28" s="1"/>
  <c r="D14" i="70"/>
  <c r="D14" i="71" s="1"/>
  <c r="D14" i="28" s="1"/>
  <c r="C14" i="70"/>
  <c r="C14" i="71" s="1"/>
  <c r="C14" i="28" s="1"/>
  <c r="K13" i="70"/>
  <c r="K13" i="71" s="1"/>
  <c r="K13" i="28" s="1"/>
  <c r="J13" i="70"/>
  <c r="J13" i="71" s="1"/>
  <c r="J13" i="28" s="1"/>
  <c r="I13" i="70"/>
  <c r="I13" i="71" s="1"/>
  <c r="I13" i="28" s="1"/>
  <c r="H13" i="70"/>
  <c r="H13" i="71" s="1"/>
  <c r="H13" i="28" s="1"/>
  <c r="G13" i="70"/>
  <c r="G13" i="71" s="1"/>
  <c r="G13" i="28" s="1"/>
  <c r="F13" i="70"/>
  <c r="F13" i="71" s="1"/>
  <c r="F13" i="28" s="1"/>
  <c r="E13" i="70"/>
  <c r="E13" i="71" s="1"/>
  <c r="E13" i="28" s="1"/>
  <c r="D13" i="70"/>
  <c r="D13" i="71" s="1"/>
  <c r="D13" i="28" s="1"/>
  <c r="C13" i="70"/>
  <c r="C13" i="71" s="1"/>
  <c r="C13" i="28" s="1"/>
  <c r="K12" i="70"/>
  <c r="K12" i="71" s="1"/>
  <c r="K12" i="28" s="1"/>
  <c r="J12" i="70"/>
  <c r="J12" i="71" s="1"/>
  <c r="J12" i="28" s="1"/>
  <c r="I12" i="70"/>
  <c r="I12" i="71" s="1"/>
  <c r="I12" i="28" s="1"/>
  <c r="H12" i="70"/>
  <c r="H12" i="71" s="1"/>
  <c r="H12" i="28" s="1"/>
  <c r="G12" i="70"/>
  <c r="G12" i="71" s="1"/>
  <c r="G12" i="28" s="1"/>
  <c r="F12" i="70"/>
  <c r="F12" i="71" s="1"/>
  <c r="F12" i="28" s="1"/>
  <c r="E12" i="70"/>
  <c r="E12" i="71" s="1"/>
  <c r="E12" i="28" s="1"/>
  <c r="D12" i="70"/>
  <c r="D12" i="71" s="1"/>
  <c r="D12" i="28" s="1"/>
  <c r="C12" i="70"/>
  <c r="C12" i="71" s="1"/>
  <c r="C12" i="28" s="1"/>
  <c r="K11" i="70"/>
  <c r="K11" i="71" s="1"/>
  <c r="K11" i="28" s="1"/>
  <c r="J11" i="70"/>
  <c r="J11" i="71" s="1"/>
  <c r="J11" i="28" s="1"/>
  <c r="I11" i="70"/>
  <c r="I11" i="71" s="1"/>
  <c r="I11" i="28" s="1"/>
  <c r="H11" i="70"/>
  <c r="H11" i="71" s="1"/>
  <c r="H11" i="28" s="1"/>
  <c r="G11" i="70"/>
  <c r="G11" i="71" s="1"/>
  <c r="G11" i="28" s="1"/>
  <c r="F11" i="70"/>
  <c r="F11" i="71" s="1"/>
  <c r="F11" i="28" s="1"/>
  <c r="E11" i="70"/>
  <c r="E11" i="71" s="1"/>
  <c r="E11" i="28" s="1"/>
  <c r="D11" i="70"/>
  <c r="D11" i="71" s="1"/>
  <c r="D11" i="28" s="1"/>
  <c r="C11" i="70"/>
  <c r="C11" i="71" s="1"/>
  <c r="C11" i="28" s="1"/>
  <c r="K10" i="70"/>
  <c r="K10" i="71" s="1"/>
  <c r="K10" i="28" s="1"/>
  <c r="J10" i="70"/>
  <c r="J10" i="71" s="1"/>
  <c r="J10" i="28" s="1"/>
  <c r="I10" i="70"/>
  <c r="I10" i="71" s="1"/>
  <c r="I10" i="28" s="1"/>
  <c r="H10" i="70"/>
  <c r="H10" i="71" s="1"/>
  <c r="H10" i="28" s="1"/>
  <c r="G10" i="70"/>
  <c r="G10" i="71" s="1"/>
  <c r="G10" i="28" s="1"/>
  <c r="F10" i="70"/>
  <c r="F10" i="71" s="1"/>
  <c r="F10" i="28" s="1"/>
  <c r="E10" i="70"/>
  <c r="E10" i="71" s="1"/>
  <c r="E10" i="28" s="1"/>
  <c r="D10" i="70"/>
  <c r="D10" i="71" s="1"/>
  <c r="D10" i="28" s="1"/>
  <c r="C10" i="70"/>
  <c r="C10" i="71" s="1"/>
  <c r="C10" i="28" s="1"/>
  <c r="K9" i="70"/>
  <c r="K9" i="71" s="1"/>
  <c r="K9" i="28" s="1"/>
  <c r="J9" i="70"/>
  <c r="J9" i="71" s="1"/>
  <c r="J9" i="28" s="1"/>
  <c r="I9" i="70"/>
  <c r="I9" i="71" s="1"/>
  <c r="I9" i="28" s="1"/>
  <c r="H9" i="70"/>
  <c r="H9" i="71" s="1"/>
  <c r="H9" i="28" s="1"/>
  <c r="G9" i="70"/>
  <c r="G9" i="71" s="1"/>
  <c r="G9" i="28" s="1"/>
  <c r="F9" i="70"/>
  <c r="F9" i="71" s="1"/>
  <c r="F9" i="28" s="1"/>
  <c r="E9" i="70"/>
  <c r="E9" i="71" s="1"/>
  <c r="E9" i="28" s="1"/>
  <c r="D9" i="70"/>
  <c r="D9" i="71" s="1"/>
  <c r="D9" i="28" s="1"/>
  <c r="C9" i="70"/>
  <c r="C9" i="71" s="1"/>
  <c r="C9" i="28" s="1"/>
  <c r="K8" i="70"/>
  <c r="K8" i="71" s="1"/>
  <c r="K8" i="28" s="1"/>
  <c r="J8" i="70"/>
  <c r="J8" i="71" s="1"/>
  <c r="J8" i="28" s="1"/>
  <c r="I8" i="70"/>
  <c r="I8" i="71" s="1"/>
  <c r="I8" i="28" s="1"/>
  <c r="H8" i="70"/>
  <c r="H8" i="71" s="1"/>
  <c r="H8" i="28" s="1"/>
  <c r="G8" i="70"/>
  <c r="G8" i="71" s="1"/>
  <c r="G8" i="28" s="1"/>
  <c r="F8" i="70"/>
  <c r="F8" i="71" s="1"/>
  <c r="F8" i="28" s="1"/>
  <c r="E8" i="70"/>
  <c r="E8" i="71" s="1"/>
  <c r="E8" i="28" s="1"/>
  <c r="D8" i="70"/>
  <c r="D8" i="71" s="1"/>
  <c r="D8" i="28" s="1"/>
  <c r="C8" i="70"/>
  <c r="C8" i="71" s="1"/>
  <c r="C8" i="28" s="1"/>
  <c r="K7" i="70"/>
  <c r="K7" i="71" s="1"/>
  <c r="K7" i="28" s="1"/>
  <c r="J7" i="70"/>
  <c r="J7" i="71" s="1"/>
  <c r="J7" i="28" s="1"/>
  <c r="I7" i="70"/>
  <c r="I7" i="71" s="1"/>
  <c r="I7" i="28" s="1"/>
  <c r="H7" i="70"/>
  <c r="H7" i="71" s="1"/>
  <c r="H7" i="28" s="1"/>
  <c r="G7" i="70"/>
  <c r="G7" i="71" s="1"/>
  <c r="G7" i="28" s="1"/>
  <c r="F7" i="70"/>
  <c r="F7" i="71" s="1"/>
  <c r="F7" i="28" s="1"/>
  <c r="E7" i="70"/>
  <c r="E7" i="71" s="1"/>
  <c r="E7" i="28" s="1"/>
  <c r="D7" i="70"/>
  <c r="D7" i="71" s="1"/>
  <c r="D7" i="28" s="1"/>
  <c r="C7" i="70"/>
  <c r="C7" i="71" s="1"/>
  <c r="C7" i="28" s="1"/>
  <c r="K6" i="70"/>
  <c r="K6" i="71" s="1"/>
  <c r="K6" i="28" s="1"/>
  <c r="J6" i="70"/>
  <c r="J6" i="71" s="1"/>
  <c r="J6" i="28" s="1"/>
  <c r="I6" i="70"/>
  <c r="I6" i="71" s="1"/>
  <c r="I6" i="28" s="1"/>
  <c r="H6" i="70"/>
  <c r="H6" i="71" s="1"/>
  <c r="H6" i="28" s="1"/>
  <c r="G6" i="70"/>
  <c r="G6" i="71" s="1"/>
  <c r="G6" i="28" s="1"/>
  <c r="F6" i="70"/>
  <c r="F6" i="71" s="1"/>
  <c r="F6" i="28" s="1"/>
  <c r="E6" i="70"/>
  <c r="E6" i="71" s="1"/>
  <c r="E6" i="28" s="1"/>
  <c r="D6" i="70"/>
  <c r="D6" i="71" s="1"/>
  <c r="D6" i="28" s="1"/>
  <c r="C6" i="70"/>
  <c r="C6" i="71" s="1"/>
  <c r="C6" i="28" s="1"/>
  <c r="K5" i="70"/>
  <c r="K5" i="71" s="1"/>
  <c r="K5" i="28" s="1"/>
  <c r="J5" i="70"/>
  <c r="J5" i="71" s="1"/>
  <c r="J5" i="28" s="1"/>
  <c r="I5" i="70"/>
  <c r="I5" i="71" s="1"/>
  <c r="I5" i="28" s="1"/>
  <c r="H5" i="70"/>
  <c r="H5" i="71" s="1"/>
  <c r="H5" i="28" s="1"/>
  <c r="G5" i="70"/>
  <c r="G5" i="71" s="1"/>
  <c r="G5" i="28" s="1"/>
  <c r="F5" i="70"/>
  <c r="F5" i="71" s="1"/>
  <c r="F5" i="28" s="1"/>
  <c r="E5" i="70"/>
  <c r="E5" i="71" s="1"/>
  <c r="E5" i="28" s="1"/>
  <c r="D5" i="70"/>
  <c r="D5" i="71" s="1"/>
  <c r="D5" i="28" s="1"/>
  <c r="C5" i="70"/>
  <c r="C5" i="71" s="1"/>
  <c r="C5" i="28" s="1"/>
  <c r="K4" i="70"/>
  <c r="K4" i="71" s="1"/>
  <c r="K4" i="28" s="1"/>
  <c r="J4" i="70"/>
  <c r="J4" i="71" s="1"/>
  <c r="J4" i="28" s="1"/>
  <c r="I4" i="70"/>
  <c r="I4" i="71" s="1"/>
  <c r="I4" i="28" s="1"/>
  <c r="H4" i="70"/>
  <c r="H4" i="71" s="1"/>
  <c r="H4" i="28" s="1"/>
  <c r="G4" i="70"/>
  <c r="G4" i="71" s="1"/>
  <c r="G4" i="28" s="1"/>
  <c r="F4" i="70"/>
  <c r="F4" i="71" s="1"/>
  <c r="F4" i="28" s="1"/>
  <c r="E4" i="70"/>
  <c r="E4" i="71" s="1"/>
  <c r="E4" i="28" s="1"/>
  <c r="D4" i="70"/>
  <c r="D4" i="71" s="1"/>
  <c r="D4" i="28" s="1"/>
  <c r="C4" i="70"/>
  <c r="C4" i="71" s="1"/>
  <c r="C4" i="28" s="1"/>
  <c r="K3" i="70"/>
  <c r="K3" i="71" s="1"/>
  <c r="K3" i="28" s="1"/>
  <c r="J3" i="70"/>
  <c r="J3" i="71" s="1"/>
  <c r="J3" i="28" s="1"/>
  <c r="I3" i="70"/>
  <c r="I3" i="71" s="1"/>
  <c r="I3" i="28" s="1"/>
  <c r="H3" i="70"/>
  <c r="H3" i="71" s="1"/>
  <c r="H3" i="28" s="1"/>
  <c r="G3" i="70"/>
  <c r="G3" i="71" s="1"/>
  <c r="G3" i="28" s="1"/>
  <c r="F3" i="70"/>
  <c r="F3" i="71" s="1"/>
  <c r="F3" i="28" s="1"/>
  <c r="E3" i="70"/>
  <c r="E3" i="71" s="1"/>
  <c r="E3" i="28" s="1"/>
  <c r="D3" i="70"/>
  <c r="D3" i="71" s="1"/>
  <c r="D3" i="28" s="1"/>
  <c r="C3" i="70"/>
  <c r="C3" i="71" s="1"/>
  <c r="C3" i="28" s="1"/>
  <c r="K51" i="66"/>
  <c r="K51" i="67" s="1"/>
  <c r="K51" i="27" s="1"/>
  <c r="J51" i="66"/>
  <c r="J51" i="67" s="1"/>
  <c r="J51" i="27" s="1"/>
  <c r="I51" i="66"/>
  <c r="I51" i="67" s="1"/>
  <c r="I51" i="27" s="1"/>
  <c r="H51" i="66"/>
  <c r="H51" i="67" s="1"/>
  <c r="H51" i="27" s="1"/>
  <c r="G51" i="66"/>
  <c r="G51" i="67" s="1"/>
  <c r="G51" i="27" s="1"/>
  <c r="F51" i="66"/>
  <c r="F51" i="67" s="1"/>
  <c r="F51" i="27" s="1"/>
  <c r="E51" i="66"/>
  <c r="E51" i="67" s="1"/>
  <c r="E51" i="27" s="1"/>
  <c r="D51" i="66"/>
  <c r="D51" i="67" s="1"/>
  <c r="D51" i="27" s="1"/>
  <c r="C51" i="66"/>
  <c r="C51" i="67" s="1"/>
  <c r="C51" i="27" s="1"/>
  <c r="K50" i="66"/>
  <c r="K50" i="67" s="1"/>
  <c r="K50" i="27" s="1"/>
  <c r="J50" i="66"/>
  <c r="J50" i="67" s="1"/>
  <c r="J50" i="27" s="1"/>
  <c r="I50" i="66"/>
  <c r="I50" i="67" s="1"/>
  <c r="I50" i="27" s="1"/>
  <c r="H50" i="66"/>
  <c r="H50" i="67" s="1"/>
  <c r="H50" i="27" s="1"/>
  <c r="G50" i="66"/>
  <c r="G50" i="67" s="1"/>
  <c r="G50" i="27" s="1"/>
  <c r="F50" i="66"/>
  <c r="F50" i="67" s="1"/>
  <c r="F50" i="27" s="1"/>
  <c r="E50" i="66"/>
  <c r="E50" i="67" s="1"/>
  <c r="E50" i="27" s="1"/>
  <c r="D50" i="66"/>
  <c r="D50" i="67" s="1"/>
  <c r="D50" i="27" s="1"/>
  <c r="C50" i="66"/>
  <c r="C50" i="67" s="1"/>
  <c r="C50" i="27" s="1"/>
  <c r="K49" i="66"/>
  <c r="K49" i="67" s="1"/>
  <c r="K49" i="27" s="1"/>
  <c r="J49" i="66"/>
  <c r="J49" i="67" s="1"/>
  <c r="J49" i="27" s="1"/>
  <c r="I49" i="66"/>
  <c r="I49" i="67" s="1"/>
  <c r="I49" i="27" s="1"/>
  <c r="H49" i="66"/>
  <c r="H49" i="67" s="1"/>
  <c r="H49" i="27" s="1"/>
  <c r="G49" i="66"/>
  <c r="G49" i="67" s="1"/>
  <c r="G49" i="27" s="1"/>
  <c r="F49" i="66"/>
  <c r="F49" i="67" s="1"/>
  <c r="F49" i="27" s="1"/>
  <c r="E49" i="66"/>
  <c r="E49" i="67" s="1"/>
  <c r="E49" i="27" s="1"/>
  <c r="D49" i="66"/>
  <c r="D49" i="67" s="1"/>
  <c r="D49" i="27" s="1"/>
  <c r="C49" i="66"/>
  <c r="C49" i="67" s="1"/>
  <c r="C49" i="27" s="1"/>
  <c r="K48" i="66"/>
  <c r="K48" i="67" s="1"/>
  <c r="K48" i="27" s="1"/>
  <c r="J48" i="66"/>
  <c r="J48" i="67" s="1"/>
  <c r="J48" i="27" s="1"/>
  <c r="I48" i="66"/>
  <c r="I48" i="67" s="1"/>
  <c r="I48" i="27" s="1"/>
  <c r="H48" i="66"/>
  <c r="H48" i="67" s="1"/>
  <c r="H48" i="27" s="1"/>
  <c r="G48" i="66"/>
  <c r="G48" i="67" s="1"/>
  <c r="G48" i="27" s="1"/>
  <c r="F48" i="66"/>
  <c r="F48" i="67" s="1"/>
  <c r="F48" i="27" s="1"/>
  <c r="E48" i="66"/>
  <c r="E48" i="67" s="1"/>
  <c r="E48" i="27" s="1"/>
  <c r="D48" i="66"/>
  <c r="D48" i="67" s="1"/>
  <c r="D48" i="27" s="1"/>
  <c r="C48" i="66"/>
  <c r="C48" i="67" s="1"/>
  <c r="C48" i="27" s="1"/>
  <c r="K47" i="66"/>
  <c r="K47" i="67" s="1"/>
  <c r="K47" i="27" s="1"/>
  <c r="J47" i="66"/>
  <c r="J47" i="67" s="1"/>
  <c r="J47" i="27" s="1"/>
  <c r="I47" i="66"/>
  <c r="I47" i="67" s="1"/>
  <c r="I47" i="27" s="1"/>
  <c r="H47" i="66"/>
  <c r="H47" i="67" s="1"/>
  <c r="H47" i="27" s="1"/>
  <c r="G47" i="66"/>
  <c r="G47" i="67" s="1"/>
  <c r="G47" i="27" s="1"/>
  <c r="F47" i="66"/>
  <c r="F47" i="67" s="1"/>
  <c r="F47" i="27" s="1"/>
  <c r="E47" i="66"/>
  <c r="E47" i="67" s="1"/>
  <c r="E47" i="27" s="1"/>
  <c r="D47" i="66"/>
  <c r="D47" i="67" s="1"/>
  <c r="D47" i="27" s="1"/>
  <c r="C47" i="66"/>
  <c r="C47" i="67" s="1"/>
  <c r="C47" i="27" s="1"/>
  <c r="K46" i="66"/>
  <c r="K46" i="67" s="1"/>
  <c r="K46" i="27" s="1"/>
  <c r="J46" i="66"/>
  <c r="J46" i="67" s="1"/>
  <c r="J46" i="27" s="1"/>
  <c r="I46" i="66"/>
  <c r="I46" i="67" s="1"/>
  <c r="I46" i="27" s="1"/>
  <c r="H46" i="66"/>
  <c r="H46" i="67" s="1"/>
  <c r="H46" i="27" s="1"/>
  <c r="G46" i="66"/>
  <c r="G46" i="67" s="1"/>
  <c r="G46" i="27" s="1"/>
  <c r="F46" i="66"/>
  <c r="F46" i="67" s="1"/>
  <c r="F46" i="27" s="1"/>
  <c r="E46" i="66"/>
  <c r="E46" i="67" s="1"/>
  <c r="E46" i="27" s="1"/>
  <c r="D46" i="66"/>
  <c r="D46" i="67" s="1"/>
  <c r="D46" i="27" s="1"/>
  <c r="C46" i="66"/>
  <c r="C46" i="67" s="1"/>
  <c r="C46" i="27" s="1"/>
  <c r="K45" i="66"/>
  <c r="K45" i="67" s="1"/>
  <c r="K45" i="27" s="1"/>
  <c r="J45" i="66"/>
  <c r="J45" i="67" s="1"/>
  <c r="J45" i="27" s="1"/>
  <c r="I45" i="66"/>
  <c r="I45" i="67" s="1"/>
  <c r="I45" i="27" s="1"/>
  <c r="H45" i="66"/>
  <c r="H45" i="67" s="1"/>
  <c r="H45" i="27" s="1"/>
  <c r="G45" i="66"/>
  <c r="G45" i="67" s="1"/>
  <c r="G45" i="27" s="1"/>
  <c r="F45" i="66"/>
  <c r="F45" i="67" s="1"/>
  <c r="F45" i="27" s="1"/>
  <c r="E45" i="66"/>
  <c r="E45" i="67" s="1"/>
  <c r="E45" i="27" s="1"/>
  <c r="D45" i="66"/>
  <c r="D45" i="67" s="1"/>
  <c r="D45" i="27" s="1"/>
  <c r="C45" i="66"/>
  <c r="C45" i="67" s="1"/>
  <c r="C45" i="27" s="1"/>
  <c r="K44" i="66"/>
  <c r="K44" i="67" s="1"/>
  <c r="K44" i="27" s="1"/>
  <c r="J44" i="66"/>
  <c r="J44" i="67" s="1"/>
  <c r="J44" i="27" s="1"/>
  <c r="I44" i="66"/>
  <c r="I44" i="67" s="1"/>
  <c r="I44" i="27" s="1"/>
  <c r="H44" i="66"/>
  <c r="H44" i="67" s="1"/>
  <c r="H44" i="27" s="1"/>
  <c r="G44" i="66"/>
  <c r="G44" i="67" s="1"/>
  <c r="G44" i="27" s="1"/>
  <c r="F44" i="66"/>
  <c r="F44" i="67" s="1"/>
  <c r="F44" i="27" s="1"/>
  <c r="E44" i="66"/>
  <c r="E44" i="67" s="1"/>
  <c r="E44" i="27" s="1"/>
  <c r="D44" i="66"/>
  <c r="D44" i="67" s="1"/>
  <c r="D44" i="27" s="1"/>
  <c r="C44" i="66"/>
  <c r="C44" i="67" s="1"/>
  <c r="C44" i="27" s="1"/>
  <c r="K43" i="66"/>
  <c r="K43" i="67" s="1"/>
  <c r="K43" i="27" s="1"/>
  <c r="J43" i="66"/>
  <c r="J43" i="67" s="1"/>
  <c r="J43" i="27" s="1"/>
  <c r="I43" i="66"/>
  <c r="I43" i="67" s="1"/>
  <c r="I43" i="27" s="1"/>
  <c r="H43" i="66"/>
  <c r="H43" i="67" s="1"/>
  <c r="H43" i="27" s="1"/>
  <c r="G43" i="66"/>
  <c r="G43" i="67" s="1"/>
  <c r="G43" i="27" s="1"/>
  <c r="F43" i="66"/>
  <c r="F43" i="67" s="1"/>
  <c r="F43" i="27" s="1"/>
  <c r="E43" i="66"/>
  <c r="E43" i="67" s="1"/>
  <c r="E43" i="27" s="1"/>
  <c r="D43" i="66"/>
  <c r="D43" i="67" s="1"/>
  <c r="D43" i="27" s="1"/>
  <c r="C43" i="66"/>
  <c r="C43" i="67" s="1"/>
  <c r="C43" i="27" s="1"/>
  <c r="K42" i="66"/>
  <c r="K42" i="67" s="1"/>
  <c r="K42" i="27" s="1"/>
  <c r="J42" i="66"/>
  <c r="J42" i="67" s="1"/>
  <c r="J42" i="27" s="1"/>
  <c r="I42" i="66"/>
  <c r="I42" i="67" s="1"/>
  <c r="I42" i="27" s="1"/>
  <c r="H42" i="66"/>
  <c r="H42" i="67" s="1"/>
  <c r="H42" i="27" s="1"/>
  <c r="G42" i="66"/>
  <c r="G42" i="67" s="1"/>
  <c r="G42" i="27" s="1"/>
  <c r="F42" i="66"/>
  <c r="F42" i="67" s="1"/>
  <c r="F42" i="27" s="1"/>
  <c r="E42" i="66"/>
  <c r="E42" i="67" s="1"/>
  <c r="E42" i="27" s="1"/>
  <c r="D42" i="66"/>
  <c r="D42" i="67" s="1"/>
  <c r="D42" i="27" s="1"/>
  <c r="C42" i="66"/>
  <c r="C42" i="67" s="1"/>
  <c r="C42" i="27" s="1"/>
  <c r="K41" i="66"/>
  <c r="K41" i="67" s="1"/>
  <c r="K41" i="27" s="1"/>
  <c r="J41" i="66"/>
  <c r="J41" i="67" s="1"/>
  <c r="J41" i="27" s="1"/>
  <c r="I41" i="66"/>
  <c r="I41" i="67" s="1"/>
  <c r="I41" i="27" s="1"/>
  <c r="H41" i="66"/>
  <c r="H41" i="67" s="1"/>
  <c r="H41" i="27" s="1"/>
  <c r="G41" i="66"/>
  <c r="G41" i="67" s="1"/>
  <c r="G41" i="27" s="1"/>
  <c r="F41" i="66"/>
  <c r="F41" i="67" s="1"/>
  <c r="F41" i="27" s="1"/>
  <c r="E41" i="66"/>
  <c r="E41" i="67" s="1"/>
  <c r="E41" i="27" s="1"/>
  <c r="D41" i="66"/>
  <c r="D41" i="67" s="1"/>
  <c r="D41" i="27" s="1"/>
  <c r="C41" i="66"/>
  <c r="C41" i="67" s="1"/>
  <c r="C41" i="27" s="1"/>
  <c r="K40" i="66"/>
  <c r="K40" i="67" s="1"/>
  <c r="K40" i="27" s="1"/>
  <c r="J40" i="66"/>
  <c r="J40" i="67" s="1"/>
  <c r="J40" i="27" s="1"/>
  <c r="I40" i="66"/>
  <c r="I40" i="67" s="1"/>
  <c r="I40" i="27" s="1"/>
  <c r="H40" i="66"/>
  <c r="H40" i="67" s="1"/>
  <c r="H40" i="27" s="1"/>
  <c r="G40" i="66"/>
  <c r="G40" i="67" s="1"/>
  <c r="G40" i="27" s="1"/>
  <c r="F40" i="66"/>
  <c r="F40" i="67" s="1"/>
  <c r="F40" i="27" s="1"/>
  <c r="E40" i="66"/>
  <c r="E40" i="67" s="1"/>
  <c r="E40" i="27" s="1"/>
  <c r="D40" i="66"/>
  <c r="D40" i="67" s="1"/>
  <c r="D40" i="27" s="1"/>
  <c r="C40" i="66"/>
  <c r="C40" i="67" s="1"/>
  <c r="C40" i="27" s="1"/>
  <c r="K39" i="66"/>
  <c r="K39" i="67" s="1"/>
  <c r="K39" i="27" s="1"/>
  <c r="J39" i="66"/>
  <c r="J39" i="67" s="1"/>
  <c r="J39" i="27" s="1"/>
  <c r="I39" i="66"/>
  <c r="I39" i="67" s="1"/>
  <c r="I39" i="27" s="1"/>
  <c r="H39" i="66"/>
  <c r="H39" i="67" s="1"/>
  <c r="H39" i="27" s="1"/>
  <c r="G39" i="66"/>
  <c r="G39" i="67" s="1"/>
  <c r="G39" i="27" s="1"/>
  <c r="F39" i="66"/>
  <c r="F39" i="67" s="1"/>
  <c r="F39" i="27" s="1"/>
  <c r="E39" i="66"/>
  <c r="E39" i="67" s="1"/>
  <c r="E39" i="27" s="1"/>
  <c r="D39" i="66"/>
  <c r="D39" i="67" s="1"/>
  <c r="D39" i="27" s="1"/>
  <c r="C39" i="66"/>
  <c r="C39" i="67" s="1"/>
  <c r="C39" i="27" s="1"/>
  <c r="K38" i="66"/>
  <c r="K38" i="67" s="1"/>
  <c r="K38" i="27" s="1"/>
  <c r="J38" i="66"/>
  <c r="J38" i="67" s="1"/>
  <c r="J38" i="27" s="1"/>
  <c r="I38" i="66"/>
  <c r="I38" i="67" s="1"/>
  <c r="I38" i="27" s="1"/>
  <c r="H38" i="66"/>
  <c r="H38" i="67" s="1"/>
  <c r="H38" i="27" s="1"/>
  <c r="G38" i="66"/>
  <c r="G38" i="67" s="1"/>
  <c r="G38" i="27" s="1"/>
  <c r="F38" i="66"/>
  <c r="F38" i="67" s="1"/>
  <c r="F38" i="27" s="1"/>
  <c r="E38" i="66"/>
  <c r="E38" i="67" s="1"/>
  <c r="E38" i="27" s="1"/>
  <c r="D38" i="66"/>
  <c r="D38" i="67" s="1"/>
  <c r="D38" i="27" s="1"/>
  <c r="C38" i="66"/>
  <c r="C38" i="67" s="1"/>
  <c r="C38" i="27" s="1"/>
  <c r="K37" i="66"/>
  <c r="K37" i="67" s="1"/>
  <c r="K37" i="27" s="1"/>
  <c r="J37" i="66"/>
  <c r="J37" i="67" s="1"/>
  <c r="J37" i="27" s="1"/>
  <c r="I37" i="66"/>
  <c r="I37" i="67" s="1"/>
  <c r="I37" i="27" s="1"/>
  <c r="H37" i="66"/>
  <c r="H37" i="67" s="1"/>
  <c r="H37" i="27" s="1"/>
  <c r="G37" i="66"/>
  <c r="G37" i="67" s="1"/>
  <c r="G37" i="27" s="1"/>
  <c r="F37" i="66"/>
  <c r="F37" i="67" s="1"/>
  <c r="F37" i="27" s="1"/>
  <c r="E37" i="66"/>
  <c r="E37" i="67" s="1"/>
  <c r="E37" i="27" s="1"/>
  <c r="D37" i="66"/>
  <c r="D37" i="67" s="1"/>
  <c r="D37" i="27" s="1"/>
  <c r="C37" i="66"/>
  <c r="C37" i="67" s="1"/>
  <c r="C37" i="27" s="1"/>
  <c r="K36" i="66"/>
  <c r="K36" i="67" s="1"/>
  <c r="K36" i="27" s="1"/>
  <c r="J36" i="66"/>
  <c r="J36" i="67" s="1"/>
  <c r="J36" i="27" s="1"/>
  <c r="I36" i="66"/>
  <c r="I36" i="67" s="1"/>
  <c r="I36" i="27" s="1"/>
  <c r="H36" i="66"/>
  <c r="H36" i="67" s="1"/>
  <c r="H36" i="27" s="1"/>
  <c r="G36" i="66"/>
  <c r="G36" i="67" s="1"/>
  <c r="G36" i="27" s="1"/>
  <c r="F36" i="66"/>
  <c r="F36" i="67" s="1"/>
  <c r="F36" i="27" s="1"/>
  <c r="E36" i="66"/>
  <c r="E36" i="67" s="1"/>
  <c r="E36" i="27" s="1"/>
  <c r="D36" i="66"/>
  <c r="D36" i="67" s="1"/>
  <c r="D36" i="27" s="1"/>
  <c r="C36" i="66"/>
  <c r="C36" i="67" s="1"/>
  <c r="C36" i="27" s="1"/>
  <c r="K35" i="66"/>
  <c r="K35" i="67" s="1"/>
  <c r="K35" i="27" s="1"/>
  <c r="J35" i="66"/>
  <c r="J35" i="67" s="1"/>
  <c r="J35" i="27" s="1"/>
  <c r="I35" i="66"/>
  <c r="I35" i="67" s="1"/>
  <c r="I35" i="27" s="1"/>
  <c r="H35" i="66"/>
  <c r="H35" i="67" s="1"/>
  <c r="H35" i="27" s="1"/>
  <c r="G35" i="66"/>
  <c r="G35" i="67" s="1"/>
  <c r="G35" i="27" s="1"/>
  <c r="F35" i="66"/>
  <c r="F35" i="67" s="1"/>
  <c r="F35" i="27" s="1"/>
  <c r="E35" i="66"/>
  <c r="E35" i="67" s="1"/>
  <c r="E35" i="27" s="1"/>
  <c r="D35" i="66"/>
  <c r="D35" i="67" s="1"/>
  <c r="D35" i="27" s="1"/>
  <c r="C35" i="66"/>
  <c r="C35" i="67" s="1"/>
  <c r="C35" i="27" s="1"/>
  <c r="K34" i="66"/>
  <c r="K34" i="67" s="1"/>
  <c r="K34" i="27" s="1"/>
  <c r="J34" i="66"/>
  <c r="J34" i="67" s="1"/>
  <c r="J34" i="27" s="1"/>
  <c r="I34" i="66"/>
  <c r="I34" i="67" s="1"/>
  <c r="I34" i="27" s="1"/>
  <c r="H34" i="66"/>
  <c r="H34" i="67" s="1"/>
  <c r="H34" i="27" s="1"/>
  <c r="G34" i="66"/>
  <c r="G34" i="67" s="1"/>
  <c r="G34" i="27" s="1"/>
  <c r="F34" i="66"/>
  <c r="F34" i="67" s="1"/>
  <c r="F34" i="27" s="1"/>
  <c r="E34" i="66"/>
  <c r="E34" i="67" s="1"/>
  <c r="E34" i="27" s="1"/>
  <c r="D34" i="66"/>
  <c r="D34" i="67" s="1"/>
  <c r="D34" i="27" s="1"/>
  <c r="C34" i="66"/>
  <c r="C34" i="67" s="1"/>
  <c r="C34" i="27" s="1"/>
  <c r="K33" i="66"/>
  <c r="K33" i="67" s="1"/>
  <c r="K33" i="27" s="1"/>
  <c r="J33" i="66"/>
  <c r="J33" i="67" s="1"/>
  <c r="J33" i="27" s="1"/>
  <c r="I33" i="66"/>
  <c r="I33" i="67" s="1"/>
  <c r="I33" i="27" s="1"/>
  <c r="H33" i="66"/>
  <c r="H33" i="67" s="1"/>
  <c r="H33" i="27" s="1"/>
  <c r="G33" i="66"/>
  <c r="G33" i="67" s="1"/>
  <c r="G33" i="27" s="1"/>
  <c r="F33" i="66"/>
  <c r="F33" i="67" s="1"/>
  <c r="F33" i="27" s="1"/>
  <c r="E33" i="66"/>
  <c r="E33" i="67" s="1"/>
  <c r="E33" i="27" s="1"/>
  <c r="D33" i="66"/>
  <c r="D33" i="67" s="1"/>
  <c r="D33" i="27" s="1"/>
  <c r="C33" i="66"/>
  <c r="C33" i="67" s="1"/>
  <c r="C33" i="27" s="1"/>
  <c r="K32" i="66"/>
  <c r="K32" i="67" s="1"/>
  <c r="K32" i="27" s="1"/>
  <c r="J32" i="66"/>
  <c r="J32" i="67" s="1"/>
  <c r="J32" i="27" s="1"/>
  <c r="I32" i="66"/>
  <c r="I32" i="67" s="1"/>
  <c r="I32" i="27" s="1"/>
  <c r="H32" i="66"/>
  <c r="H32" i="67" s="1"/>
  <c r="H32" i="27" s="1"/>
  <c r="G32" i="66"/>
  <c r="G32" i="67" s="1"/>
  <c r="G32" i="27" s="1"/>
  <c r="F32" i="66"/>
  <c r="F32" i="67" s="1"/>
  <c r="F32" i="27" s="1"/>
  <c r="E32" i="66"/>
  <c r="E32" i="67" s="1"/>
  <c r="E32" i="27" s="1"/>
  <c r="D32" i="66"/>
  <c r="D32" i="67" s="1"/>
  <c r="D32" i="27" s="1"/>
  <c r="C32" i="66"/>
  <c r="C32" i="67" s="1"/>
  <c r="C32" i="27" s="1"/>
  <c r="K31" i="66"/>
  <c r="K31" i="67" s="1"/>
  <c r="K31" i="27" s="1"/>
  <c r="J31" i="66"/>
  <c r="J31" i="67" s="1"/>
  <c r="J31" i="27" s="1"/>
  <c r="I31" i="66"/>
  <c r="I31" i="67" s="1"/>
  <c r="I31" i="27" s="1"/>
  <c r="H31" i="66"/>
  <c r="H31" i="67" s="1"/>
  <c r="H31" i="27" s="1"/>
  <c r="G31" i="66"/>
  <c r="G31" i="67" s="1"/>
  <c r="G31" i="27" s="1"/>
  <c r="F31" i="66"/>
  <c r="F31" i="67" s="1"/>
  <c r="F31" i="27" s="1"/>
  <c r="E31" i="66"/>
  <c r="E31" i="67" s="1"/>
  <c r="E31" i="27" s="1"/>
  <c r="D31" i="66"/>
  <c r="D31" i="67" s="1"/>
  <c r="D31" i="27" s="1"/>
  <c r="C31" i="66"/>
  <c r="C31" i="67" s="1"/>
  <c r="C31" i="27" s="1"/>
  <c r="K30" i="66"/>
  <c r="K30" i="67" s="1"/>
  <c r="K30" i="27" s="1"/>
  <c r="J30" i="66"/>
  <c r="J30" i="67" s="1"/>
  <c r="J30" i="27" s="1"/>
  <c r="I30" i="66"/>
  <c r="I30" i="67" s="1"/>
  <c r="I30" i="27" s="1"/>
  <c r="H30" i="66"/>
  <c r="H30" i="67" s="1"/>
  <c r="H30" i="27" s="1"/>
  <c r="G30" i="66"/>
  <c r="G30" i="67" s="1"/>
  <c r="G30" i="27" s="1"/>
  <c r="F30" i="66"/>
  <c r="F30" i="67" s="1"/>
  <c r="F30" i="27" s="1"/>
  <c r="E30" i="66"/>
  <c r="E30" i="67" s="1"/>
  <c r="E30" i="27" s="1"/>
  <c r="D30" i="66"/>
  <c r="D30" i="67" s="1"/>
  <c r="D30" i="27" s="1"/>
  <c r="C30" i="66"/>
  <c r="C30" i="67" s="1"/>
  <c r="C30" i="27" s="1"/>
  <c r="K29" i="66"/>
  <c r="K29" i="67" s="1"/>
  <c r="K29" i="27" s="1"/>
  <c r="J29" i="66"/>
  <c r="J29" i="67" s="1"/>
  <c r="J29" i="27" s="1"/>
  <c r="I29" i="66"/>
  <c r="I29" i="67" s="1"/>
  <c r="I29" i="27" s="1"/>
  <c r="H29" i="66"/>
  <c r="H29" i="67" s="1"/>
  <c r="H29" i="27" s="1"/>
  <c r="G29" i="66"/>
  <c r="G29" i="67" s="1"/>
  <c r="G29" i="27" s="1"/>
  <c r="F29" i="66"/>
  <c r="F29" i="67" s="1"/>
  <c r="F29" i="27" s="1"/>
  <c r="E29" i="66"/>
  <c r="E29" i="67" s="1"/>
  <c r="E29" i="27" s="1"/>
  <c r="D29" i="66"/>
  <c r="D29" i="67" s="1"/>
  <c r="D29" i="27" s="1"/>
  <c r="C29" i="66"/>
  <c r="C29" i="67" s="1"/>
  <c r="C29" i="27" s="1"/>
  <c r="K25" i="66"/>
  <c r="K25" i="67" s="1"/>
  <c r="K25" i="27" s="1"/>
  <c r="J25" i="66"/>
  <c r="J25" i="67" s="1"/>
  <c r="J25" i="27" s="1"/>
  <c r="I25" i="66"/>
  <c r="I25" i="67" s="1"/>
  <c r="I25" i="27" s="1"/>
  <c r="H25" i="66"/>
  <c r="H25" i="67" s="1"/>
  <c r="H25" i="27" s="1"/>
  <c r="G25" i="66"/>
  <c r="G25" i="67" s="1"/>
  <c r="G25" i="27" s="1"/>
  <c r="F25" i="66"/>
  <c r="F25" i="67" s="1"/>
  <c r="F25" i="27" s="1"/>
  <c r="E25" i="66"/>
  <c r="E25" i="67" s="1"/>
  <c r="E25" i="27" s="1"/>
  <c r="D25" i="66"/>
  <c r="D25" i="67" s="1"/>
  <c r="D25" i="27" s="1"/>
  <c r="C25" i="66"/>
  <c r="C25" i="67" s="1"/>
  <c r="C25" i="27" s="1"/>
  <c r="K24" i="66"/>
  <c r="K24" i="67" s="1"/>
  <c r="K24" i="27" s="1"/>
  <c r="J24" i="66"/>
  <c r="J24" i="67" s="1"/>
  <c r="J24" i="27" s="1"/>
  <c r="I24" i="66"/>
  <c r="I24" i="67" s="1"/>
  <c r="I24" i="27" s="1"/>
  <c r="H24" i="66"/>
  <c r="H24" i="67" s="1"/>
  <c r="H24" i="27" s="1"/>
  <c r="G24" i="66"/>
  <c r="G24" i="67" s="1"/>
  <c r="G24" i="27" s="1"/>
  <c r="F24" i="66"/>
  <c r="F24" i="67" s="1"/>
  <c r="F24" i="27" s="1"/>
  <c r="E24" i="66"/>
  <c r="E24" i="67" s="1"/>
  <c r="E24" i="27" s="1"/>
  <c r="D24" i="66"/>
  <c r="D24" i="67" s="1"/>
  <c r="D24" i="27" s="1"/>
  <c r="C24" i="66"/>
  <c r="C24" i="67" s="1"/>
  <c r="C24" i="27" s="1"/>
  <c r="K23" i="66"/>
  <c r="K23" i="67" s="1"/>
  <c r="K23" i="27" s="1"/>
  <c r="J23" i="66"/>
  <c r="J23" i="67" s="1"/>
  <c r="J23" i="27" s="1"/>
  <c r="I23" i="66"/>
  <c r="I23" i="67" s="1"/>
  <c r="I23" i="27" s="1"/>
  <c r="H23" i="66"/>
  <c r="H23" i="67" s="1"/>
  <c r="H23" i="27" s="1"/>
  <c r="G23" i="66"/>
  <c r="G23" i="67" s="1"/>
  <c r="G23" i="27" s="1"/>
  <c r="F23" i="66"/>
  <c r="F23" i="67" s="1"/>
  <c r="F23" i="27" s="1"/>
  <c r="E23" i="66"/>
  <c r="E23" i="67" s="1"/>
  <c r="E23" i="27" s="1"/>
  <c r="D23" i="66"/>
  <c r="D23" i="67" s="1"/>
  <c r="D23" i="27" s="1"/>
  <c r="C23" i="66"/>
  <c r="C23" i="67" s="1"/>
  <c r="C23" i="27" s="1"/>
  <c r="K22" i="66"/>
  <c r="K22" i="67" s="1"/>
  <c r="K22" i="27" s="1"/>
  <c r="J22" i="66"/>
  <c r="J22" i="67" s="1"/>
  <c r="J22" i="27" s="1"/>
  <c r="I22" i="66"/>
  <c r="I22" i="67" s="1"/>
  <c r="I22" i="27" s="1"/>
  <c r="H22" i="66"/>
  <c r="H22" i="67" s="1"/>
  <c r="H22" i="27" s="1"/>
  <c r="G22" i="66"/>
  <c r="G22" i="67" s="1"/>
  <c r="G22" i="27" s="1"/>
  <c r="F22" i="66"/>
  <c r="F22" i="67" s="1"/>
  <c r="F22" i="27" s="1"/>
  <c r="E22" i="66"/>
  <c r="E22" i="67" s="1"/>
  <c r="E22" i="27" s="1"/>
  <c r="D22" i="66"/>
  <c r="D22" i="67" s="1"/>
  <c r="D22" i="27" s="1"/>
  <c r="C22" i="66"/>
  <c r="C22" i="67" s="1"/>
  <c r="C22" i="27" s="1"/>
  <c r="K21" i="66"/>
  <c r="K21" i="67" s="1"/>
  <c r="K21" i="27" s="1"/>
  <c r="J21" i="66"/>
  <c r="J21" i="67" s="1"/>
  <c r="J21" i="27" s="1"/>
  <c r="I21" i="66"/>
  <c r="I21" i="67" s="1"/>
  <c r="I21" i="27" s="1"/>
  <c r="H21" i="66"/>
  <c r="H21" i="67" s="1"/>
  <c r="H21" i="27" s="1"/>
  <c r="G21" i="66"/>
  <c r="G21" i="67" s="1"/>
  <c r="G21" i="27" s="1"/>
  <c r="F21" i="66"/>
  <c r="F21" i="67" s="1"/>
  <c r="F21" i="27" s="1"/>
  <c r="E21" i="66"/>
  <c r="E21" i="67" s="1"/>
  <c r="E21" i="27" s="1"/>
  <c r="D21" i="66"/>
  <c r="D21" i="67" s="1"/>
  <c r="D21" i="27" s="1"/>
  <c r="C21" i="66"/>
  <c r="C21" i="67" s="1"/>
  <c r="C21" i="27" s="1"/>
  <c r="K20" i="66"/>
  <c r="K20" i="67" s="1"/>
  <c r="K20" i="27" s="1"/>
  <c r="J20" i="66"/>
  <c r="J20" i="67" s="1"/>
  <c r="J20" i="27" s="1"/>
  <c r="I20" i="66"/>
  <c r="I20" i="67" s="1"/>
  <c r="I20" i="27" s="1"/>
  <c r="H20" i="66"/>
  <c r="H20" i="67" s="1"/>
  <c r="H20" i="27" s="1"/>
  <c r="G20" i="66"/>
  <c r="G20" i="67" s="1"/>
  <c r="G20" i="27" s="1"/>
  <c r="F20" i="66"/>
  <c r="F20" i="67" s="1"/>
  <c r="F20" i="27" s="1"/>
  <c r="E20" i="66"/>
  <c r="E20" i="67" s="1"/>
  <c r="E20" i="27" s="1"/>
  <c r="D20" i="66"/>
  <c r="D20" i="67" s="1"/>
  <c r="D20" i="27" s="1"/>
  <c r="C20" i="66"/>
  <c r="C20" i="67" s="1"/>
  <c r="C20" i="27" s="1"/>
  <c r="K19" i="66"/>
  <c r="K19" i="67" s="1"/>
  <c r="K19" i="27" s="1"/>
  <c r="J19" i="66"/>
  <c r="J19" i="67" s="1"/>
  <c r="J19" i="27" s="1"/>
  <c r="I19" i="66"/>
  <c r="I19" i="67" s="1"/>
  <c r="I19" i="27" s="1"/>
  <c r="H19" i="66"/>
  <c r="H19" i="67" s="1"/>
  <c r="H19" i="27" s="1"/>
  <c r="G19" i="66"/>
  <c r="G19" i="67" s="1"/>
  <c r="G19" i="27" s="1"/>
  <c r="F19" i="66"/>
  <c r="F19" i="67" s="1"/>
  <c r="F19" i="27" s="1"/>
  <c r="E19" i="66"/>
  <c r="E19" i="67" s="1"/>
  <c r="E19" i="27" s="1"/>
  <c r="D19" i="66"/>
  <c r="D19" i="67" s="1"/>
  <c r="D19" i="27" s="1"/>
  <c r="C19" i="66"/>
  <c r="C19" i="67" s="1"/>
  <c r="C19" i="27" s="1"/>
  <c r="K18" i="66"/>
  <c r="K18" i="67" s="1"/>
  <c r="K18" i="27" s="1"/>
  <c r="J18" i="66"/>
  <c r="J18" i="67" s="1"/>
  <c r="J18" i="27" s="1"/>
  <c r="I18" i="66"/>
  <c r="I18" i="67" s="1"/>
  <c r="I18" i="27" s="1"/>
  <c r="H18" i="66"/>
  <c r="H18" i="67" s="1"/>
  <c r="H18" i="27" s="1"/>
  <c r="G18" i="66"/>
  <c r="G18" i="67" s="1"/>
  <c r="G18" i="27" s="1"/>
  <c r="F18" i="66"/>
  <c r="F18" i="67" s="1"/>
  <c r="F18" i="27" s="1"/>
  <c r="E18" i="66"/>
  <c r="E18" i="67" s="1"/>
  <c r="E18" i="27" s="1"/>
  <c r="D18" i="66"/>
  <c r="D18" i="67" s="1"/>
  <c r="D18" i="27" s="1"/>
  <c r="C18" i="66"/>
  <c r="C18" i="67" s="1"/>
  <c r="C18" i="27" s="1"/>
  <c r="K17" i="66"/>
  <c r="K17" i="67" s="1"/>
  <c r="K17" i="27" s="1"/>
  <c r="J17" i="66"/>
  <c r="J17" i="67" s="1"/>
  <c r="J17" i="27" s="1"/>
  <c r="I17" i="66"/>
  <c r="I17" i="67" s="1"/>
  <c r="I17" i="27" s="1"/>
  <c r="H17" i="66"/>
  <c r="H17" i="67" s="1"/>
  <c r="H17" i="27" s="1"/>
  <c r="G17" i="66"/>
  <c r="G17" i="67" s="1"/>
  <c r="G17" i="27" s="1"/>
  <c r="F17" i="66"/>
  <c r="F17" i="67" s="1"/>
  <c r="F17" i="27" s="1"/>
  <c r="E17" i="66"/>
  <c r="E17" i="67" s="1"/>
  <c r="E17" i="27" s="1"/>
  <c r="D17" i="66"/>
  <c r="D17" i="67" s="1"/>
  <c r="D17" i="27" s="1"/>
  <c r="C17" i="66"/>
  <c r="C17" i="67" s="1"/>
  <c r="C17" i="27" s="1"/>
  <c r="K16" i="66"/>
  <c r="K16" i="67" s="1"/>
  <c r="K16" i="27" s="1"/>
  <c r="J16" i="66"/>
  <c r="J16" i="67" s="1"/>
  <c r="J16" i="27" s="1"/>
  <c r="I16" i="66"/>
  <c r="I16" i="67" s="1"/>
  <c r="I16" i="27" s="1"/>
  <c r="H16" i="66"/>
  <c r="H16" i="67" s="1"/>
  <c r="H16" i="27" s="1"/>
  <c r="G16" i="66"/>
  <c r="G16" i="67" s="1"/>
  <c r="G16" i="27" s="1"/>
  <c r="F16" i="66"/>
  <c r="F16" i="67" s="1"/>
  <c r="F16" i="27" s="1"/>
  <c r="E16" i="66"/>
  <c r="E16" i="67" s="1"/>
  <c r="E16" i="27" s="1"/>
  <c r="D16" i="66"/>
  <c r="D16" i="67" s="1"/>
  <c r="D16" i="27" s="1"/>
  <c r="C16" i="66"/>
  <c r="C16" i="67" s="1"/>
  <c r="C16" i="27" s="1"/>
  <c r="K15" i="66"/>
  <c r="K15" i="67" s="1"/>
  <c r="K15" i="27" s="1"/>
  <c r="J15" i="66"/>
  <c r="J15" i="67" s="1"/>
  <c r="J15" i="27" s="1"/>
  <c r="I15" i="66"/>
  <c r="I15" i="67" s="1"/>
  <c r="I15" i="27" s="1"/>
  <c r="H15" i="66"/>
  <c r="H15" i="67" s="1"/>
  <c r="H15" i="27" s="1"/>
  <c r="G15" i="66"/>
  <c r="G15" i="67" s="1"/>
  <c r="G15" i="27" s="1"/>
  <c r="F15" i="66"/>
  <c r="F15" i="67" s="1"/>
  <c r="F15" i="27" s="1"/>
  <c r="E15" i="66"/>
  <c r="E15" i="67" s="1"/>
  <c r="E15" i="27" s="1"/>
  <c r="D15" i="66"/>
  <c r="D15" i="67" s="1"/>
  <c r="D15" i="27" s="1"/>
  <c r="C15" i="66"/>
  <c r="C15" i="67" s="1"/>
  <c r="C15" i="27" s="1"/>
  <c r="K14" i="66"/>
  <c r="K14" i="67" s="1"/>
  <c r="K14" i="27" s="1"/>
  <c r="J14" i="66"/>
  <c r="J14" i="67" s="1"/>
  <c r="J14" i="27" s="1"/>
  <c r="I14" i="66"/>
  <c r="I14" i="67" s="1"/>
  <c r="I14" i="27" s="1"/>
  <c r="H14" i="66"/>
  <c r="H14" i="67" s="1"/>
  <c r="H14" i="27" s="1"/>
  <c r="G14" i="66"/>
  <c r="G14" i="67" s="1"/>
  <c r="G14" i="27" s="1"/>
  <c r="F14" i="66"/>
  <c r="F14" i="67" s="1"/>
  <c r="F14" i="27" s="1"/>
  <c r="E14" i="66"/>
  <c r="E14" i="67" s="1"/>
  <c r="E14" i="27" s="1"/>
  <c r="D14" i="66"/>
  <c r="D14" i="67" s="1"/>
  <c r="D14" i="27" s="1"/>
  <c r="C14" i="66"/>
  <c r="C14" i="67" s="1"/>
  <c r="C14" i="27" s="1"/>
  <c r="K13" i="66"/>
  <c r="K13" i="67" s="1"/>
  <c r="K13" i="27" s="1"/>
  <c r="J13" i="66"/>
  <c r="J13" i="67" s="1"/>
  <c r="J13" i="27" s="1"/>
  <c r="I13" i="66"/>
  <c r="I13" i="67" s="1"/>
  <c r="I13" i="27" s="1"/>
  <c r="H13" i="66"/>
  <c r="H13" i="67" s="1"/>
  <c r="H13" i="27" s="1"/>
  <c r="G13" i="66"/>
  <c r="G13" i="67" s="1"/>
  <c r="G13" i="27" s="1"/>
  <c r="F13" i="66"/>
  <c r="F13" i="67" s="1"/>
  <c r="F13" i="27" s="1"/>
  <c r="E13" i="66"/>
  <c r="E13" i="67" s="1"/>
  <c r="E13" i="27" s="1"/>
  <c r="D13" i="66"/>
  <c r="D13" i="67" s="1"/>
  <c r="D13" i="27" s="1"/>
  <c r="C13" i="66"/>
  <c r="C13" i="67" s="1"/>
  <c r="C13" i="27" s="1"/>
  <c r="K12" i="66"/>
  <c r="K12" i="67" s="1"/>
  <c r="K12" i="27" s="1"/>
  <c r="J12" i="66"/>
  <c r="J12" i="67" s="1"/>
  <c r="J12" i="27" s="1"/>
  <c r="I12" i="66"/>
  <c r="I12" i="67" s="1"/>
  <c r="I12" i="27" s="1"/>
  <c r="H12" i="66"/>
  <c r="H12" i="67" s="1"/>
  <c r="H12" i="27" s="1"/>
  <c r="G12" i="66"/>
  <c r="G12" i="67" s="1"/>
  <c r="G12" i="27" s="1"/>
  <c r="F12" i="66"/>
  <c r="F12" i="67" s="1"/>
  <c r="F12" i="27" s="1"/>
  <c r="E12" i="66"/>
  <c r="E12" i="67" s="1"/>
  <c r="E12" i="27" s="1"/>
  <c r="D12" i="66"/>
  <c r="D12" i="67" s="1"/>
  <c r="D12" i="27" s="1"/>
  <c r="C12" i="66"/>
  <c r="C12" i="67" s="1"/>
  <c r="C12" i="27" s="1"/>
  <c r="K11" i="66"/>
  <c r="K11" i="67" s="1"/>
  <c r="K11" i="27" s="1"/>
  <c r="J11" i="66"/>
  <c r="J11" i="67" s="1"/>
  <c r="J11" i="27" s="1"/>
  <c r="I11" i="66"/>
  <c r="I11" i="67" s="1"/>
  <c r="I11" i="27" s="1"/>
  <c r="H11" i="66"/>
  <c r="H11" i="67" s="1"/>
  <c r="H11" i="27" s="1"/>
  <c r="G11" i="66"/>
  <c r="G11" i="67" s="1"/>
  <c r="G11" i="27" s="1"/>
  <c r="F11" i="66"/>
  <c r="F11" i="67" s="1"/>
  <c r="F11" i="27" s="1"/>
  <c r="E11" i="66"/>
  <c r="E11" i="67" s="1"/>
  <c r="E11" i="27" s="1"/>
  <c r="D11" i="66"/>
  <c r="D11" i="67" s="1"/>
  <c r="D11" i="27" s="1"/>
  <c r="C11" i="66"/>
  <c r="C11" i="67" s="1"/>
  <c r="C11" i="27" s="1"/>
  <c r="K10" i="66"/>
  <c r="K10" i="67" s="1"/>
  <c r="K10" i="27" s="1"/>
  <c r="J10" i="66"/>
  <c r="J10" i="67" s="1"/>
  <c r="J10" i="27" s="1"/>
  <c r="I10" i="66"/>
  <c r="I10" i="67" s="1"/>
  <c r="I10" i="27" s="1"/>
  <c r="H10" i="66"/>
  <c r="H10" i="67" s="1"/>
  <c r="H10" i="27" s="1"/>
  <c r="G10" i="66"/>
  <c r="G10" i="67" s="1"/>
  <c r="G10" i="27" s="1"/>
  <c r="F10" i="66"/>
  <c r="F10" i="67" s="1"/>
  <c r="F10" i="27" s="1"/>
  <c r="E10" i="66"/>
  <c r="E10" i="67" s="1"/>
  <c r="E10" i="27" s="1"/>
  <c r="D10" i="66"/>
  <c r="D10" i="67" s="1"/>
  <c r="D10" i="27" s="1"/>
  <c r="C10" i="66"/>
  <c r="C10" i="67" s="1"/>
  <c r="C10" i="27" s="1"/>
  <c r="K9" i="66"/>
  <c r="K9" i="67" s="1"/>
  <c r="K9" i="27" s="1"/>
  <c r="J9" i="66"/>
  <c r="J9" i="67" s="1"/>
  <c r="J9" i="27" s="1"/>
  <c r="I9" i="66"/>
  <c r="I9" i="67" s="1"/>
  <c r="I9" i="27" s="1"/>
  <c r="H9" i="66"/>
  <c r="H9" i="67" s="1"/>
  <c r="H9" i="27" s="1"/>
  <c r="G9" i="66"/>
  <c r="G9" i="67" s="1"/>
  <c r="G9" i="27" s="1"/>
  <c r="F9" i="66"/>
  <c r="F9" i="67" s="1"/>
  <c r="F9" i="27" s="1"/>
  <c r="E9" i="66"/>
  <c r="E9" i="67" s="1"/>
  <c r="E9" i="27" s="1"/>
  <c r="D9" i="66"/>
  <c r="D9" i="67" s="1"/>
  <c r="D9" i="27" s="1"/>
  <c r="C9" i="66"/>
  <c r="C9" i="67" s="1"/>
  <c r="C9" i="27" s="1"/>
  <c r="K8" i="66"/>
  <c r="K8" i="67" s="1"/>
  <c r="K8" i="27" s="1"/>
  <c r="J8" i="66"/>
  <c r="J8" i="67" s="1"/>
  <c r="J8" i="27" s="1"/>
  <c r="I8" i="66"/>
  <c r="I8" i="67" s="1"/>
  <c r="I8" i="27" s="1"/>
  <c r="H8" i="66"/>
  <c r="H8" i="67" s="1"/>
  <c r="H8" i="27" s="1"/>
  <c r="G8" i="66"/>
  <c r="G8" i="67" s="1"/>
  <c r="G8" i="27" s="1"/>
  <c r="F8" i="66"/>
  <c r="F8" i="67" s="1"/>
  <c r="F8" i="27" s="1"/>
  <c r="E8" i="66"/>
  <c r="E8" i="67" s="1"/>
  <c r="E8" i="27" s="1"/>
  <c r="D8" i="66"/>
  <c r="D8" i="67" s="1"/>
  <c r="D8" i="27" s="1"/>
  <c r="C8" i="66"/>
  <c r="C8" i="67" s="1"/>
  <c r="C8" i="27" s="1"/>
  <c r="K7" i="66"/>
  <c r="K7" i="67" s="1"/>
  <c r="K7" i="27" s="1"/>
  <c r="J7" i="66"/>
  <c r="J7" i="67" s="1"/>
  <c r="J7" i="27" s="1"/>
  <c r="I7" i="66"/>
  <c r="I7" i="67" s="1"/>
  <c r="I7" i="27" s="1"/>
  <c r="H7" i="66"/>
  <c r="H7" i="67" s="1"/>
  <c r="H7" i="27" s="1"/>
  <c r="G7" i="66"/>
  <c r="G7" i="67" s="1"/>
  <c r="G7" i="27" s="1"/>
  <c r="F7" i="66"/>
  <c r="F7" i="67" s="1"/>
  <c r="F7" i="27" s="1"/>
  <c r="E7" i="66"/>
  <c r="E7" i="67" s="1"/>
  <c r="E7" i="27" s="1"/>
  <c r="D7" i="66"/>
  <c r="D7" i="67" s="1"/>
  <c r="D7" i="27" s="1"/>
  <c r="C7" i="66"/>
  <c r="C7" i="67" s="1"/>
  <c r="C7" i="27" s="1"/>
  <c r="K6" i="66"/>
  <c r="K6" i="67" s="1"/>
  <c r="K6" i="27" s="1"/>
  <c r="J6" i="66"/>
  <c r="J6" i="67" s="1"/>
  <c r="J6" i="27" s="1"/>
  <c r="I6" i="66"/>
  <c r="I6" i="67" s="1"/>
  <c r="I6" i="27" s="1"/>
  <c r="H6" i="66"/>
  <c r="H6" i="67" s="1"/>
  <c r="H6" i="27" s="1"/>
  <c r="G6" i="66"/>
  <c r="G6" i="67" s="1"/>
  <c r="G6" i="27" s="1"/>
  <c r="F6" i="66"/>
  <c r="F6" i="67" s="1"/>
  <c r="F6" i="27" s="1"/>
  <c r="E6" i="66"/>
  <c r="E6" i="67" s="1"/>
  <c r="E6" i="27" s="1"/>
  <c r="D6" i="66"/>
  <c r="D6" i="67" s="1"/>
  <c r="D6" i="27" s="1"/>
  <c r="C6" i="66"/>
  <c r="C6" i="67" s="1"/>
  <c r="C6" i="27" s="1"/>
  <c r="K5" i="66"/>
  <c r="K5" i="67" s="1"/>
  <c r="K5" i="27" s="1"/>
  <c r="J5" i="66"/>
  <c r="J5" i="67" s="1"/>
  <c r="J5" i="27" s="1"/>
  <c r="I5" i="66"/>
  <c r="I5" i="67" s="1"/>
  <c r="I5" i="27" s="1"/>
  <c r="H5" i="66"/>
  <c r="H5" i="67" s="1"/>
  <c r="H5" i="27" s="1"/>
  <c r="G5" i="66"/>
  <c r="G5" i="67" s="1"/>
  <c r="G5" i="27" s="1"/>
  <c r="F5" i="66"/>
  <c r="F5" i="67" s="1"/>
  <c r="F5" i="27" s="1"/>
  <c r="E5" i="66"/>
  <c r="E5" i="67" s="1"/>
  <c r="E5" i="27" s="1"/>
  <c r="D5" i="66"/>
  <c r="D5" i="67" s="1"/>
  <c r="D5" i="27" s="1"/>
  <c r="C5" i="66"/>
  <c r="C5" i="67" s="1"/>
  <c r="C5" i="27" s="1"/>
  <c r="K4" i="66"/>
  <c r="K4" i="67" s="1"/>
  <c r="K4" i="27" s="1"/>
  <c r="J4" i="66"/>
  <c r="J4" i="67" s="1"/>
  <c r="J4" i="27" s="1"/>
  <c r="I4" i="66"/>
  <c r="I4" i="67" s="1"/>
  <c r="I4" i="27" s="1"/>
  <c r="H4" i="66"/>
  <c r="H4" i="67" s="1"/>
  <c r="H4" i="27" s="1"/>
  <c r="G4" i="66"/>
  <c r="G4" i="67" s="1"/>
  <c r="G4" i="27" s="1"/>
  <c r="F4" i="66"/>
  <c r="F4" i="67" s="1"/>
  <c r="F4" i="27" s="1"/>
  <c r="E4" i="66"/>
  <c r="E4" i="67" s="1"/>
  <c r="E4" i="27" s="1"/>
  <c r="D4" i="66"/>
  <c r="D4" i="67" s="1"/>
  <c r="D4" i="27" s="1"/>
  <c r="C4" i="66"/>
  <c r="C4" i="67" s="1"/>
  <c r="C4" i="27" s="1"/>
  <c r="K3" i="66"/>
  <c r="K3" i="67" s="1"/>
  <c r="K3" i="27" s="1"/>
  <c r="J3" i="66"/>
  <c r="J3" i="67" s="1"/>
  <c r="J3" i="27" s="1"/>
  <c r="I3" i="66"/>
  <c r="I3" i="67" s="1"/>
  <c r="I3" i="27" s="1"/>
  <c r="H3" i="66"/>
  <c r="H3" i="67" s="1"/>
  <c r="H3" i="27" s="1"/>
  <c r="G3" i="66"/>
  <c r="G3" i="67" s="1"/>
  <c r="G3" i="27" s="1"/>
  <c r="F3" i="66"/>
  <c r="F3" i="67" s="1"/>
  <c r="F3" i="27" s="1"/>
  <c r="E3" i="66"/>
  <c r="E3" i="67" s="1"/>
  <c r="E3" i="27" s="1"/>
  <c r="D3" i="66"/>
  <c r="D3" i="67" s="1"/>
  <c r="D3" i="27" s="1"/>
  <c r="C3" i="66"/>
  <c r="C3" i="67" s="1"/>
  <c r="C3" i="27" s="1"/>
  <c r="J31" i="64"/>
  <c r="J31" i="65" s="1"/>
  <c r="J31" i="25" s="1"/>
  <c r="I31" i="64"/>
  <c r="I31" i="65" s="1"/>
  <c r="I31" i="25" s="1"/>
  <c r="H31" i="64"/>
  <c r="H31" i="65" s="1"/>
  <c r="H31" i="25" s="1"/>
  <c r="G31" i="64"/>
  <c r="G31" i="65" s="1"/>
  <c r="G31" i="25" s="1"/>
  <c r="F31" i="64"/>
  <c r="F31" i="65" s="1"/>
  <c r="F31" i="25" s="1"/>
  <c r="E31" i="64"/>
  <c r="E31" i="65" s="1"/>
  <c r="E31" i="25" s="1"/>
  <c r="D31" i="64"/>
  <c r="D31" i="65" s="1"/>
  <c r="D31" i="25" s="1"/>
  <c r="C31" i="64"/>
  <c r="C31" i="65" s="1"/>
  <c r="C31" i="25" s="1"/>
  <c r="P30" i="64"/>
  <c r="P30" i="65" s="1"/>
  <c r="P30" i="25" s="1"/>
  <c r="O30" i="64"/>
  <c r="O30" i="65" s="1"/>
  <c r="O30" i="25" s="1"/>
  <c r="N30" i="64"/>
  <c r="N30" i="65" s="1"/>
  <c r="N30" i="25" s="1"/>
  <c r="M30" i="64"/>
  <c r="M30" i="65" s="1"/>
  <c r="M30" i="25" s="1"/>
  <c r="L30" i="64"/>
  <c r="L30" i="65" s="1"/>
  <c r="L30" i="25" s="1"/>
  <c r="K30" i="64"/>
  <c r="K30" i="65" s="1"/>
  <c r="K30" i="25" s="1"/>
  <c r="J30" i="64"/>
  <c r="J30" i="65" s="1"/>
  <c r="J30" i="25" s="1"/>
  <c r="I30" i="64"/>
  <c r="I30" i="65" s="1"/>
  <c r="I30" i="25" s="1"/>
  <c r="H30" i="64"/>
  <c r="H30" i="65" s="1"/>
  <c r="H30" i="25" s="1"/>
  <c r="G30" i="64"/>
  <c r="G30" i="65" s="1"/>
  <c r="G30" i="25" s="1"/>
  <c r="F30" i="64"/>
  <c r="F30" i="65" s="1"/>
  <c r="F30" i="25" s="1"/>
  <c r="E30" i="64"/>
  <c r="E30" i="65" s="1"/>
  <c r="E30" i="25" s="1"/>
  <c r="D30" i="64"/>
  <c r="D30" i="65" s="1"/>
  <c r="D30" i="25" s="1"/>
  <c r="C30" i="64"/>
  <c r="C30" i="65" s="1"/>
  <c r="C30" i="25" s="1"/>
  <c r="P29" i="64"/>
  <c r="P29" i="65" s="1"/>
  <c r="P29" i="25" s="1"/>
  <c r="O29" i="64"/>
  <c r="O29" i="65" s="1"/>
  <c r="O29" i="25" s="1"/>
  <c r="N29" i="64"/>
  <c r="N29" i="65" s="1"/>
  <c r="N29" i="25" s="1"/>
  <c r="M29" i="64"/>
  <c r="M29" i="65" s="1"/>
  <c r="M29" i="25" s="1"/>
  <c r="L29" i="64"/>
  <c r="L29" i="65" s="1"/>
  <c r="L29" i="25" s="1"/>
  <c r="K29" i="64"/>
  <c r="K29" i="65" s="1"/>
  <c r="K29" i="25" s="1"/>
  <c r="J29" i="64"/>
  <c r="J29" i="65" s="1"/>
  <c r="J29" i="25" s="1"/>
  <c r="I29" i="64"/>
  <c r="I29" i="65" s="1"/>
  <c r="I29" i="25" s="1"/>
  <c r="H29" i="64"/>
  <c r="H29" i="65" s="1"/>
  <c r="H29" i="25" s="1"/>
  <c r="G29" i="64"/>
  <c r="G29" i="65" s="1"/>
  <c r="G29" i="25" s="1"/>
  <c r="F29" i="64"/>
  <c r="F29" i="65" s="1"/>
  <c r="F29" i="25" s="1"/>
  <c r="E29" i="64"/>
  <c r="E29" i="65" s="1"/>
  <c r="E29" i="25" s="1"/>
  <c r="D29" i="64"/>
  <c r="D29" i="65" s="1"/>
  <c r="D29" i="25" s="1"/>
  <c r="C29" i="64"/>
  <c r="C29" i="65" s="1"/>
  <c r="C29" i="25" s="1"/>
  <c r="P28" i="64"/>
  <c r="P28" i="65" s="1"/>
  <c r="P28" i="25" s="1"/>
  <c r="O28" i="64"/>
  <c r="O28" i="65" s="1"/>
  <c r="O28" i="25" s="1"/>
  <c r="N28" i="64"/>
  <c r="N28" i="65" s="1"/>
  <c r="N28" i="25" s="1"/>
  <c r="M28" i="64"/>
  <c r="M28" i="65" s="1"/>
  <c r="M28" i="25" s="1"/>
  <c r="L28" i="64"/>
  <c r="L28" i="65" s="1"/>
  <c r="L28" i="25" s="1"/>
  <c r="K28" i="64"/>
  <c r="K28" i="65" s="1"/>
  <c r="K28" i="25" s="1"/>
  <c r="J28" i="64"/>
  <c r="J28" i="65" s="1"/>
  <c r="J28" i="25" s="1"/>
  <c r="I28" i="64"/>
  <c r="I28" i="65" s="1"/>
  <c r="I28" i="25" s="1"/>
  <c r="H28" i="64"/>
  <c r="H28" i="65" s="1"/>
  <c r="H28" i="25" s="1"/>
  <c r="G28" i="64"/>
  <c r="G28" i="65" s="1"/>
  <c r="G28" i="25" s="1"/>
  <c r="F28" i="64"/>
  <c r="F28" i="65" s="1"/>
  <c r="F28" i="25" s="1"/>
  <c r="E28" i="64"/>
  <c r="E28" i="65" s="1"/>
  <c r="E28" i="25" s="1"/>
  <c r="D28" i="64"/>
  <c r="D28" i="65" s="1"/>
  <c r="D28" i="25" s="1"/>
  <c r="C28" i="64"/>
  <c r="C28" i="65" s="1"/>
  <c r="C28" i="25" s="1"/>
  <c r="J23" i="64"/>
  <c r="J23" i="65" s="1"/>
  <c r="J23" i="25" s="1"/>
  <c r="I23" i="64"/>
  <c r="I23" i="65" s="1"/>
  <c r="I23" i="25" s="1"/>
  <c r="H23" i="64"/>
  <c r="H23" i="65" s="1"/>
  <c r="H23" i="25" s="1"/>
  <c r="G23" i="64"/>
  <c r="G23" i="65" s="1"/>
  <c r="G23" i="25" s="1"/>
  <c r="F23" i="64"/>
  <c r="F23" i="65" s="1"/>
  <c r="F23" i="25" s="1"/>
  <c r="E23" i="64"/>
  <c r="E23" i="65" s="1"/>
  <c r="E23" i="25" s="1"/>
  <c r="D23" i="64"/>
  <c r="D23" i="65" s="1"/>
  <c r="D23" i="25" s="1"/>
  <c r="C23" i="64"/>
  <c r="C23" i="65" s="1"/>
  <c r="C23" i="25" s="1"/>
  <c r="P22" i="64"/>
  <c r="P22" i="65" s="1"/>
  <c r="P22" i="25" s="1"/>
  <c r="O22" i="64"/>
  <c r="O22" i="65" s="1"/>
  <c r="O22" i="25" s="1"/>
  <c r="N22" i="64"/>
  <c r="N22" i="65" s="1"/>
  <c r="N22" i="25" s="1"/>
  <c r="M22" i="64"/>
  <c r="M22" i="65" s="1"/>
  <c r="M22" i="25" s="1"/>
  <c r="L22" i="64"/>
  <c r="L22" i="65" s="1"/>
  <c r="L22" i="25" s="1"/>
  <c r="K22" i="64"/>
  <c r="K22" i="65" s="1"/>
  <c r="K22" i="25" s="1"/>
  <c r="J22" i="64"/>
  <c r="J22" i="65" s="1"/>
  <c r="J22" i="25" s="1"/>
  <c r="I22" i="64"/>
  <c r="I22" i="65" s="1"/>
  <c r="I22" i="25" s="1"/>
  <c r="H22" i="64"/>
  <c r="H22" i="65" s="1"/>
  <c r="H22" i="25" s="1"/>
  <c r="G22" i="64"/>
  <c r="G22" i="65" s="1"/>
  <c r="G22" i="25" s="1"/>
  <c r="F22" i="64"/>
  <c r="F22" i="65" s="1"/>
  <c r="F22" i="25" s="1"/>
  <c r="E22" i="64"/>
  <c r="E22" i="65" s="1"/>
  <c r="E22" i="25" s="1"/>
  <c r="D22" i="64"/>
  <c r="D22" i="65" s="1"/>
  <c r="D22" i="25" s="1"/>
  <c r="C22" i="64"/>
  <c r="C22" i="65" s="1"/>
  <c r="C22" i="25" s="1"/>
  <c r="P21" i="64"/>
  <c r="P21" i="65" s="1"/>
  <c r="P21" i="25" s="1"/>
  <c r="O21" i="64"/>
  <c r="O21" i="65" s="1"/>
  <c r="O21" i="25" s="1"/>
  <c r="N21" i="64"/>
  <c r="N21" i="65" s="1"/>
  <c r="N21" i="25" s="1"/>
  <c r="M21" i="64"/>
  <c r="M21" i="65" s="1"/>
  <c r="M21" i="25" s="1"/>
  <c r="L21" i="64"/>
  <c r="L21" i="65" s="1"/>
  <c r="L21" i="25" s="1"/>
  <c r="K21" i="64"/>
  <c r="K21" i="65" s="1"/>
  <c r="K21" i="25" s="1"/>
  <c r="J21" i="64"/>
  <c r="J21" i="65" s="1"/>
  <c r="J21" i="25" s="1"/>
  <c r="I21" i="64"/>
  <c r="I21" i="65" s="1"/>
  <c r="I21" i="25" s="1"/>
  <c r="H21" i="64"/>
  <c r="H21" i="65" s="1"/>
  <c r="H21" i="25" s="1"/>
  <c r="G21" i="64"/>
  <c r="G21" i="65" s="1"/>
  <c r="G21" i="25" s="1"/>
  <c r="F21" i="64"/>
  <c r="F21" i="65" s="1"/>
  <c r="F21" i="25" s="1"/>
  <c r="E21" i="64"/>
  <c r="E21" i="65" s="1"/>
  <c r="E21" i="25" s="1"/>
  <c r="D21" i="64"/>
  <c r="D21" i="65" s="1"/>
  <c r="D21" i="25" s="1"/>
  <c r="C21" i="64"/>
  <c r="C21" i="65" s="1"/>
  <c r="C21" i="25" s="1"/>
  <c r="P20" i="64"/>
  <c r="P20" i="65" s="1"/>
  <c r="P20" i="25" s="1"/>
  <c r="O20" i="64"/>
  <c r="O20" i="65" s="1"/>
  <c r="O20" i="25" s="1"/>
  <c r="N20" i="64"/>
  <c r="N20" i="65" s="1"/>
  <c r="N20" i="25" s="1"/>
  <c r="M20" i="64"/>
  <c r="M20" i="65" s="1"/>
  <c r="M20" i="25" s="1"/>
  <c r="L20" i="64"/>
  <c r="L20" i="65" s="1"/>
  <c r="L20" i="25" s="1"/>
  <c r="K20" i="64"/>
  <c r="K20" i="65" s="1"/>
  <c r="K20" i="25" s="1"/>
  <c r="J20" i="64"/>
  <c r="J20" i="65" s="1"/>
  <c r="J20" i="25" s="1"/>
  <c r="I20" i="64"/>
  <c r="I20" i="65" s="1"/>
  <c r="I20" i="25" s="1"/>
  <c r="H20" i="64"/>
  <c r="H20" i="65" s="1"/>
  <c r="H20" i="25" s="1"/>
  <c r="G20" i="64"/>
  <c r="G20" i="65" s="1"/>
  <c r="G20" i="25" s="1"/>
  <c r="F20" i="64"/>
  <c r="F20" i="65" s="1"/>
  <c r="F20" i="25" s="1"/>
  <c r="E20" i="64"/>
  <c r="E20" i="65" s="1"/>
  <c r="E20" i="25" s="1"/>
  <c r="D20" i="64"/>
  <c r="D20" i="65" s="1"/>
  <c r="D20" i="25" s="1"/>
  <c r="C20" i="64"/>
  <c r="C20" i="65" s="1"/>
  <c r="C20" i="25" s="1"/>
  <c r="J15" i="64"/>
  <c r="J15" i="65" s="1"/>
  <c r="J15" i="25" s="1"/>
  <c r="I15" i="64"/>
  <c r="I15" i="65" s="1"/>
  <c r="I15" i="25" s="1"/>
  <c r="H15" i="64"/>
  <c r="H15" i="65" s="1"/>
  <c r="H15" i="25" s="1"/>
  <c r="G15" i="64"/>
  <c r="G15" i="65" s="1"/>
  <c r="G15" i="25" s="1"/>
  <c r="F15" i="64"/>
  <c r="F15" i="65" s="1"/>
  <c r="F15" i="25" s="1"/>
  <c r="E15" i="64"/>
  <c r="E15" i="65" s="1"/>
  <c r="E15" i="25" s="1"/>
  <c r="D15" i="64"/>
  <c r="D15" i="65" s="1"/>
  <c r="D15" i="25" s="1"/>
  <c r="C15" i="64"/>
  <c r="C15" i="65" s="1"/>
  <c r="C15" i="25" s="1"/>
  <c r="O14" i="64"/>
  <c r="O14" i="65" s="1"/>
  <c r="O14" i="25" s="1"/>
  <c r="N14" i="64"/>
  <c r="N14" i="65" s="1"/>
  <c r="N14" i="25" s="1"/>
  <c r="M14" i="64"/>
  <c r="M14" i="65" s="1"/>
  <c r="M14" i="25" s="1"/>
  <c r="L14" i="64"/>
  <c r="L14" i="65" s="1"/>
  <c r="L14" i="25" s="1"/>
  <c r="K14" i="64"/>
  <c r="K14" i="65" s="1"/>
  <c r="K14" i="25" s="1"/>
  <c r="J14" i="64"/>
  <c r="J14" i="65" s="1"/>
  <c r="J14" i="25" s="1"/>
  <c r="I14" i="64"/>
  <c r="I14" i="65" s="1"/>
  <c r="I14" i="25" s="1"/>
  <c r="H14" i="64"/>
  <c r="H14" i="65" s="1"/>
  <c r="H14" i="25" s="1"/>
  <c r="G14" i="64"/>
  <c r="G14" i="65" s="1"/>
  <c r="G14" i="25" s="1"/>
  <c r="F14" i="64"/>
  <c r="F14" i="65" s="1"/>
  <c r="F14" i="25" s="1"/>
  <c r="E14" i="64"/>
  <c r="E14" i="65" s="1"/>
  <c r="E14" i="25" s="1"/>
  <c r="D14" i="64"/>
  <c r="D14" i="65" s="1"/>
  <c r="D14" i="25" s="1"/>
  <c r="C14" i="64"/>
  <c r="C14" i="65" s="1"/>
  <c r="C14" i="25" s="1"/>
  <c r="O13" i="64"/>
  <c r="O13" i="65" s="1"/>
  <c r="O13" i="25" s="1"/>
  <c r="N13" i="64"/>
  <c r="N13" i="65" s="1"/>
  <c r="N13" i="25" s="1"/>
  <c r="M13" i="64"/>
  <c r="M13" i="65" s="1"/>
  <c r="M13" i="25" s="1"/>
  <c r="L13" i="64"/>
  <c r="L13" i="65" s="1"/>
  <c r="L13" i="25" s="1"/>
  <c r="K13" i="64"/>
  <c r="K13" i="65" s="1"/>
  <c r="K13" i="25" s="1"/>
  <c r="J13" i="64"/>
  <c r="J13" i="65" s="1"/>
  <c r="J13" i="25" s="1"/>
  <c r="I13" i="64"/>
  <c r="I13" i="65" s="1"/>
  <c r="I13" i="25" s="1"/>
  <c r="H13" i="64"/>
  <c r="H13" i="65" s="1"/>
  <c r="H13" i="25" s="1"/>
  <c r="G13" i="64"/>
  <c r="G13" i="65" s="1"/>
  <c r="G13" i="25" s="1"/>
  <c r="F13" i="64"/>
  <c r="F13" i="65" s="1"/>
  <c r="F13" i="25" s="1"/>
  <c r="E13" i="64"/>
  <c r="E13" i="65" s="1"/>
  <c r="E13" i="25" s="1"/>
  <c r="D13" i="64"/>
  <c r="D13" i="65" s="1"/>
  <c r="D13" i="25" s="1"/>
  <c r="C13" i="64"/>
  <c r="C13" i="65" s="1"/>
  <c r="C13" i="25" s="1"/>
  <c r="O12" i="64"/>
  <c r="O12" i="65" s="1"/>
  <c r="O12" i="25" s="1"/>
  <c r="N12" i="64"/>
  <c r="N12" i="65" s="1"/>
  <c r="N12" i="25" s="1"/>
  <c r="M12" i="64"/>
  <c r="M12" i="65" s="1"/>
  <c r="M12" i="25" s="1"/>
  <c r="L12" i="64"/>
  <c r="L12" i="65" s="1"/>
  <c r="L12" i="25" s="1"/>
  <c r="K12" i="64"/>
  <c r="K12" i="65" s="1"/>
  <c r="K12" i="25" s="1"/>
  <c r="J12" i="64"/>
  <c r="J12" i="65" s="1"/>
  <c r="J12" i="25" s="1"/>
  <c r="I12" i="64"/>
  <c r="I12" i="65" s="1"/>
  <c r="I12" i="25" s="1"/>
  <c r="H12" i="64"/>
  <c r="H12" i="65" s="1"/>
  <c r="H12" i="25" s="1"/>
  <c r="G12" i="64"/>
  <c r="G12" i="65" s="1"/>
  <c r="G12" i="25" s="1"/>
  <c r="F12" i="64"/>
  <c r="F12" i="65" s="1"/>
  <c r="F12" i="25" s="1"/>
  <c r="E12" i="64"/>
  <c r="E12" i="65" s="1"/>
  <c r="E12" i="25" s="1"/>
  <c r="D12" i="64"/>
  <c r="D12" i="65" s="1"/>
  <c r="D12" i="25" s="1"/>
  <c r="C12" i="64"/>
  <c r="C12" i="65" s="1"/>
  <c r="C12" i="25" s="1"/>
  <c r="J7" i="64"/>
  <c r="J7" i="65" s="1"/>
  <c r="J7" i="25" s="1"/>
  <c r="I7" i="64"/>
  <c r="I7" i="65" s="1"/>
  <c r="I7" i="25" s="1"/>
  <c r="H7" i="64"/>
  <c r="H7" i="65" s="1"/>
  <c r="H7" i="25" s="1"/>
  <c r="G7" i="64"/>
  <c r="G7" i="65" s="1"/>
  <c r="G7" i="25" s="1"/>
  <c r="F7" i="64"/>
  <c r="F7" i="65" s="1"/>
  <c r="F7" i="25" s="1"/>
  <c r="E7" i="64"/>
  <c r="E7" i="65" s="1"/>
  <c r="E7" i="25" s="1"/>
  <c r="D7" i="64"/>
  <c r="D7" i="65" s="1"/>
  <c r="D7" i="25" s="1"/>
  <c r="C7" i="64"/>
  <c r="C7" i="65" s="1"/>
  <c r="C7" i="25" s="1"/>
  <c r="O6" i="64"/>
  <c r="O6" i="65" s="1"/>
  <c r="O6" i="25" s="1"/>
  <c r="N6" i="64"/>
  <c r="N6" i="65" s="1"/>
  <c r="N6" i="25" s="1"/>
  <c r="M6" i="64"/>
  <c r="M6" i="65" s="1"/>
  <c r="M6" i="25" s="1"/>
  <c r="L6" i="64"/>
  <c r="L6" i="65" s="1"/>
  <c r="L6" i="25" s="1"/>
  <c r="K6" i="64"/>
  <c r="K6" i="65" s="1"/>
  <c r="K6" i="25" s="1"/>
  <c r="J6" i="64"/>
  <c r="J6" i="65" s="1"/>
  <c r="J6" i="25" s="1"/>
  <c r="I6" i="64"/>
  <c r="I6" i="65" s="1"/>
  <c r="I6" i="25" s="1"/>
  <c r="H6" i="64"/>
  <c r="H6" i="65" s="1"/>
  <c r="H6" i="25" s="1"/>
  <c r="G6" i="64"/>
  <c r="G6" i="65" s="1"/>
  <c r="G6" i="25" s="1"/>
  <c r="F6" i="64"/>
  <c r="F6" i="65" s="1"/>
  <c r="F6" i="25" s="1"/>
  <c r="E6" i="64"/>
  <c r="E6" i="65" s="1"/>
  <c r="E6" i="25" s="1"/>
  <c r="D6" i="64"/>
  <c r="D6" i="65" s="1"/>
  <c r="D6" i="25" s="1"/>
  <c r="C6" i="64"/>
  <c r="C6" i="65" s="1"/>
  <c r="C6" i="25" s="1"/>
  <c r="O5" i="64"/>
  <c r="O5" i="65" s="1"/>
  <c r="O5" i="25" s="1"/>
  <c r="N5" i="64"/>
  <c r="N5" i="65" s="1"/>
  <c r="N5" i="25" s="1"/>
  <c r="M5" i="64"/>
  <c r="M5" i="65" s="1"/>
  <c r="M5" i="25" s="1"/>
  <c r="L5" i="64"/>
  <c r="L5" i="65" s="1"/>
  <c r="L5" i="25" s="1"/>
  <c r="K5" i="64"/>
  <c r="K5" i="65" s="1"/>
  <c r="K5" i="25" s="1"/>
  <c r="J5" i="64"/>
  <c r="J5" i="65" s="1"/>
  <c r="J5" i="25" s="1"/>
  <c r="I5" i="64"/>
  <c r="I5" i="65" s="1"/>
  <c r="I5" i="25" s="1"/>
  <c r="H5" i="64"/>
  <c r="H5" i="65" s="1"/>
  <c r="H5" i="25" s="1"/>
  <c r="G5" i="64"/>
  <c r="G5" i="65" s="1"/>
  <c r="G5" i="25" s="1"/>
  <c r="F5" i="64"/>
  <c r="F5" i="65" s="1"/>
  <c r="F5" i="25" s="1"/>
  <c r="E5" i="64"/>
  <c r="E5" i="65" s="1"/>
  <c r="E5" i="25" s="1"/>
  <c r="D5" i="64"/>
  <c r="D5" i="65" s="1"/>
  <c r="D5" i="25" s="1"/>
  <c r="C5" i="64"/>
  <c r="C5" i="65" s="1"/>
  <c r="C5" i="25" s="1"/>
  <c r="O4" i="64"/>
  <c r="O4" i="65" s="1"/>
  <c r="O4" i="25" s="1"/>
  <c r="N4" i="64"/>
  <c r="N4" i="65" s="1"/>
  <c r="N4" i="25" s="1"/>
  <c r="M4" i="64"/>
  <c r="M4" i="65" s="1"/>
  <c r="M4" i="25" s="1"/>
  <c r="L4" i="64"/>
  <c r="L4" i="65" s="1"/>
  <c r="L4" i="25" s="1"/>
  <c r="K4" i="64"/>
  <c r="K4" i="65" s="1"/>
  <c r="K4" i="25" s="1"/>
  <c r="J4" i="64"/>
  <c r="J4" i="65" s="1"/>
  <c r="J4" i="25" s="1"/>
  <c r="I4" i="64"/>
  <c r="I4" i="65" s="1"/>
  <c r="I4" i="25" s="1"/>
  <c r="H4" i="64"/>
  <c r="H4" i="65" s="1"/>
  <c r="H4" i="25" s="1"/>
  <c r="G4" i="64"/>
  <c r="G4" i="65" s="1"/>
  <c r="G4" i="25" s="1"/>
  <c r="F4" i="64"/>
  <c r="F4" i="65" s="1"/>
  <c r="F4" i="25" s="1"/>
  <c r="E4" i="64"/>
  <c r="E4" i="65" s="1"/>
  <c r="E4" i="25" s="1"/>
  <c r="D4" i="64"/>
  <c r="D4" i="65" s="1"/>
  <c r="D4" i="25" s="1"/>
  <c r="C4" i="64"/>
  <c r="C4" i="65" s="1"/>
  <c r="C4" i="25" s="1"/>
  <c r="F82" i="63"/>
  <c r="F82" i="18" s="1"/>
  <c r="F81" i="63"/>
  <c r="F81" i="18" s="1"/>
  <c r="F80" i="63"/>
  <c r="F80" i="18" s="1"/>
  <c r="F78" i="63"/>
  <c r="F77" i="63"/>
  <c r="O76" i="63"/>
  <c r="F76" i="63"/>
  <c r="F75" i="63"/>
  <c r="O74" i="63"/>
  <c r="F74" i="63"/>
  <c r="O73" i="63"/>
  <c r="F73" i="63"/>
  <c r="O72" i="63"/>
  <c r="F72" i="63"/>
  <c r="F82" i="62"/>
  <c r="F81" i="62"/>
  <c r="F80" i="62"/>
  <c r="F78" i="62"/>
  <c r="F77" i="62"/>
  <c r="O76" i="62"/>
  <c r="F76" i="62"/>
  <c r="F75" i="62"/>
  <c r="O74" i="62"/>
  <c r="F74" i="62"/>
  <c r="O73" i="62"/>
  <c r="F73" i="62"/>
  <c r="O72" i="62"/>
  <c r="F72" i="62"/>
  <c r="P66" i="62"/>
  <c r="P66" i="63" s="1"/>
  <c r="P66" i="18" s="1"/>
  <c r="O66" i="62"/>
  <c r="O66" i="63" s="1"/>
  <c r="O66" i="18" s="1"/>
  <c r="N66" i="62"/>
  <c r="N66" i="63" s="1"/>
  <c r="N66" i="18" s="1"/>
  <c r="M66" i="62"/>
  <c r="M66" i="63" s="1"/>
  <c r="M66" i="18" s="1"/>
  <c r="L66" i="62"/>
  <c r="L66" i="63" s="1"/>
  <c r="L66" i="18" s="1"/>
  <c r="K66" i="62"/>
  <c r="K66" i="63" s="1"/>
  <c r="K66" i="18" s="1"/>
  <c r="J66" i="62"/>
  <c r="J66" i="63" s="1"/>
  <c r="J66" i="18" s="1"/>
  <c r="I66" i="62"/>
  <c r="I66" i="63" s="1"/>
  <c r="I66" i="18" s="1"/>
  <c r="H66" i="62"/>
  <c r="H66" i="63" s="1"/>
  <c r="H66" i="18" s="1"/>
  <c r="G66" i="62"/>
  <c r="G66" i="63" s="1"/>
  <c r="G66" i="18" s="1"/>
  <c r="F66" i="62"/>
  <c r="F66" i="63" s="1"/>
  <c r="F66" i="18" s="1"/>
  <c r="E66" i="62"/>
  <c r="E66" i="63" s="1"/>
  <c r="E66" i="18" s="1"/>
  <c r="D66" i="62"/>
  <c r="D66" i="63" s="1"/>
  <c r="D66" i="18" s="1"/>
  <c r="C66" i="62"/>
  <c r="C66" i="63" s="1"/>
  <c r="C66" i="18" s="1"/>
  <c r="P65" i="62"/>
  <c r="P65" i="63" s="1"/>
  <c r="P65" i="18" s="1"/>
  <c r="O65" i="62"/>
  <c r="O65" i="63" s="1"/>
  <c r="O65" i="18" s="1"/>
  <c r="N65" i="62"/>
  <c r="N65" i="63" s="1"/>
  <c r="N65" i="18" s="1"/>
  <c r="M65" i="62"/>
  <c r="M65" i="63" s="1"/>
  <c r="M65" i="18" s="1"/>
  <c r="L65" i="62"/>
  <c r="L65" i="63" s="1"/>
  <c r="L65" i="18" s="1"/>
  <c r="K65" i="62"/>
  <c r="K65" i="63" s="1"/>
  <c r="K65" i="18" s="1"/>
  <c r="J65" i="62"/>
  <c r="J65" i="63" s="1"/>
  <c r="J65" i="18" s="1"/>
  <c r="I65" i="62"/>
  <c r="I65" i="63" s="1"/>
  <c r="I65" i="18" s="1"/>
  <c r="H65" i="62"/>
  <c r="H65" i="63" s="1"/>
  <c r="H65" i="18" s="1"/>
  <c r="G65" i="62"/>
  <c r="G65" i="63" s="1"/>
  <c r="G65" i="18" s="1"/>
  <c r="F65" i="62"/>
  <c r="F65" i="63" s="1"/>
  <c r="F65" i="18" s="1"/>
  <c r="E65" i="62"/>
  <c r="E65" i="63" s="1"/>
  <c r="E65" i="18" s="1"/>
  <c r="D65" i="62"/>
  <c r="D65" i="63" s="1"/>
  <c r="D65" i="18" s="1"/>
  <c r="C65" i="62"/>
  <c r="C65" i="63" s="1"/>
  <c r="C65" i="18" s="1"/>
  <c r="P64" i="62"/>
  <c r="P64" i="63" s="1"/>
  <c r="P64" i="18" s="1"/>
  <c r="O64" i="62"/>
  <c r="O64" i="63" s="1"/>
  <c r="O64" i="18" s="1"/>
  <c r="N64" i="62"/>
  <c r="N64" i="63" s="1"/>
  <c r="N64" i="18" s="1"/>
  <c r="M64" i="62"/>
  <c r="M64" i="63" s="1"/>
  <c r="M64" i="18" s="1"/>
  <c r="L64" i="62"/>
  <c r="L64" i="63" s="1"/>
  <c r="L64" i="18" s="1"/>
  <c r="K64" i="62"/>
  <c r="K64" i="63" s="1"/>
  <c r="K64" i="18" s="1"/>
  <c r="J64" i="62"/>
  <c r="J64" i="63" s="1"/>
  <c r="J64" i="18" s="1"/>
  <c r="I64" i="62"/>
  <c r="I64" i="63" s="1"/>
  <c r="I64" i="18" s="1"/>
  <c r="H64" i="62"/>
  <c r="H64" i="63" s="1"/>
  <c r="H64" i="18" s="1"/>
  <c r="G64" i="62"/>
  <c r="G64" i="63" s="1"/>
  <c r="G64" i="18" s="1"/>
  <c r="F64" i="62"/>
  <c r="F64" i="63" s="1"/>
  <c r="F64" i="18" s="1"/>
  <c r="E64" i="62"/>
  <c r="E64" i="63" s="1"/>
  <c r="E64" i="18" s="1"/>
  <c r="D64" i="62"/>
  <c r="D64" i="63" s="1"/>
  <c r="D64" i="18" s="1"/>
  <c r="C64" i="62"/>
  <c r="C64" i="63" s="1"/>
  <c r="C64" i="18" s="1"/>
  <c r="P58" i="62"/>
  <c r="P58" i="63" s="1"/>
  <c r="P58" i="18" s="1"/>
  <c r="O58" i="62"/>
  <c r="O58" i="63" s="1"/>
  <c r="O58" i="18" s="1"/>
  <c r="N58" i="62"/>
  <c r="N58" i="63" s="1"/>
  <c r="N58" i="18" s="1"/>
  <c r="M58" i="62"/>
  <c r="M58" i="63" s="1"/>
  <c r="M58" i="18" s="1"/>
  <c r="L58" i="62"/>
  <c r="L58" i="63" s="1"/>
  <c r="L58" i="18" s="1"/>
  <c r="K58" i="62"/>
  <c r="K58" i="63" s="1"/>
  <c r="K58" i="18" s="1"/>
  <c r="J58" i="62"/>
  <c r="J58" i="63" s="1"/>
  <c r="J58" i="18" s="1"/>
  <c r="I58" i="62"/>
  <c r="I58" i="63" s="1"/>
  <c r="I58" i="18" s="1"/>
  <c r="H58" i="62"/>
  <c r="H58" i="63" s="1"/>
  <c r="H58" i="18" s="1"/>
  <c r="G58" i="62"/>
  <c r="G58" i="63" s="1"/>
  <c r="G58" i="18" s="1"/>
  <c r="F58" i="62"/>
  <c r="F58" i="63" s="1"/>
  <c r="F58" i="18" s="1"/>
  <c r="E58" i="62"/>
  <c r="E58" i="63" s="1"/>
  <c r="E58" i="18" s="1"/>
  <c r="D58" i="62"/>
  <c r="D58" i="63" s="1"/>
  <c r="D58" i="18" s="1"/>
  <c r="C58" i="62"/>
  <c r="C58" i="63" s="1"/>
  <c r="C58" i="18" s="1"/>
  <c r="P57" i="62"/>
  <c r="P57" i="63" s="1"/>
  <c r="P57" i="18" s="1"/>
  <c r="O57" i="62"/>
  <c r="O57" i="63" s="1"/>
  <c r="O57" i="18" s="1"/>
  <c r="N57" i="62"/>
  <c r="N57" i="63" s="1"/>
  <c r="N57" i="18" s="1"/>
  <c r="M57" i="62"/>
  <c r="M57" i="63" s="1"/>
  <c r="M57" i="18" s="1"/>
  <c r="L57" i="62"/>
  <c r="L57" i="63" s="1"/>
  <c r="L57" i="18" s="1"/>
  <c r="K57" i="62"/>
  <c r="K57" i="63" s="1"/>
  <c r="K57" i="18" s="1"/>
  <c r="J57" i="62"/>
  <c r="J57" i="63" s="1"/>
  <c r="J57" i="18" s="1"/>
  <c r="I57" i="62"/>
  <c r="I57" i="63" s="1"/>
  <c r="I57" i="18" s="1"/>
  <c r="H57" i="62"/>
  <c r="H57" i="63" s="1"/>
  <c r="H57" i="18" s="1"/>
  <c r="G57" i="62"/>
  <c r="G57" i="63" s="1"/>
  <c r="G57" i="18" s="1"/>
  <c r="F57" i="62"/>
  <c r="F57" i="63" s="1"/>
  <c r="F57" i="18" s="1"/>
  <c r="E57" i="62"/>
  <c r="E57" i="63" s="1"/>
  <c r="E57" i="18" s="1"/>
  <c r="D57" i="62"/>
  <c r="D57" i="63" s="1"/>
  <c r="D57" i="18" s="1"/>
  <c r="C57" i="62"/>
  <c r="C57" i="63" s="1"/>
  <c r="C57" i="18" s="1"/>
  <c r="P56" i="62"/>
  <c r="P56" i="63" s="1"/>
  <c r="P56" i="18" s="1"/>
  <c r="O56" i="62"/>
  <c r="O56" i="63" s="1"/>
  <c r="O56" i="18" s="1"/>
  <c r="N56" i="62"/>
  <c r="N56" i="63" s="1"/>
  <c r="N56" i="18" s="1"/>
  <c r="M56" i="62"/>
  <c r="M56" i="63" s="1"/>
  <c r="M56" i="18" s="1"/>
  <c r="L56" i="62"/>
  <c r="L56" i="63" s="1"/>
  <c r="L56" i="18" s="1"/>
  <c r="K56" i="62"/>
  <c r="K56" i="63" s="1"/>
  <c r="K56" i="18" s="1"/>
  <c r="J56" i="62"/>
  <c r="J56" i="63" s="1"/>
  <c r="J56" i="18" s="1"/>
  <c r="I56" i="62"/>
  <c r="I56" i="63" s="1"/>
  <c r="I56" i="18" s="1"/>
  <c r="H56" i="62"/>
  <c r="H56" i="63" s="1"/>
  <c r="H56" i="18" s="1"/>
  <c r="G56" i="62"/>
  <c r="G56" i="63" s="1"/>
  <c r="G56" i="18" s="1"/>
  <c r="F56" i="62"/>
  <c r="F56" i="63" s="1"/>
  <c r="F56" i="18" s="1"/>
  <c r="E56" i="62"/>
  <c r="E56" i="63" s="1"/>
  <c r="E56" i="18" s="1"/>
  <c r="D56" i="62"/>
  <c r="D56" i="63" s="1"/>
  <c r="D56" i="18" s="1"/>
  <c r="C56" i="62"/>
  <c r="C56" i="63" s="1"/>
  <c r="C56" i="18" s="1"/>
  <c r="P51" i="62"/>
  <c r="P51" i="63" s="1"/>
  <c r="P51" i="18" s="1"/>
  <c r="O51" i="62"/>
  <c r="O51" i="63" s="1"/>
  <c r="O51" i="18" s="1"/>
  <c r="N51" i="62"/>
  <c r="N51" i="63" s="1"/>
  <c r="N51" i="18" s="1"/>
  <c r="M51" i="62"/>
  <c r="M51" i="63" s="1"/>
  <c r="M51" i="18" s="1"/>
  <c r="L51" i="62"/>
  <c r="L51" i="63" s="1"/>
  <c r="L51" i="18" s="1"/>
  <c r="K51" i="62"/>
  <c r="K51" i="63" s="1"/>
  <c r="K51" i="18" s="1"/>
  <c r="J51" i="62"/>
  <c r="J51" i="63" s="1"/>
  <c r="J51" i="18" s="1"/>
  <c r="I51" i="62"/>
  <c r="I51" i="63" s="1"/>
  <c r="I51" i="18" s="1"/>
  <c r="H51" i="62"/>
  <c r="H51" i="63" s="1"/>
  <c r="H51" i="18" s="1"/>
  <c r="G51" i="62"/>
  <c r="G51" i="63" s="1"/>
  <c r="G51" i="18" s="1"/>
  <c r="F51" i="62"/>
  <c r="F51" i="63" s="1"/>
  <c r="F51" i="18" s="1"/>
  <c r="E51" i="62"/>
  <c r="E51" i="63" s="1"/>
  <c r="E51" i="18" s="1"/>
  <c r="D51" i="62"/>
  <c r="D51" i="63" s="1"/>
  <c r="D51" i="18" s="1"/>
  <c r="C51" i="62"/>
  <c r="C51" i="63" s="1"/>
  <c r="C51" i="18" s="1"/>
  <c r="P50" i="62"/>
  <c r="P50" i="63" s="1"/>
  <c r="P50" i="18" s="1"/>
  <c r="O50" i="62"/>
  <c r="O50" i="63" s="1"/>
  <c r="O50" i="18" s="1"/>
  <c r="N50" i="62"/>
  <c r="N50" i="63" s="1"/>
  <c r="N50" i="18" s="1"/>
  <c r="M50" i="62"/>
  <c r="M50" i="63" s="1"/>
  <c r="M50" i="18" s="1"/>
  <c r="L50" i="62"/>
  <c r="L50" i="63" s="1"/>
  <c r="L50" i="18" s="1"/>
  <c r="K50" i="62"/>
  <c r="K50" i="63" s="1"/>
  <c r="K50" i="18" s="1"/>
  <c r="J50" i="62"/>
  <c r="J50" i="63" s="1"/>
  <c r="J50" i="18" s="1"/>
  <c r="I50" i="62"/>
  <c r="I50" i="63" s="1"/>
  <c r="I50" i="18" s="1"/>
  <c r="H50" i="62"/>
  <c r="H50" i="63" s="1"/>
  <c r="H50" i="18" s="1"/>
  <c r="G50" i="62"/>
  <c r="G50" i="63" s="1"/>
  <c r="G50" i="18" s="1"/>
  <c r="F50" i="62"/>
  <c r="F50" i="63" s="1"/>
  <c r="F50" i="18" s="1"/>
  <c r="E50" i="62"/>
  <c r="E50" i="63" s="1"/>
  <c r="E50" i="18" s="1"/>
  <c r="D50" i="62"/>
  <c r="D50" i="63" s="1"/>
  <c r="D50" i="18" s="1"/>
  <c r="C50" i="62"/>
  <c r="C50" i="63" s="1"/>
  <c r="C50" i="18" s="1"/>
  <c r="P49" i="62"/>
  <c r="P49" i="63" s="1"/>
  <c r="P49" i="18" s="1"/>
  <c r="O49" i="62"/>
  <c r="O49" i="63" s="1"/>
  <c r="O49" i="18" s="1"/>
  <c r="N49" i="62"/>
  <c r="N49" i="63" s="1"/>
  <c r="N49" i="18" s="1"/>
  <c r="M49" i="62"/>
  <c r="M49" i="63" s="1"/>
  <c r="M49" i="18" s="1"/>
  <c r="L49" i="62"/>
  <c r="L49" i="63" s="1"/>
  <c r="L49" i="18" s="1"/>
  <c r="K49" i="62"/>
  <c r="K49" i="63" s="1"/>
  <c r="K49" i="18" s="1"/>
  <c r="J49" i="62"/>
  <c r="J49" i="63" s="1"/>
  <c r="J49" i="18" s="1"/>
  <c r="I49" i="62"/>
  <c r="I49" i="63" s="1"/>
  <c r="I49" i="18" s="1"/>
  <c r="H49" i="62"/>
  <c r="H49" i="63" s="1"/>
  <c r="H49" i="18" s="1"/>
  <c r="G49" i="62"/>
  <c r="G49" i="63" s="1"/>
  <c r="G49" i="18" s="1"/>
  <c r="F49" i="62"/>
  <c r="F49" i="63" s="1"/>
  <c r="F49" i="18" s="1"/>
  <c r="E49" i="62"/>
  <c r="E49" i="63" s="1"/>
  <c r="E49" i="18" s="1"/>
  <c r="D49" i="62"/>
  <c r="D49" i="63" s="1"/>
  <c r="D49" i="18" s="1"/>
  <c r="C49" i="62"/>
  <c r="C49" i="63" s="1"/>
  <c r="C49" i="18" s="1"/>
  <c r="P43" i="62"/>
  <c r="P43" i="63" s="1"/>
  <c r="P43" i="18" s="1"/>
  <c r="O43" i="62"/>
  <c r="O43" i="63" s="1"/>
  <c r="O43" i="18" s="1"/>
  <c r="N43" i="62"/>
  <c r="N43" i="63" s="1"/>
  <c r="N43" i="18" s="1"/>
  <c r="M43" i="62"/>
  <c r="M43" i="63" s="1"/>
  <c r="M43" i="18" s="1"/>
  <c r="L43" i="62"/>
  <c r="L43" i="63" s="1"/>
  <c r="L43" i="18" s="1"/>
  <c r="K43" i="62"/>
  <c r="K43" i="63" s="1"/>
  <c r="K43" i="18" s="1"/>
  <c r="J43" i="62"/>
  <c r="J43" i="63" s="1"/>
  <c r="J43" i="18" s="1"/>
  <c r="I43" i="62"/>
  <c r="I43" i="63" s="1"/>
  <c r="I43" i="18" s="1"/>
  <c r="H43" i="62"/>
  <c r="H43" i="63" s="1"/>
  <c r="H43" i="18" s="1"/>
  <c r="G43" i="62"/>
  <c r="G43" i="63" s="1"/>
  <c r="G43" i="18" s="1"/>
  <c r="F43" i="62"/>
  <c r="F43" i="63" s="1"/>
  <c r="F43" i="18" s="1"/>
  <c r="E43" i="62"/>
  <c r="E43" i="63" s="1"/>
  <c r="E43" i="18" s="1"/>
  <c r="D43" i="62"/>
  <c r="D43" i="63" s="1"/>
  <c r="D43" i="18" s="1"/>
  <c r="C43" i="62"/>
  <c r="C43" i="63" s="1"/>
  <c r="C43" i="18" s="1"/>
  <c r="P42" i="62"/>
  <c r="P42" i="63" s="1"/>
  <c r="P42" i="18" s="1"/>
  <c r="O42" i="62"/>
  <c r="O42" i="63" s="1"/>
  <c r="O42" i="18" s="1"/>
  <c r="N42" i="62"/>
  <c r="N42" i="63" s="1"/>
  <c r="N42" i="18" s="1"/>
  <c r="M42" i="62"/>
  <c r="M42" i="63" s="1"/>
  <c r="M42" i="18" s="1"/>
  <c r="L42" i="62"/>
  <c r="L42" i="63" s="1"/>
  <c r="L42" i="18" s="1"/>
  <c r="K42" i="62"/>
  <c r="K42" i="63" s="1"/>
  <c r="K42" i="18" s="1"/>
  <c r="J42" i="62"/>
  <c r="J42" i="63" s="1"/>
  <c r="J42" i="18" s="1"/>
  <c r="I42" i="62"/>
  <c r="I42" i="63" s="1"/>
  <c r="I42" i="18" s="1"/>
  <c r="H42" i="62"/>
  <c r="H42" i="63" s="1"/>
  <c r="H42" i="18" s="1"/>
  <c r="G42" i="62"/>
  <c r="G42" i="63" s="1"/>
  <c r="G42" i="18" s="1"/>
  <c r="F42" i="62"/>
  <c r="F42" i="63" s="1"/>
  <c r="F42" i="18" s="1"/>
  <c r="E42" i="62"/>
  <c r="E42" i="63" s="1"/>
  <c r="E42" i="18" s="1"/>
  <c r="D42" i="62"/>
  <c r="D42" i="63" s="1"/>
  <c r="D42" i="18" s="1"/>
  <c r="C42" i="62"/>
  <c r="C42" i="63" s="1"/>
  <c r="C42" i="18" s="1"/>
  <c r="P41" i="62"/>
  <c r="P41" i="63" s="1"/>
  <c r="P41" i="18" s="1"/>
  <c r="O41" i="62"/>
  <c r="O41" i="63" s="1"/>
  <c r="O41" i="18" s="1"/>
  <c r="N41" i="62"/>
  <c r="N41" i="63" s="1"/>
  <c r="N41" i="18" s="1"/>
  <c r="M41" i="62"/>
  <c r="M41" i="63" s="1"/>
  <c r="M41" i="18" s="1"/>
  <c r="L41" i="62"/>
  <c r="L41" i="63" s="1"/>
  <c r="L41" i="18" s="1"/>
  <c r="K41" i="62"/>
  <c r="K41" i="63" s="1"/>
  <c r="K41" i="18" s="1"/>
  <c r="J41" i="62"/>
  <c r="J41" i="63" s="1"/>
  <c r="J41" i="18" s="1"/>
  <c r="I41" i="62"/>
  <c r="I41" i="63" s="1"/>
  <c r="I41" i="18" s="1"/>
  <c r="H41" i="62"/>
  <c r="H41" i="63" s="1"/>
  <c r="H41" i="18" s="1"/>
  <c r="G41" i="62"/>
  <c r="G41" i="63" s="1"/>
  <c r="G41" i="18" s="1"/>
  <c r="F41" i="62"/>
  <c r="F41" i="63" s="1"/>
  <c r="F41" i="18" s="1"/>
  <c r="E41" i="62"/>
  <c r="E41" i="63" s="1"/>
  <c r="E41" i="18" s="1"/>
  <c r="D41" i="62"/>
  <c r="D41" i="63" s="1"/>
  <c r="D41" i="18" s="1"/>
  <c r="C41" i="62"/>
  <c r="C41" i="63" s="1"/>
  <c r="C41" i="18" s="1"/>
  <c r="M35" i="62"/>
  <c r="M35" i="63" s="1"/>
  <c r="M35" i="18" s="1"/>
  <c r="L35" i="62"/>
  <c r="L35" i="63" s="1"/>
  <c r="L35" i="18" s="1"/>
  <c r="K35" i="62"/>
  <c r="K35" i="63" s="1"/>
  <c r="K35" i="18" s="1"/>
  <c r="J35" i="62"/>
  <c r="J35" i="63" s="1"/>
  <c r="J35" i="18" s="1"/>
  <c r="I35" i="62"/>
  <c r="I35" i="63" s="1"/>
  <c r="I35" i="18" s="1"/>
  <c r="H35" i="62"/>
  <c r="H35" i="63" s="1"/>
  <c r="H35" i="18" s="1"/>
  <c r="G35" i="62"/>
  <c r="G35" i="63" s="1"/>
  <c r="G35" i="18" s="1"/>
  <c r="F35" i="62"/>
  <c r="F35" i="63" s="1"/>
  <c r="F35" i="18" s="1"/>
  <c r="E35" i="62"/>
  <c r="E35" i="63" s="1"/>
  <c r="E35" i="18" s="1"/>
  <c r="D35" i="62"/>
  <c r="D35" i="63" s="1"/>
  <c r="D35" i="18" s="1"/>
  <c r="C35" i="62"/>
  <c r="C35" i="63" s="1"/>
  <c r="C35" i="18" s="1"/>
  <c r="W34" i="62"/>
  <c r="W34" i="63" s="1"/>
  <c r="W34" i="18" s="1"/>
  <c r="V34" i="62"/>
  <c r="V34" i="63" s="1"/>
  <c r="V34" i="18" s="1"/>
  <c r="U34" i="62"/>
  <c r="U34" i="63" s="1"/>
  <c r="U34" i="18" s="1"/>
  <c r="T34" i="62"/>
  <c r="T34" i="63" s="1"/>
  <c r="T34" i="18" s="1"/>
  <c r="S34" i="62"/>
  <c r="S34" i="63" s="1"/>
  <c r="S34" i="18" s="1"/>
  <c r="R34" i="62"/>
  <c r="R34" i="63" s="1"/>
  <c r="R34" i="18" s="1"/>
  <c r="Q34" i="62"/>
  <c r="Q34" i="63" s="1"/>
  <c r="Q34" i="18" s="1"/>
  <c r="P34" i="62"/>
  <c r="P34" i="63" s="1"/>
  <c r="P34" i="18" s="1"/>
  <c r="O34" i="62"/>
  <c r="O34" i="63" s="1"/>
  <c r="O34" i="18" s="1"/>
  <c r="N34" i="62"/>
  <c r="N34" i="63" s="1"/>
  <c r="N34" i="18" s="1"/>
  <c r="M34" i="62"/>
  <c r="M34" i="63" s="1"/>
  <c r="M34" i="18" s="1"/>
  <c r="L34" i="62"/>
  <c r="L34" i="63" s="1"/>
  <c r="L34" i="18" s="1"/>
  <c r="K34" i="62"/>
  <c r="K34" i="63" s="1"/>
  <c r="K34" i="18" s="1"/>
  <c r="J34" i="62"/>
  <c r="J34" i="63" s="1"/>
  <c r="J34" i="18" s="1"/>
  <c r="I34" i="62"/>
  <c r="I34" i="63" s="1"/>
  <c r="I34" i="18" s="1"/>
  <c r="H34" i="62"/>
  <c r="H34" i="63" s="1"/>
  <c r="H34" i="18" s="1"/>
  <c r="G34" i="62"/>
  <c r="G34" i="63" s="1"/>
  <c r="G34" i="18" s="1"/>
  <c r="F34" i="62"/>
  <c r="F34" i="63" s="1"/>
  <c r="F34" i="18" s="1"/>
  <c r="E34" i="62"/>
  <c r="E34" i="63" s="1"/>
  <c r="E34" i="18" s="1"/>
  <c r="D34" i="62"/>
  <c r="D34" i="63" s="1"/>
  <c r="D34" i="18" s="1"/>
  <c r="C34" i="62"/>
  <c r="C34" i="63" s="1"/>
  <c r="C34" i="18" s="1"/>
  <c r="W33" i="62"/>
  <c r="W33" i="63" s="1"/>
  <c r="W33" i="18" s="1"/>
  <c r="V33" i="62"/>
  <c r="V33" i="63" s="1"/>
  <c r="V33" i="18" s="1"/>
  <c r="U33" i="62"/>
  <c r="U33" i="63" s="1"/>
  <c r="U33" i="18" s="1"/>
  <c r="T33" i="62"/>
  <c r="T33" i="63" s="1"/>
  <c r="T33" i="18" s="1"/>
  <c r="S33" i="62"/>
  <c r="S33" i="63" s="1"/>
  <c r="S33" i="18" s="1"/>
  <c r="R33" i="62"/>
  <c r="R33" i="63" s="1"/>
  <c r="R33" i="18" s="1"/>
  <c r="Q33" i="62"/>
  <c r="Q33" i="63" s="1"/>
  <c r="Q33" i="18" s="1"/>
  <c r="P33" i="62"/>
  <c r="P33" i="63" s="1"/>
  <c r="P33" i="18" s="1"/>
  <c r="O33" i="62"/>
  <c r="O33" i="63" s="1"/>
  <c r="O33" i="18" s="1"/>
  <c r="N33" i="62"/>
  <c r="N33" i="63" s="1"/>
  <c r="N33" i="18" s="1"/>
  <c r="M33" i="62"/>
  <c r="M33" i="63" s="1"/>
  <c r="M33" i="18" s="1"/>
  <c r="L33" i="62"/>
  <c r="L33" i="63" s="1"/>
  <c r="L33" i="18" s="1"/>
  <c r="K33" i="62"/>
  <c r="K33" i="63" s="1"/>
  <c r="K33" i="18" s="1"/>
  <c r="J33" i="62"/>
  <c r="J33" i="63" s="1"/>
  <c r="J33" i="18" s="1"/>
  <c r="I33" i="62"/>
  <c r="I33" i="63" s="1"/>
  <c r="I33" i="18" s="1"/>
  <c r="H33" i="62"/>
  <c r="H33" i="63" s="1"/>
  <c r="H33" i="18" s="1"/>
  <c r="G33" i="62"/>
  <c r="G33" i="63" s="1"/>
  <c r="G33" i="18" s="1"/>
  <c r="F33" i="62"/>
  <c r="F33" i="63" s="1"/>
  <c r="F33" i="18" s="1"/>
  <c r="E33" i="62"/>
  <c r="E33" i="63" s="1"/>
  <c r="E33" i="18" s="1"/>
  <c r="D33" i="62"/>
  <c r="D33" i="63" s="1"/>
  <c r="D33" i="18" s="1"/>
  <c r="C33" i="62"/>
  <c r="C33" i="63" s="1"/>
  <c r="C33" i="18" s="1"/>
  <c r="W32" i="62"/>
  <c r="W32" i="63" s="1"/>
  <c r="W32" i="18" s="1"/>
  <c r="V32" i="62"/>
  <c r="V32" i="63" s="1"/>
  <c r="V32" i="18" s="1"/>
  <c r="U32" i="62"/>
  <c r="U32" i="63" s="1"/>
  <c r="U32" i="18" s="1"/>
  <c r="T32" i="62"/>
  <c r="T32" i="63" s="1"/>
  <c r="T32" i="18" s="1"/>
  <c r="S32" i="62"/>
  <c r="S32" i="63" s="1"/>
  <c r="S32" i="18" s="1"/>
  <c r="R32" i="62"/>
  <c r="R32" i="63" s="1"/>
  <c r="R32" i="18" s="1"/>
  <c r="Q32" i="62"/>
  <c r="Q32" i="63" s="1"/>
  <c r="Q32" i="18" s="1"/>
  <c r="P32" i="62"/>
  <c r="P32" i="63" s="1"/>
  <c r="P32" i="18" s="1"/>
  <c r="O32" i="62"/>
  <c r="O32" i="63" s="1"/>
  <c r="O32" i="18" s="1"/>
  <c r="N32" i="62"/>
  <c r="N32" i="63" s="1"/>
  <c r="N32" i="18" s="1"/>
  <c r="M32" i="62"/>
  <c r="M32" i="63" s="1"/>
  <c r="M32" i="18" s="1"/>
  <c r="L32" i="62"/>
  <c r="L32" i="63" s="1"/>
  <c r="L32" i="18" s="1"/>
  <c r="K32" i="62"/>
  <c r="K32" i="63" s="1"/>
  <c r="K32" i="18" s="1"/>
  <c r="J32" i="62"/>
  <c r="J32" i="63" s="1"/>
  <c r="J32" i="18" s="1"/>
  <c r="I32" i="62"/>
  <c r="I32" i="63" s="1"/>
  <c r="I32" i="18" s="1"/>
  <c r="H32" i="62"/>
  <c r="H32" i="63" s="1"/>
  <c r="H32" i="18" s="1"/>
  <c r="G32" i="62"/>
  <c r="G32" i="63" s="1"/>
  <c r="G32" i="18" s="1"/>
  <c r="F32" i="62"/>
  <c r="F32" i="63" s="1"/>
  <c r="F32" i="18" s="1"/>
  <c r="E32" i="62"/>
  <c r="E32" i="63" s="1"/>
  <c r="E32" i="18" s="1"/>
  <c r="D32" i="62"/>
  <c r="D32" i="63" s="1"/>
  <c r="D32" i="18" s="1"/>
  <c r="C32" i="62"/>
  <c r="C32" i="63" s="1"/>
  <c r="C32" i="18" s="1"/>
  <c r="M26" i="62"/>
  <c r="M26" i="63" s="1"/>
  <c r="M26" i="18" s="1"/>
  <c r="L26" i="62"/>
  <c r="L26" i="63" s="1"/>
  <c r="L26" i="18" s="1"/>
  <c r="K26" i="62"/>
  <c r="K26" i="63" s="1"/>
  <c r="K26" i="18" s="1"/>
  <c r="J26" i="62"/>
  <c r="J26" i="63" s="1"/>
  <c r="J26" i="18" s="1"/>
  <c r="I26" i="62"/>
  <c r="I26" i="63" s="1"/>
  <c r="I26" i="18" s="1"/>
  <c r="H26" i="62"/>
  <c r="H26" i="63" s="1"/>
  <c r="H26" i="18" s="1"/>
  <c r="G26" i="62"/>
  <c r="G26" i="63" s="1"/>
  <c r="G26" i="18" s="1"/>
  <c r="F26" i="62"/>
  <c r="F26" i="63" s="1"/>
  <c r="F26" i="18" s="1"/>
  <c r="E26" i="62"/>
  <c r="E26" i="63" s="1"/>
  <c r="E26" i="18" s="1"/>
  <c r="D26" i="62"/>
  <c r="D26" i="63" s="1"/>
  <c r="D26" i="18" s="1"/>
  <c r="C26" i="62"/>
  <c r="C26" i="63" s="1"/>
  <c r="C26" i="18" s="1"/>
  <c r="W25" i="62"/>
  <c r="W25" i="63" s="1"/>
  <c r="W25" i="18" s="1"/>
  <c r="V25" i="62"/>
  <c r="V25" i="63" s="1"/>
  <c r="V25" i="18" s="1"/>
  <c r="U25" i="62"/>
  <c r="U25" i="63" s="1"/>
  <c r="U25" i="18" s="1"/>
  <c r="T25" i="62"/>
  <c r="T25" i="63" s="1"/>
  <c r="T25" i="18" s="1"/>
  <c r="S25" i="62"/>
  <c r="S25" i="63" s="1"/>
  <c r="S25" i="18" s="1"/>
  <c r="R25" i="62"/>
  <c r="R25" i="63" s="1"/>
  <c r="R25" i="18" s="1"/>
  <c r="Q25" i="62"/>
  <c r="Q25" i="63" s="1"/>
  <c r="Q25" i="18" s="1"/>
  <c r="P25" i="62"/>
  <c r="P25" i="63" s="1"/>
  <c r="P25" i="18" s="1"/>
  <c r="O25" i="62"/>
  <c r="O25" i="63" s="1"/>
  <c r="O25" i="18" s="1"/>
  <c r="N25" i="62"/>
  <c r="N25" i="63" s="1"/>
  <c r="N25" i="18" s="1"/>
  <c r="M25" i="62"/>
  <c r="M25" i="63" s="1"/>
  <c r="M25" i="18" s="1"/>
  <c r="L25" i="62"/>
  <c r="L25" i="63" s="1"/>
  <c r="L25" i="18" s="1"/>
  <c r="K25" i="62"/>
  <c r="K25" i="63" s="1"/>
  <c r="K25" i="18" s="1"/>
  <c r="J25" i="62"/>
  <c r="J25" i="63" s="1"/>
  <c r="J25" i="18" s="1"/>
  <c r="I25" i="62"/>
  <c r="I25" i="63" s="1"/>
  <c r="I25" i="18" s="1"/>
  <c r="H25" i="62"/>
  <c r="H25" i="63" s="1"/>
  <c r="H25" i="18" s="1"/>
  <c r="G25" i="62"/>
  <c r="G25" i="63" s="1"/>
  <c r="G25" i="18" s="1"/>
  <c r="F25" i="62"/>
  <c r="F25" i="63" s="1"/>
  <c r="F25" i="18" s="1"/>
  <c r="E25" i="62"/>
  <c r="E25" i="63" s="1"/>
  <c r="E25" i="18" s="1"/>
  <c r="D25" i="62"/>
  <c r="D25" i="63" s="1"/>
  <c r="D25" i="18" s="1"/>
  <c r="C25" i="62"/>
  <c r="C25" i="63" s="1"/>
  <c r="C25" i="18" s="1"/>
  <c r="W24" i="62"/>
  <c r="W24" i="63" s="1"/>
  <c r="W24" i="18" s="1"/>
  <c r="V24" i="62"/>
  <c r="V24" i="63" s="1"/>
  <c r="V24" i="18" s="1"/>
  <c r="U24" i="62"/>
  <c r="U24" i="63" s="1"/>
  <c r="U24" i="18" s="1"/>
  <c r="T24" i="62"/>
  <c r="T24" i="63" s="1"/>
  <c r="T24" i="18" s="1"/>
  <c r="S24" i="62"/>
  <c r="S24" i="63" s="1"/>
  <c r="S24" i="18" s="1"/>
  <c r="R24" i="62"/>
  <c r="R24" i="63" s="1"/>
  <c r="R24" i="18" s="1"/>
  <c r="Q24" i="62"/>
  <c r="Q24" i="63" s="1"/>
  <c r="Q24" i="18" s="1"/>
  <c r="P24" i="62"/>
  <c r="P24" i="63" s="1"/>
  <c r="P24" i="18" s="1"/>
  <c r="O24" i="62"/>
  <c r="O24" i="63" s="1"/>
  <c r="O24" i="18" s="1"/>
  <c r="N24" i="62"/>
  <c r="N24" i="63" s="1"/>
  <c r="N24" i="18" s="1"/>
  <c r="M24" i="62"/>
  <c r="M24" i="63" s="1"/>
  <c r="M24" i="18" s="1"/>
  <c r="L24" i="62"/>
  <c r="L24" i="63" s="1"/>
  <c r="L24" i="18" s="1"/>
  <c r="K24" i="62"/>
  <c r="K24" i="63" s="1"/>
  <c r="K24" i="18" s="1"/>
  <c r="J24" i="62"/>
  <c r="J24" i="63" s="1"/>
  <c r="J24" i="18" s="1"/>
  <c r="I24" i="62"/>
  <c r="I24" i="63" s="1"/>
  <c r="I24" i="18" s="1"/>
  <c r="H24" i="62"/>
  <c r="H24" i="63" s="1"/>
  <c r="H24" i="18" s="1"/>
  <c r="G24" i="62"/>
  <c r="G24" i="63" s="1"/>
  <c r="G24" i="18" s="1"/>
  <c r="F24" i="62"/>
  <c r="F24" i="63" s="1"/>
  <c r="F24" i="18" s="1"/>
  <c r="E24" i="62"/>
  <c r="E24" i="63" s="1"/>
  <c r="E24" i="18" s="1"/>
  <c r="D24" i="62"/>
  <c r="D24" i="63" s="1"/>
  <c r="D24" i="18" s="1"/>
  <c r="C24" i="62"/>
  <c r="C24" i="63" s="1"/>
  <c r="C24" i="18" s="1"/>
  <c r="W23" i="62"/>
  <c r="W23" i="63" s="1"/>
  <c r="W23" i="18" s="1"/>
  <c r="V23" i="62"/>
  <c r="V23" i="63" s="1"/>
  <c r="V23" i="18" s="1"/>
  <c r="U23" i="62"/>
  <c r="U23" i="63" s="1"/>
  <c r="U23" i="18" s="1"/>
  <c r="T23" i="62"/>
  <c r="T23" i="63" s="1"/>
  <c r="T23" i="18" s="1"/>
  <c r="S23" i="62"/>
  <c r="S23" i="63" s="1"/>
  <c r="S23" i="18" s="1"/>
  <c r="R23" i="62"/>
  <c r="R23" i="63" s="1"/>
  <c r="R23" i="18" s="1"/>
  <c r="Q23" i="62"/>
  <c r="Q23" i="63" s="1"/>
  <c r="Q23" i="18" s="1"/>
  <c r="P23" i="62"/>
  <c r="P23" i="63" s="1"/>
  <c r="P23" i="18" s="1"/>
  <c r="O23" i="62"/>
  <c r="O23" i="63" s="1"/>
  <c r="O23" i="18" s="1"/>
  <c r="N23" i="62"/>
  <c r="N23" i="63" s="1"/>
  <c r="N23" i="18" s="1"/>
  <c r="M23" i="62"/>
  <c r="M23" i="63" s="1"/>
  <c r="M23" i="18" s="1"/>
  <c r="L23" i="62"/>
  <c r="L23" i="63" s="1"/>
  <c r="L23" i="18" s="1"/>
  <c r="K23" i="62"/>
  <c r="K23" i="63" s="1"/>
  <c r="K23" i="18" s="1"/>
  <c r="J23" i="62"/>
  <c r="J23" i="63" s="1"/>
  <c r="J23" i="18" s="1"/>
  <c r="I23" i="62"/>
  <c r="I23" i="63" s="1"/>
  <c r="I23" i="18" s="1"/>
  <c r="H23" i="62"/>
  <c r="H23" i="63" s="1"/>
  <c r="H23" i="18" s="1"/>
  <c r="G23" i="62"/>
  <c r="G23" i="63" s="1"/>
  <c r="G23" i="18" s="1"/>
  <c r="F23" i="62"/>
  <c r="F23" i="63" s="1"/>
  <c r="F23" i="18" s="1"/>
  <c r="E23" i="62"/>
  <c r="E23" i="63" s="1"/>
  <c r="E23" i="18" s="1"/>
  <c r="D23" i="62"/>
  <c r="D23" i="63" s="1"/>
  <c r="D23" i="18" s="1"/>
  <c r="C23" i="62"/>
  <c r="C23" i="63" s="1"/>
  <c r="C23" i="18" s="1"/>
  <c r="M17" i="62"/>
  <c r="M17" i="63" s="1"/>
  <c r="M17" i="18" s="1"/>
  <c r="L17" i="62"/>
  <c r="L17" i="63" s="1"/>
  <c r="L17" i="18" s="1"/>
  <c r="K17" i="62"/>
  <c r="K17" i="63" s="1"/>
  <c r="K17" i="18" s="1"/>
  <c r="J17" i="62"/>
  <c r="J17" i="63" s="1"/>
  <c r="J17" i="18" s="1"/>
  <c r="I17" i="62"/>
  <c r="I17" i="63" s="1"/>
  <c r="I17" i="18" s="1"/>
  <c r="H17" i="62"/>
  <c r="H17" i="63" s="1"/>
  <c r="H17" i="18" s="1"/>
  <c r="G17" i="62"/>
  <c r="G17" i="63" s="1"/>
  <c r="G17" i="18" s="1"/>
  <c r="F17" i="62"/>
  <c r="F17" i="63" s="1"/>
  <c r="F17" i="18" s="1"/>
  <c r="E17" i="62"/>
  <c r="E17" i="63" s="1"/>
  <c r="E17" i="18" s="1"/>
  <c r="D17" i="62"/>
  <c r="D17" i="63" s="1"/>
  <c r="D17" i="18" s="1"/>
  <c r="C17" i="62"/>
  <c r="C17" i="63" s="1"/>
  <c r="C17" i="18" s="1"/>
  <c r="Z16" i="62"/>
  <c r="Z16" i="63" s="1"/>
  <c r="Z16" i="18" s="1"/>
  <c r="Y16" i="62"/>
  <c r="Y16" i="63" s="1"/>
  <c r="Y16" i="18" s="1"/>
  <c r="X16" i="62"/>
  <c r="X16" i="63" s="1"/>
  <c r="X16" i="18" s="1"/>
  <c r="W16" i="62"/>
  <c r="W16" i="63" s="1"/>
  <c r="W16" i="18" s="1"/>
  <c r="V16" i="62"/>
  <c r="V16" i="63" s="1"/>
  <c r="V16" i="18" s="1"/>
  <c r="U16" i="62"/>
  <c r="U16" i="63" s="1"/>
  <c r="U16" i="18" s="1"/>
  <c r="T16" i="62"/>
  <c r="T16" i="63" s="1"/>
  <c r="T16" i="18" s="1"/>
  <c r="S16" i="62"/>
  <c r="S16" i="63" s="1"/>
  <c r="S16" i="18" s="1"/>
  <c r="R16" i="62"/>
  <c r="R16" i="63" s="1"/>
  <c r="R16" i="18" s="1"/>
  <c r="Q16" i="62"/>
  <c r="Q16" i="63" s="1"/>
  <c r="Q16" i="18" s="1"/>
  <c r="P16" i="62"/>
  <c r="P16" i="63" s="1"/>
  <c r="P16" i="18" s="1"/>
  <c r="O16" i="62"/>
  <c r="O16" i="63" s="1"/>
  <c r="O16" i="18" s="1"/>
  <c r="N16" i="62"/>
  <c r="N16" i="63" s="1"/>
  <c r="N16" i="18" s="1"/>
  <c r="M16" i="62"/>
  <c r="M16" i="63" s="1"/>
  <c r="M16" i="18" s="1"/>
  <c r="L16" i="62"/>
  <c r="L16" i="63" s="1"/>
  <c r="L16" i="18" s="1"/>
  <c r="K16" i="62"/>
  <c r="K16" i="63" s="1"/>
  <c r="K16" i="18" s="1"/>
  <c r="J16" i="62"/>
  <c r="J16" i="63" s="1"/>
  <c r="J16" i="18" s="1"/>
  <c r="I16" i="62"/>
  <c r="I16" i="63" s="1"/>
  <c r="I16" i="18" s="1"/>
  <c r="H16" i="62"/>
  <c r="H16" i="63" s="1"/>
  <c r="H16" i="18" s="1"/>
  <c r="G16" i="62"/>
  <c r="G16" i="63" s="1"/>
  <c r="G16" i="18" s="1"/>
  <c r="F16" i="62"/>
  <c r="F16" i="63" s="1"/>
  <c r="F16" i="18" s="1"/>
  <c r="E16" i="62"/>
  <c r="E16" i="63" s="1"/>
  <c r="E16" i="18" s="1"/>
  <c r="D16" i="62"/>
  <c r="D16" i="63" s="1"/>
  <c r="D16" i="18" s="1"/>
  <c r="C16" i="62"/>
  <c r="C16" i="63" s="1"/>
  <c r="C16" i="18" s="1"/>
  <c r="Z15" i="62"/>
  <c r="Z15" i="63" s="1"/>
  <c r="Z15" i="18" s="1"/>
  <c r="Y15" i="62"/>
  <c r="Y15" i="63" s="1"/>
  <c r="Y15" i="18" s="1"/>
  <c r="X15" i="62"/>
  <c r="X15" i="63" s="1"/>
  <c r="X15" i="18" s="1"/>
  <c r="W15" i="62"/>
  <c r="W15" i="63" s="1"/>
  <c r="W15" i="18" s="1"/>
  <c r="V15" i="62"/>
  <c r="V15" i="63" s="1"/>
  <c r="V15" i="18" s="1"/>
  <c r="U15" i="62"/>
  <c r="U15" i="63" s="1"/>
  <c r="U15" i="18" s="1"/>
  <c r="T15" i="62"/>
  <c r="T15" i="63" s="1"/>
  <c r="T15" i="18" s="1"/>
  <c r="S15" i="62"/>
  <c r="S15" i="63" s="1"/>
  <c r="S15" i="18" s="1"/>
  <c r="R15" i="62"/>
  <c r="R15" i="63" s="1"/>
  <c r="R15" i="18" s="1"/>
  <c r="Q15" i="62"/>
  <c r="Q15" i="63" s="1"/>
  <c r="Q15" i="18" s="1"/>
  <c r="P15" i="62"/>
  <c r="P15" i="63" s="1"/>
  <c r="P15" i="18" s="1"/>
  <c r="O15" i="62"/>
  <c r="O15" i="63" s="1"/>
  <c r="O15" i="18" s="1"/>
  <c r="N15" i="62"/>
  <c r="N15" i="63" s="1"/>
  <c r="N15" i="18" s="1"/>
  <c r="M15" i="62"/>
  <c r="M15" i="63" s="1"/>
  <c r="M15" i="18" s="1"/>
  <c r="L15" i="62"/>
  <c r="L15" i="63" s="1"/>
  <c r="L15" i="18" s="1"/>
  <c r="K15" i="62"/>
  <c r="K15" i="63" s="1"/>
  <c r="K15" i="18" s="1"/>
  <c r="J15" i="62"/>
  <c r="J15" i="63" s="1"/>
  <c r="J15" i="18" s="1"/>
  <c r="I15" i="62"/>
  <c r="I15" i="63" s="1"/>
  <c r="I15" i="18" s="1"/>
  <c r="H15" i="62"/>
  <c r="H15" i="63" s="1"/>
  <c r="H15" i="18" s="1"/>
  <c r="G15" i="62"/>
  <c r="G15" i="63" s="1"/>
  <c r="G15" i="18" s="1"/>
  <c r="F15" i="62"/>
  <c r="F15" i="63" s="1"/>
  <c r="F15" i="18" s="1"/>
  <c r="E15" i="62"/>
  <c r="E15" i="63" s="1"/>
  <c r="E15" i="18" s="1"/>
  <c r="D15" i="62"/>
  <c r="D15" i="63" s="1"/>
  <c r="D15" i="18" s="1"/>
  <c r="C15" i="62"/>
  <c r="C15" i="63" s="1"/>
  <c r="C15" i="18" s="1"/>
  <c r="Z14" i="62"/>
  <c r="Z14" i="63" s="1"/>
  <c r="Z14" i="18" s="1"/>
  <c r="Y14" i="62"/>
  <c r="Y14" i="63" s="1"/>
  <c r="Y14" i="18" s="1"/>
  <c r="X14" i="62"/>
  <c r="X14" i="63" s="1"/>
  <c r="X14" i="18" s="1"/>
  <c r="W14" i="62"/>
  <c r="W14" i="63" s="1"/>
  <c r="W14" i="18" s="1"/>
  <c r="V14" i="62"/>
  <c r="V14" i="63" s="1"/>
  <c r="V14" i="18" s="1"/>
  <c r="U14" i="62"/>
  <c r="U14" i="63" s="1"/>
  <c r="U14" i="18" s="1"/>
  <c r="T14" i="62"/>
  <c r="T14" i="63" s="1"/>
  <c r="T14" i="18" s="1"/>
  <c r="S14" i="62"/>
  <c r="S14" i="63" s="1"/>
  <c r="S14" i="18" s="1"/>
  <c r="R14" i="62"/>
  <c r="R14" i="63" s="1"/>
  <c r="R14" i="18" s="1"/>
  <c r="Q14" i="62"/>
  <c r="Q14" i="63" s="1"/>
  <c r="Q14" i="18" s="1"/>
  <c r="P14" i="62"/>
  <c r="P14" i="63" s="1"/>
  <c r="P14" i="18" s="1"/>
  <c r="O14" i="62"/>
  <c r="O14" i="63" s="1"/>
  <c r="O14" i="18" s="1"/>
  <c r="N14" i="62"/>
  <c r="N14" i="63" s="1"/>
  <c r="N14" i="18" s="1"/>
  <c r="M14" i="62"/>
  <c r="M14" i="63" s="1"/>
  <c r="M14" i="18" s="1"/>
  <c r="L14" i="62"/>
  <c r="L14" i="63" s="1"/>
  <c r="L14" i="18" s="1"/>
  <c r="K14" i="62"/>
  <c r="K14" i="63" s="1"/>
  <c r="K14" i="18" s="1"/>
  <c r="J14" i="62"/>
  <c r="J14" i="63" s="1"/>
  <c r="J14" i="18" s="1"/>
  <c r="I14" i="62"/>
  <c r="I14" i="63" s="1"/>
  <c r="I14" i="18" s="1"/>
  <c r="H14" i="62"/>
  <c r="H14" i="63" s="1"/>
  <c r="H14" i="18" s="1"/>
  <c r="G14" i="62"/>
  <c r="G14" i="63" s="1"/>
  <c r="G14" i="18" s="1"/>
  <c r="F14" i="62"/>
  <c r="F14" i="63" s="1"/>
  <c r="F14" i="18" s="1"/>
  <c r="E14" i="62"/>
  <c r="E14" i="63" s="1"/>
  <c r="E14" i="18" s="1"/>
  <c r="D14" i="62"/>
  <c r="D14" i="63" s="1"/>
  <c r="D14" i="18" s="1"/>
  <c r="C14" i="62"/>
  <c r="C14" i="63" s="1"/>
  <c r="C14" i="18" s="1"/>
  <c r="M8" i="62"/>
  <c r="M8" i="63" s="1"/>
  <c r="M8" i="18" s="1"/>
  <c r="L8" i="62"/>
  <c r="L8" i="63" s="1"/>
  <c r="L8" i="18" s="1"/>
  <c r="K8" i="62"/>
  <c r="K8" i="63" s="1"/>
  <c r="K8" i="18" s="1"/>
  <c r="J8" i="62"/>
  <c r="J8" i="63" s="1"/>
  <c r="J8" i="18" s="1"/>
  <c r="I8" i="62"/>
  <c r="I8" i="63" s="1"/>
  <c r="I8" i="18" s="1"/>
  <c r="H8" i="62"/>
  <c r="H8" i="63" s="1"/>
  <c r="H8" i="18" s="1"/>
  <c r="G8" i="62"/>
  <c r="G8" i="63" s="1"/>
  <c r="G8" i="18" s="1"/>
  <c r="F8" i="62"/>
  <c r="F8" i="63" s="1"/>
  <c r="F8" i="18" s="1"/>
  <c r="E8" i="62"/>
  <c r="E8" i="63" s="1"/>
  <c r="E8" i="18" s="1"/>
  <c r="D8" i="62"/>
  <c r="D8" i="63" s="1"/>
  <c r="D8" i="18" s="1"/>
  <c r="C8" i="62"/>
  <c r="C8" i="63" s="1"/>
  <c r="C8" i="18" s="1"/>
  <c r="Z7" i="62"/>
  <c r="Z7" i="63" s="1"/>
  <c r="Z7" i="18" s="1"/>
  <c r="Y7" i="62"/>
  <c r="Y7" i="63" s="1"/>
  <c r="Y7" i="18" s="1"/>
  <c r="X7" i="62"/>
  <c r="X7" i="63" s="1"/>
  <c r="X7" i="18" s="1"/>
  <c r="W7" i="62"/>
  <c r="W7" i="63" s="1"/>
  <c r="W7" i="18" s="1"/>
  <c r="V7" i="62"/>
  <c r="V7" i="63" s="1"/>
  <c r="V7" i="18" s="1"/>
  <c r="U7" i="62"/>
  <c r="U7" i="63" s="1"/>
  <c r="U7" i="18" s="1"/>
  <c r="T7" i="62"/>
  <c r="T7" i="63" s="1"/>
  <c r="T7" i="18" s="1"/>
  <c r="S7" i="62"/>
  <c r="S7" i="63" s="1"/>
  <c r="S7" i="18" s="1"/>
  <c r="R7" i="62"/>
  <c r="R7" i="63" s="1"/>
  <c r="R7" i="18" s="1"/>
  <c r="Q7" i="62"/>
  <c r="Q7" i="63" s="1"/>
  <c r="Q7" i="18" s="1"/>
  <c r="P7" i="62"/>
  <c r="P7" i="63" s="1"/>
  <c r="P7" i="18" s="1"/>
  <c r="O7" i="62"/>
  <c r="O7" i="63" s="1"/>
  <c r="O7" i="18" s="1"/>
  <c r="N7" i="62"/>
  <c r="N7" i="63" s="1"/>
  <c r="N7" i="18" s="1"/>
  <c r="M7" i="62"/>
  <c r="M7" i="63" s="1"/>
  <c r="M7" i="18" s="1"/>
  <c r="L7" i="62"/>
  <c r="L7" i="63" s="1"/>
  <c r="L7" i="18" s="1"/>
  <c r="K7" i="62"/>
  <c r="K7" i="63" s="1"/>
  <c r="K7" i="18" s="1"/>
  <c r="J7" i="62"/>
  <c r="J7" i="63" s="1"/>
  <c r="J7" i="18" s="1"/>
  <c r="I7" i="62"/>
  <c r="I7" i="63" s="1"/>
  <c r="I7" i="18" s="1"/>
  <c r="H7" i="62"/>
  <c r="H7" i="63" s="1"/>
  <c r="H7" i="18" s="1"/>
  <c r="G7" i="62"/>
  <c r="G7" i="63" s="1"/>
  <c r="G7" i="18" s="1"/>
  <c r="F7" i="62"/>
  <c r="F7" i="63" s="1"/>
  <c r="F7" i="18" s="1"/>
  <c r="E7" i="62"/>
  <c r="E7" i="63" s="1"/>
  <c r="E7" i="18" s="1"/>
  <c r="D7" i="62"/>
  <c r="D7" i="63" s="1"/>
  <c r="D7" i="18" s="1"/>
  <c r="C7" i="62"/>
  <c r="C7" i="63" s="1"/>
  <c r="C7" i="18" s="1"/>
  <c r="Z6" i="62"/>
  <c r="Z6" i="63" s="1"/>
  <c r="Z6" i="18" s="1"/>
  <c r="Y6" i="62"/>
  <c r="Y6" i="63" s="1"/>
  <c r="Y6" i="18" s="1"/>
  <c r="X6" i="62"/>
  <c r="X6" i="63" s="1"/>
  <c r="X6" i="18" s="1"/>
  <c r="W6" i="62"/>
  <c r="W6" i="63" s="1"/>
  <c r="W6" i="18" s="1"/>
  <c r="V6" i="62"/>
  <c r="V6" i="63" s="1"/>
  <c r="V6" i="18" s="1"/>
  <c r="U6" i="62"/>
  <c r="U6" i="63" s="1"/>
  <c r="U6" i="18" s="1"/>
  <c r="T6" i="62"/>
  <c r="T6" i="63" s="1"/>
  <c r="T6" i="18" s="1"/>
  <c r="S6" i="62"/>
  <c r="S6" i="63" s="1"/>
  <c r="S6" i="18" s="1"/>
  <c r="R6" i="62"/>
  <c r="R6" i="63" s="1"/>
  <c r="R6" i="18" s="1"/>
  <c r="Q6" i="62"/>
  <c r="Q6" i="63" s="1"/>
  <c r="Q6" i="18" s="1"/>
  <c r="P6" i="62"/>
  <c r="P6" i="63" s="1"/>
  <c r="P6" i="18" s="1"/>
  <c r="O6" i="62"/>
  <c r="O6" i="63" s="1"/>
  <c r="O6" i="18" s="1"/>
  <c r="N6" i="62"/>
  <c r="N6" i="63" s="1"/>
  <c r="N6" i="18" s="1"/>
  <c r="M6" i="62"/>
  <c r="M6" i="63" s="1"/>
  <c r="M6" i="18" s="1"/>
  <c r="L6" i="62"/>
  <c r="L6" i="63" s="1"/>
  <c r="L6" i="18" s="1"/>
  <c r="K6" i="62"/>
  <c r="K6" i="63" s="1"/>
  <c r="K6" i="18" s="1"/>
  <c r="J6" i="62"/>
  <c r="J6" i="63" s="1"/>
  <c r="J6" i="18" s="1"/>
  <c r="I6" i="62"/>
  <c r="I6" i="63" s="1"/>
  <c r="I6" i="18" s="1"/>
  <c r="H6" i="62"/>
  <c r="H6" i="63" s="1"/>
  <c r="H6" i="18" s="1"/>
  <c r="G6" i="62"/>
  <c r="G6" i="63" s="1"/>
  <c r="G6" i="18" s="1"/>
  <c r="F6" i="62"/>
  <c r="F6" i="63" s="1"/>
  <c r="F6" i="18" s="1"/>
  <c r="E6" i="62"/>
  <c r="E6" i="63" s="1"/>
  <c r="E6" i="18" s="1"/>
  <c r="D6" i="62"/>
  <c r="D6" i="63" s="1"/>
  <c r="D6" i="18" s="1"/>
  <c r="C6" i="62"/>
  <c r="C6" i="63" s="1"/>
  <c r="C6" i="18" s="1"/>
  <c r="Z5" i="62"/>
  <c r="Z5" i="63" s="1"/>
  <c r="Z5" i="18" s="1"/>
  <c r="Y5" i="62"/>
  <c r="Y5" i="63" s="1"/>
  <c r="Y5" i="18" s="1"/>
  <c r="X5" i="62"/>
  <c r="X5" i="63" s="1"/>
  <c r="X5" i="18" s="1"/>
  <c r="W5" i="62"/>
  <c r="W5" i="63" s="1"/>
  <c r="W5" i="18" s="1"/>
  <c r="V5" i="62"/>
  <c r="V5" i="63" s="1"/>
  <c r="V5" i="18" s="1"/>
  <c r="U5" i="62"/>
  <c r="U5" i="63" s="1"/>
  <c r="U5" i="18" s="1"/>
  <c r="T5" i="62"/>
  <c r="T5" i="63" s="1"/>
  <c r="T5" i="18" s="1"/>
  <c r="S5" i="62"/>
  <c r="S5" i="63" s="1"/>
  <c r="S5" i="18" s="1"/>
  <c r="R5" i="62"/>
  <c r="R5" i="63" s="1"/>
  <c r="R5" i="18" s="1"/>
  <c r="Q5" i="62"/>
  <c r="Q5" i="63" s="1"/>
  <c r="Q5" i="18" s="1"/>
  <c r="P5" i="62"/>
  <c r="P5" i="63" s="1"/>
  <c r="P5" i="18" s="1"/>
  <c r="O5" i="62"/>
  <c r="O5" i="63" s="1"/>
  <c r="O5" i="18" s="1"/>
  <c r="N5" i="62"/>
  <c r="N5" i="63" s="1"/>
  <c r="N5" i="18" s="1"/>
  <c r="M5" i="62"/>
  <c r="M5" i="63" s="1"/>
  <c r="M5" i="18" s="1"/>
  <c r="L5" i="62"/>
  <c r="L5" i="63" s="1"/>
  <c r="L5" i="18" s="1"/>
  <c r="K5" i="62"/>
  <c r="K5" i="63" s="1"/>
  <c r="K5" i="18" s="1"/>
  <c r="J5" i="62"/>
  <c r="J5" i="63" s="1"/>
  <c r="J5" i="18" s="1"/>
  <c r="I5" i="62"/>
  <c r="I5" i="63" s="1"/>
  <c r="I5" i="18" s="1"/>
  <c r="H5" i="62"/>
  <c r="H5" i="63" s="1"/>
  <c r="H5" i="18" s="1"/>
  <c r="G5" i="62"/>
  <c r="G5" i="63" s="1"/>
  <c r="G5" i="18" s="1"/>
  <c r="F5" i="62"/>
  <c r="F5" i="63" s="1"/>
  <c r="F5" i="18" s="1"/>
  <c r="E5" i="62"/>
  <c r="E5" i="63" s="1"/>
  <c r="E5" i="18" s="1"/>
  <c r="D5" i="62"/>
  <c r="D5" i="63" s="1"/>
  <c r="D5" i="18" s="1"/>
  <c r="C5" i="62"/>
  <c r="C5" i="63" s="1"/>
  <c r="C5" i="18" s="1"/>
  <c r="L47" i="60"/>
  <c r="L47" i="84" s="1"/>
  <c r="K47" i="60"/>
  <c r="K47" i="84" s="1"/>
  <c r="J47" i="60"/>
  <c r="J47" i="84" s="1"/>
  <c r="I47" i="60"/>
  <c r="I47" i="84" s="1"/>
  <c r="H47" i="60"/>
  <c r="H47" i="84" s="1"/>
  <c r="G47" i="60"/>
  <c r="G47" i="84" s="1"/>
  <c r="F47" i="60"/>
  <c r="F47" i="84" s="1"/>
  <c r="E47" i="60"/>
  <c r="E47" i="84" s="1"/>
  <c r="D47" i="60"/>
  <c r="D47" i="84" s="1"/>
  <c r="C47" i="60"/>
  <c r="C47" i="84" s="1"/>
  <c r="B47" i="60"/>
  <c r="L46" i="60"/>
  <c r="L46" i="84" s="1"/>
  <c r="K46" i="60"/>
  <c r="K46" i="84" s="1"/>
  <c r="J46" i="60"/>
  <c r="J46" i="84" s="1"/>
  <c r="I46" i="60"/>
  <c r="I46" i="84" s="1"/>
  <c r="H46" i="60"/>
  <c r="H46" i="84" s="1"/>
  <c r="G46" i="60"/>
  <c r="G46" i="84" s="1"/>
  <c r="F46" i="60"/>
  <c r="F46" i="84" s="1"/>
  <c r="E46" i="60"/>
  <c r="E46" i="84" s="1"/>
  <c r="D46" i="60"/>
  <c r="D46" i="84" s="1"/>
  <c r="C46" i="60"/>
  <c r="C46" i="84" s="1"/>
  <c r="B46" i="60"/>
  <c r="L45" i="60"/>
  <c r="L45" i="84" s="1"/>
  <c r="K45" i="60"/>
  <c r="K45" i="84" s="1"/>
  <c r="J45" i="60"/>
  <c r="J45" i="84" s="1"/>
  <c r="I45" i="60"/>
  <c r="I45" i="84" s="1"/>
  <c r="H45" i="60"/>
  <c r="H45" i="84" s="1"/>
  <c r="G45" i="60"/>
  <c r="G45" i="84" s="1"/>
  <c r="F45" i="60"/>
  <c r="F45" i="84" s="1"/>
  <c r="E45" i="60"/>
  <c r="E45" i="84" s="1"/>
  <c r="D45" i="60"/>
  <c r="D45" i="84" s="1"/>
  <c r="C45" i="60"/>
  <c r="C45" i="84" s="1"/>
  <c r="B45" i="60"/>
  <c r="L44" i="60"/>
  <c r="L44" i="84" s="1"/>
  <c r="K44" i="60"/>
  <c r="K44" i="84" s="1"/>
  <c r="J44" i="60"/>
  <c r="J44" i="84" s="1"/>
  <c r="I44" i="60"/>
  <c r="I44" i="84" s="1"/>
  <c r="H44" i="60"/>
  <c r="H44" i="84" s="1"/>
  <c r="G44" i="60"/>
  <c r="G44" i="84" s="1"/>
  <c r="F44" i="60"/>
  <c r="F44" i="84" s="1"/>
  <c r="E44" i="60"/>
  <c r="E44" i="84" s="1"/>
  <c r="D44" i="60"/>
  <c r="D44" i="84" s="1"/>
  <c r="C44" i="60"/>
  <c r="C44" i="84" s="1"/>
  <c r="B44" i="60"/>
  <c r="L43" i="60"/>
  <c r="L43" i="84" s="1"/>
  <c r="K43" i="60"/>
  <c r="K43" i="84" s="1"/>
  <c r="J43" i="60"/>
  <c r="J43" i="84" s="1"/>
  <c r="I43" i="60"/>
  <c r="I43" i="84" s="1"/>
  <c r="H43" i="60"/>
  <c r="H43" i="84" s="1"/>
  <c r="G43" i="60"/>
  <c r="G43" i="84" s="1"/>
  <c r="F43" i="60"/>
  <c r="F43" i="84" s="1"/>
  <c r="E43" i="60"/>
  <c r="E43" i="84" s="1"/>
  <c r="D43" i="60"/>
  <c r="D43" i="84" s="1"/>
  <c r="C43" i="60"/>
  <c r="C43" i="84" s="1"/>
  <c r="B43" i="60"/>
  <c r="L42" i="60"/>
  <c r="L42" i="84" s="1"/>
  <c r="K42" i="60"/>
  <c r="K42" i="84" s="1"/>
  <c r="J42" i="60"/>
  <c r="J42" i="84" s="1"/>
  <c r="I42" i="60"/>
  <c r="I42" i="84" s="1"/>
  <c r="H42" i="60"/>
  <c r="H42" i="84" s="1"/>
  <c r="G42" i="60"/>
  <c r="G42" i="84" s="1"/>
  <c r="F42" i="60"/>
  <c r="F42" i="84" s="1"/>
  <c r="E42" i="60"/>
  <c r="E42" i="84" s="1"/>
  <c r="D42" i="60"/>
  <c r="D42" i="84" s="1"/>
  <c r="C42" i="60"/>
  <c r="C42" i="84" s="1"/>
  <c r="B42" i="60"/>
  <c r="L41" i="60"/>
  <c r="L41" i="84" s="1"/>
  <c r="K41" i="60"/>
  <c r="K41" i="84" s="1"/>
  <c r="J41" i="60"/>
  <c r="J41" i="84" s="1"/>
  <c r="I41" i="60"/>
  <c r="I41" i="84" s="1"/>
  <c r="H41" i="60"/>
  <c r="H41" i="84" s="1"/>
  <c r="G41" i="60"/>
  <c r="G41" i="84" s="1"/>
  <c r="F41" i="60"/>
  <c r="F41" i="84" s="1"/>
  <c r="E41" i="60"/>
  <c r="E41" i="84" s="1"/>
  <c r="D41" i="60"/>
  <c r="D41" i="84" s="1"/>
  <c r="C41" i="60"/>
  <c r="C41" i="84" s="1"/>
  <c r="B41" i="60"/>
  <c r="L40" i="60"/>
  <c r="L40" i="84" s="1"/>
  <c r="K40" i="60"/>
  <c r="K40" i="84" s="1"/>
  <c r="J40" i="60"/>
  <c r="J40" i="84" s="1"/>
  <c r="I40" i="60"/>
  <c r="I40" i="84" s="1"/>
  <c r="H40" i="60"/>
  <c r="H40" i="84" s="1"/>
  <c r="G40" i="60"/>
  <c r="G40" i="84" s="1"/>
  <c r="F40" i="60"/>
  <c r="F40" i="84" s="1"/>
  <c r="E40" i="60"/>
  <c r="E40" i="84" s="1"/>
  <c r="D40" i="60"/>
  <c r="D40" i="84" s="1"/>
  <c r="C40" i="60"/>
  <c r="C40" i="84" s="1"/>
  <c r="B40" i="60"/>
  <c r="L39" i="60"/>
  <c r="L39" i="84" s="1"/>
  <c r="K39" i="60"/>
  <c r="K39" i="84" s="1"/>
  <c r="J39" i="60"/>
  <c r="J39" i="84" s="1"/>
  <c r="I39" i="60"/>
  <c r="I39" i="84" s="1"/>
  <c r="H39" i="60"/>
  <c r="H39" i="84" s="1"/>
  <c r="G39" i="60"/>
  <c r="G39" i="84" s="1"/>
  <c r="F39" i="60"/>
  <c r="F39" i="84" s="1"/>
  <c r="E39" i="60"/>
  <c r="E39" i="84" s="1"/>
  <c r="D39" i="60"/>
  <c r="D39" i="84" s="1"/>
  <c r="C39" i="60"/>
  <c r="C39" i="84" s="1"/>
  <c r="B39" i="60"/>
  <c r="L38" i="60"/>
  <c r="L38" i="84" s="1"/>
  <c r="K38" i="60"/>
  <c r="K38" i="84" s="1"/>
  <c r="J38" i="60"/>
  <c r="J38" i="84" s="1"/>
  <c r="I38" i="60"/>
  <c r="I38" i="84" s="1"/>
  <c r="H38" i="60"/>
  <c r="H38" i="84" s="1"/>
  <c r="G38" i="60"/>
  <c r="G38" i="84" s="1"/>
  <c r="F38" i="60"/>
  <c r="F38" i="84" s="1"/>
  <c r="E38" i="60"/>
  <c r="E38" i="84" s="1"/>
  <c r="D38" i="60"/>
  <c r="D38" i="84" s="1"/>
  <c r="C38" i="60"/>
  <c r="C38" i="84" s="1"/>
  <c r="B38" i="60"/>
  <c r="L37" i="60"/>
  <c r="L37" i="84" s="1"/>
  <c r="K37" i="60"/>
  <c r="K37" i="84" s="1"/>
  <c r="J37" i="60"/>
  <c r="J37" i="84" s="1"/>
  <c r="I37" i="60"/>
  <c r="I37" i="84" s="1"/>
  <c r="H37" i="60"/>
  <c r="H37" i="84" s="1"/>
  <c r="G37" i="60"/>
  <c r="G37" i="84" s="1"/>
  <c r="F37" i="60"/>
  <c r="F37" i="84" s="1"/>
  <c r="E37" i="60"/>
  <c r="E37" i="84" s="1"/>
  <c r="D37" i="60"/>
  <c r="D37" i="84" s="1"/>
  <c r="C37" i="60"/>
  <c r="C37" i="84" s="1"/>
  <c r="B37" i="60"/>
  <c r="L36" i="60"/>
  <c r="L36" i="84" s="1"/>
  <c r="K36" i="60"/>
  <c r="K36" i="84" s="1"/>
  <c r="J36" i="60"/>
  <c r="J36" i="84" s="1"/>
  <c r="I36" i="60"/>
  <c r="I36" i="84" s="1"/>
  <c r="H36" i="60"/>
  <c r="H36" i="84" s="1"/>
  <c r="G36" i="60"/>
  <c r="G36" i="84" s="1"/>
  <c r="F36" i="60"/>
  <c r="F36" i="84" s="1"/>
  <c r="E36" i="60"/>
  <c r="E36" i="84" s="1"/>
  <c r="D36" i="60"/>
  <c r="D36" i="84" s="1"/>
  <c r="C36" i="60"/>
  <c r="C36" i="84" s="1"/>
  <c r="B36" i="60"/>
  <c r="L35" i="60"/>
  <c r="K35" i="60"/>
  <c r="J35" i="60"/>
  <c r="I35" i="60"/>
  <c r="H35" i="60"/>
  <c r="G35" i="60"/>
  <c r="F35" i="60"/>
  <c r="E35" i="60"/>
  <c r="D35" i="60"/>
  <c r="C35" i="60"/>
  <c r="L31" i="60"/>
  <c r="L31" i="84" s="1"/>
  <c r="K31" i="60"/>
  <c r="K31" i="84" s="1"/>
  <c r="J31" i="60"/>
  <c r="J31" i="84" s="1"/>
  <c r="I31" i="60"/>
  <c r="I31" i="84" s="1"/>
  <c r="H31" i="60"/>
  <c r="H31" i="84" s="1"/>
  <c r="G31" i="60"/>
  <c r="G31" i="84" s="1"/>
  <c r="F31" i="60"/>
  <c r="F31" i="84" s="1"/>
  <c r="E31" i="60"/>
  <c r="E31" i="84" s="1"/>
  <c r="D31" i="60"/>
  <c r="D31" i="84" s="1"/>
  <c r="C31" i="60"/>
  <c r="C31" i="84" s="1"/>
  <c r="B31" i="60"/>
  <c r="L30" i="60"/>
  <c r="L30" i="84" s="1"/>
  <c r="K30" i="60"/>
  <c r="K30" i="84" s="1"/>
  <c r="J30" i="60"/>
  <c r="J30" i="84" s="1"/>
  <c r="I30" i="60"/>
  <c r="I30" i="84" s="1"/>
  <c r="H30" i="60"/>
  <c r="H30" i="84" s="1"/>
  <c r="G30" i="60"/>
  <c r="G30" i="84" s="1"/>
  <c r="F30" i="60"/>
  <c r="F30" i="84" s="1"/>
  <c r="E30" i="60"/>
  <c r="E30" i="84" s="1"/>
  <c r="D30" i="60"/>
  <c r="D30" i="84" s="1"/>
  <c r="C30" i="60"/>
  <c r="C30" i="84" s="1"/>
  <c r="B30" i="60"/>
  <c r="L29" i="60"/>
  <c r="L29" i="84" s="1"/>
  <c r="K29" i="60"/>
  <c r="K29" i="84" s="1"/>
  <c r="J29" i="60"/>
  <c r="J29" i="84" s="1"/>
  <c r="I29" i="60"/>
  <c r="I29" i="84" s="1"/>
  <c r="H29" i="60"/>
  <c r="H29" i="84" s="1"/>
  <c r="G29" i="60"/>
  <c r="G29" i="84" s="1"/>
  <c r="F29" i="60"/>
  <c r="F29" i="84" s="1"/>
  <c r="E29" i="60"/>
  <c r="E29" i="84" s="1"/>
  <c r="D29" i="60"/>
  <c r="D29" i="84" s="1"/>
  <c r="C29" i="60"/>
  <c r="C29" i="84" s="1"/>
  <c r="B29" i="60"/>
  <c r="L28" i="60"/>
  <c r="L28" i="84" s="1"/>
  <c r="K28" i="60"/>
  <c r="K28" i="84" s="1"/>
  <c r="J28" i="60"/>
  <c r="J28" i="84" s="1"/>
  <c r="I28" i="60"/>
  <c r="I28" i="84" s="1"/>
  <c r="H28" i="60"/>
  <c r="H28" i="84" s="1"/>
  <c r="G28" i="60"/>
  <c r="G28" i="84" s="1"/>
  <c r="F28" i="60"/>
  <c r="F28" i="84" s="1"/>
  <c r="E28" i="60"/>
  <c r="E28" i="84" s="1"/>
  <c r="D28" i="60"/>
  <c r="D28" i="84" s="1"/>
  <c r="C28" i="60"/>
  <c r="C28" i="84" s="1"/>
  <c r="B28" i="60"/>
  <c r="L27" i="60"/>
  <c r="L27" i="84" s="1"/>
  <c r="K27" i="60"/>
  <c r="K27" i="84" s="1"/>
  <c r="J27" i="60"/>
  <c r="J27" i="84" s="1"/>
  <c r="I27" i="60"/>
  <c r="I27" i="84" s="1"/>
  <c r="H27" i="60"/>
  <c r="H27" i="84" s="1"/>
  <c r="G27" i="60"/>
  <c r="G27" i="84" s="1"/>
  <c r="F27" i="60"/>
  <c r="F27" i="84" s="1"/>
  <c r="E27" i="60"/>
  <c r="E27" i="84" s="1"/>
  <c r="D27" i="60"/>
  <c r="D27" i="84" s="1"/>
  <c r="C27" i="60"/>
  <c r="C27" i="84" s="1"/>
  <c r="B27" i="60"/>
  <c r="L26" i="60"/>
  <c r="L26" i="84" s="1"/>
  <c r="K26" i="60"/>
  <c r="K26" i="84" s="1"/>
  <c r="J26" i="60"/>
  <c r="J26" i="84" s="1"/>
  <c r="I26" i="60"/>
  <c r="I26" i="84" s="1"/>
  <c r="H26" i="60"/>
  <c r="H26" i="84" s="1"/>
  <c r="G26" i="60"/>
  <c r="G26" i="84" s="1"/>
  <c r="F26" i="60"/>
  <c r="F26" i="84" s="1"/>
  <c r="E26" i="60"/>
  <c r="E26" i="84" s="1"/>
  <c r="D26" i="60"/>
  <c r="D26" i="84" s="1"/>
  <c r="C26" i="60"/>
  <c r="C26" i="84" s="1"/>
  <c r="B26" i="60"/>
  <c r="L25" i="60"/>
  <c r="L25" i="84" s="1"/>
  <c r="K25" i="60"/>
  <c r="K25" i="84" s="1"/>
  <c r="J25" i="60"/>
  <c r="J25" i="84" s="1"/>
  <c r="I25" i="60"/>
  <c r="I25" i="84" s="1"/>
  <c r="H25" i="60"/>
  <c r="H25" i="84" s="1"/>
  <c r="G25" i="60"/>
  <c r="G25" i="84" s="1"/>
  <c r="F25" i="60"/>
  <c r="F25" i="84" s="1"/>
  <c r="E25" i="60"/>
  <c r="E25" i="84" s="1"/>
  <c r="D25" i="60"/>
  <c r="D25" i="84" s="1"/>
  <c r="C25" i="60"/>
  <c r="C25" i="84" s="1"/>
  <c r="B25" i="60"/>
  <c r="L24" i="60"/>
  <c r="L24" i="84" s="1"/>
  <c r="K24" i="60"/>
  <c r="K24" i="84" s="1"/>
  <c r="J24" i="60"/>
  <c r="J24" i="84" s="1"/>
  <c r="I24" i="60"/>
  <c r="I24" i="84" s="1"/>
  <c r="H24" i="60"/>
  <c r="H24" i="84" s="1"/>
  <c r="G24" i="60"/>
  <c r="G24" i="84" s="1"/>
  <c r="F24" i="60"/>
  <c r="F24" i="84" s="1"/>
  <c r="E24" i="60"/>
  <c r="E24" i="84" s="1"/>
  <c r="D24" i="60"/>
  <c r="D24" i="84" s="1"/>
  <c r="C24" i="60"/>
  <c r="C24" i="84" s="1"/>
  <c r="B24" i="60"/>
  <c r="L23" i="60"/>
  <c r="L23" i="84" s="1"/>
  <c r="K23" i="60"/>
  <c r="K23" i="84" s="1"/>
  <c r="J23" i="60"/>
  <c r="J23" i="84" s="1"/>
  <c r="I23" i="60"/>
  <c r="I23" i="84" s="1"/>
  <c r="H23" i="60"/>
  <c r="H23" i="84" s="1"/>
  <c r="G23" i="60"/>
  <c r="G23" i="84" s="1"/>
  <c r="F23" i="60"/>
  <c r="F23" i="84" s="1"/>
  <c r="E23" i="60"/>
  <c r="E23" i="84" s="1"/>
  <c r="D23" i="60"/>
  <c r="D23" i="84" s="1"/>
  <c r="C23" i="60"/>
  <c r="C23" i="84" s="1"/>
  <c r="B23" i="60"/>
  <c r="L22" i="60"/>
  <c r="L22" i="84" s="1"/>
  <c r="K22" i="60"/>
  <c r="K22" i="84" s="1"/>
  <c r="J22" i="60"/>
  <c r="J22" i="84" s="1"/>
  <c r="I22" i="60"/>
  <c r="I22" i="84" s="1"/>
  <c r="H22" i="60"/>
  <c r="H22" i="84" s="1"/>
  <c r="G22" i="60"/>
  <c r="G22" i="84" s="1"/>
  <c r="F22" i="60"/>
  <c r="F22" i="84" s="1"/>
  <c r="E22" i="60"/>
  <c r="E22" i="84" s="1"/>
  <c r="D22" i="60"/>
  <c r="D22" i="84" s="1"/>
  <c r="C22" i="60"/>
  <c r="C22" i="84" s="1"/>
  <c r="B22" i="60"/>
  <c r="L21" i="60"/>
  <c r="L21" i="84" s="1"/>
  <c r="K21" i="60"/>
  <c r="K21" i="84" s="1"/>
  <c r="J21" i="60"/>
  <c r="J21" i="84" s="1"/>
  <c r="I21" i="60"/>
  <c r="I21" i="84" s="1"/>
  <c r="H21" i="60"/>
  <c r="H21" i="84" s="1"/>
  <c r="G21" i="60"/>
  <c r="G21" i="84" s="1"/>
  <c r="F21" i="60"/>
  <c r="F21" i="84" s="1"/>
  <c r="E21" i="60"/>
  <c r="E21" i="84" s="1"/>
  <c r="D21" i="60"/>
  <c r="D21" i="84" s="1"/>
  <c r="C21" i="60"/>
  <c r="C21" i="84" s="1"/>
  <c r="B21" i="60"/>
  <c r="L20" i="60"/>
  <c r="L20" i="84" s="1"/>
  <c r="K20" i="60"/>
  <c r="K20" i="84" s="1"/>
  <c r="J20" i="60"/>
  <c r="J20" i="84" s="1"/>
  <c r="I20" i="60"/>
  <c r="I20" i="84" s="1"/>
  <c r="H20" i="60"/>
  <c r="H20" i="84" s="1"/>
  <c r="G20" i="60"/>
  <c r="G20" i="84" s="1"/>
  <c r="F20" i="60"/>
  <c r="F20" i="84" s="1"/>
  <c r="E20" i="60"/>
  <c r="E20" i="84" s="1"/>
  <c r="D20" i="60"/>
  <c r="D20" i="84" s="1"/>
  <c r="C20" i="60"/>
  <c r="C20" i="84" s="1"/>
  <c r="B20" i="60"/>
  <c r="L19" i="60"/>
  <c r="K19" i="60"/>
  <c r="J19" i="60"/>
  <c r="I19" i="60"/>
  <c r="H19" i="60"/>
  <c r="G19" i="60"/>
  <c r="F19" i="60"/>
  <c r="E19" i="60"/>
  <c r="D19" i="60"/>
  <c r="C19" i="60"/>
  <c r="L15" i="60"/>
  <c r="L15" i="84" s="1"/>
  <c r="K15" i="60"/>
  <c r="K15" i="84" s="1"/>
  <c r="J15" i="60"/>
  <c r="J15" i="84" s="1"/>
  <c r="I15" i="60"/>
  <c r="I15" i="84" s="1"/>
  <c r="H15" i="60"/>
  <c r="H15" i="84" s="1"/>
  <c r="G15" i="60"/>
  <c r="G15" i="84" s="1"/>
  <c r="F15" i="60"/>
  <c r="F15" i="84" s="1"/>
  <c r="E15" i="60"/>
  <c r="E15" i="84" s="1"/>
  <c r="D15" i="60"/>
  <c r="D15" i="84" s="1"/>
  <c r="C15" i="60"/>
  <c r="C15" i="84" s="1"/>
  <c r="B15" i="60"/>
  <c r="L14" i="60"/>
  <c r="L14" i="84" s="1"/>
  <c r="K14" i="60"/>
  <c r="K14" i="84" s="1"/>
  <c r="J14" i="60"/>
  <c r="J14" i="84" s="1"/>
  <c r="I14" i="60"/>
  <c r="I14" i="84" s="1"/>
  <c r="H14" i="60"/>
  <c r="H14" i="84" s="1"/>
  <c r="G14" i="60"/>
  <c r="G14" i="84" s="1"/>
  <c r="F14" i="60"/>
  <c r="F14" i="84" s="1"/>
  <c r="E14" i="60"/>
  <c r="E14" i="84" s="1"/>
  <c r="D14" i="60"/>
  <c r="D14" i="84" s="1"/>
  <c r="C14" i="60"/>
  <c r="C14" i="84" s="1"/>
  <c r="B14" i="60"/>
  <c r="L13" i="60"/>
  <c r="L13" i="84" s="1"/>
  <c r="K13" i="60"/>
  <c r="K13" i="84" s="1"/>
  <c r="J13" i="60"/>
  <c r="J13" i="84" s="1"/>
  <c r="I13" i="60"/>
  <c r="I13" i="84" s="1"/>
  <c r="H13" i="60"/>
  <c r="H13" i="84" s="1"/>
  <c r="G13" i="60"/>
  <c r="G13" i="84" s="1"/>
  <c r="F13" i="60"/>
  <c r="F13" i="84" s="1"/>
  <c r="E13" i="60"/>
  <c r="E13" i="84" s="1"/>
  <c r="D13" i="60"/>
  <c r="D13" i="84" s="1"/>
  <c r="C13" i="60"/>
  <c r="C13" i="84" s="1"/>
  <c r="B13" i="60"/>
  <c r="L12" i="60"/>
  <c r="L12" i="84" s="1"/>
  <c r="K12" i="60"/>
  <c r="K12" i="84" s="1"/>
  <c r="J12" i="60"/>
  <c r="J12" i="84" s="1"/>
  <c r="I12" i="60"/>
  <c r="I12" i="84" s="1"/>
  <c r="H12" i="60"/>
  <c r="H12" i="84" s="1"/>
  <c r="G12" i="60"/>
  <c r="G12" i="84" s="1"/>
  <c r="F12" i="60"/>
  <c r="F12" i="84" s="1"/>
  <c r="E12" i="60"/>
  <c r="E12" i="84" s="1"/>
  <c r="D12" i="60"/>
  <c r="D12" i="84" s="1"/>
  <c r="C12" i="60"/>
  <c r="C12" i="84" s="1"/>
  <c r="B12" i="60"/>
  <c r="L11" i="60"/>
  <c r="L11" i="84" s="1"/>
  <c r="K11" i="60"/>
  <c r="K11" i="84" s="1"/>
  <c r="J11" i="60"/>
  <c r="J11" i="84" s="1"/>
  <c r="I11" i="60"/>
  <c r="I11" i="84" s="1"/>
  <c r="H11" i="60"/>
  <c r="H11" i="84" s="1"/>
  <c r="G11" i="60"/>
  <c r="G11" i="84" s="1"/>
  <c r="F11" i="60"/>
  <c r="F11" i="84" s="1"/>
  <c r="E11" i="60"/>
  <c r="E11" i="84" s="1"/>
  <c r="D11" i="60"/>
  <c r="D11" i="84" s="1"/>
  <c r="C11" i="60"/>
  <c r="C11" i="84" s="1"/>
  <c r="B11" i="60"/>
  <c r="L10" i="60"/>
  <c r="L10" i="84" s="1"/>
  <c r="K10" i="60"/>
  <c r="K10" i="84" s="1"/>
  <c r="J10" i="60"/>
  <c r="J10" i="84" s="1"/>
  <c r="I10" i="60"/>
  <c r="I10" i="84" s="1"/>
  <c r="H10" i="60"/>
  <c r="H10" i="84" s="1"/>
  <c r="G10" i="60"/>
  <c r="G10" i="84" s="1"/>
  <c r="F10" i="60"/>
  <c r="F10" i="84" s="1"/>
  <c r="E10" i="60"/>
  <c r="E10" i="84" s="1"/>
  <c r="D10" i="60"/>
  <c r="D10" i="84" s="1"/>
  <c r="C10" i="60"/>
  <c r="C10" i="84" s="1"/>
  <c r="B10" i="60"/>
  <c r="L9" i="60"/>
  <c r="L9" i="84" s="1"/>
  <c r="K9" i="60"/>
  <c r="K9" i="84" s="1"/>
  <c r="J9" i="60"/>
  <c r="J9" i="84" s="1"/>
  <c r="I9" i="60"/>
  <c r="I9" i="84" s="1"/>
  <c r="H9" i="60"/>
  <c r="H9" i="84" s="1"/>
  <c r="G9" i="60"/>
  <c r="G9" i="84" s="1"/>
  <c r="F9" i="60"/>
  <c r="F9" i="84" s="1"/>
  <c r="E9" i="60"/>
  <c r="E9" i="84" s="1"/>
  <c r="D9" i="60"/>
  <c r="D9" i="84" s="1"/>
  <c r="C9" i="60"/>
  <c r="C9" i="84" s="1"/>
  <c r="B9" i="60"/>
  <c r="L8" i="60"/>
  <c r="L8" i="84" s="1"/>
  <c r="K8" i="60"/>
  <c r="K8" i="84" s="1"/>
  <c r="J8" i="60"/>
  <c r="J8" i="84" s="1"/>
  <c r="I8" i="60"/>
  <c r="I8" i="84" s="1"/>
  <c r="H8" i="60"/>
  <c r="H8" i="84" s="1"/>
  <c r="G8" i="60"/>
  <c r="G8" i="84" s="1"/>
  <c r="F8" i="60"/>
  <c r="F8" i="84" s="1"/>
  <c r="E8" i="60"/>
  <c r="E8" i="84" s="1"/>
  <c r="D8" i="60"/>
  <c r="D8" i="84" s="1"/>
  <c r="C8" i="60"/>
  <c r="C8" i="84" s="1"/>
  <c r="B8" i="60"/>
  <c r="L7" i="60"/>
  <c r="L7" i="84" s="1"/>
  <c r="K7" i="60"/>
  <c r="K7" i="84" s="1"/>
  <c r="J7" i="60"/>
  <c r="J7" i="84" s="1"/>
  <c r="I7" i="60"/>
  <c r="I7" i="84" s="1"/>
  <c r="H7" i="60"/>
  <c r="H7" i="84" s="1"/>
  <c r="G7" i="60"/>
  <c r="G7" i="84" s="1"/>
  <c r="F7" i="60"/>
  <c r="F7" i="84" s="1"/>
  <c r="E7" i="60"/>
  <c r="E7" i="84" s="1"/>
  <c r="D7" i="60"/>
  <c r="D7" i="84" s="1"/>
  <c r="C7" i="60"/>
  <c r="C7" i="84" s="1"/>
  <c r="B7" i="60"/>
  <c r="L6" i="60"/>
  <c r="L6" i="84" s="1"/>
  <c r="K6" i="60"/>
  <c r="K6" i="84" s="1"/>
  <c r="J6" i="60"/>
  <c r="J6" i="84" s="1"/>
  <c r="I6" i="60"/>
  <c r="I6" i="84" s="1"/>
  <c r="H6" i="60"/>
  <c r="H6" i="84" s="1"/>
  <c r="G6" i="60"/>
  <c r="G6" i="84" s="1"/>
  <c r="F6" i="60"/>
  <c r="F6" i="84" s="1"/>
  <c r="E6" i="60"/>
  <c r="E6" i="84" s="1"/>
  <c r="D6" i="60"/>
  <c r="D6" i="84" s="1"/>
  <c r="C6" i="60"/>
  <c r="C6" i="84" s="1"/>
  <c r="B6" i="60"/>
  <c r="L5" i="60"/>
  <c r="L5" i="84" s="1"/>
  <c r="K5" i="60"/>
  <c r="K5" i="84" s="1"/>
  <c r="J5" i="60"/>
  <c r="J5" i="84" s="1"/>
  <c r="I5" i="60"/>
  <c r="I5" i="84" s="1"/>
  <c r="H5" i="60"/>
  <c r="H5" i="84" s="1"/>
  <c r="G5" i="60"/>
  <c r="G5" i="84" s="1"/>
  <c r="F5" i="60"/>
  <c r="F5" i="84" s="1"/>
  <c r="E5" i="60"/>
  <c r="E5" i="84" s="1"/>
  <c r="D5" i="60"/>
  <c r="D5" i="84" s="1"/>
  <c r="C5" i="60"/>
  <c r="C5" i="84" s="1"/>
  <c r="B5" i="60"/>
  <c r="L4" i="60"/>
  <c r="L4" i="84" s="1"/>
  <c r="K4" i="60"/>
  <c r="K4" i="84" s="1"/>
  <c r="J4" i="60"/>
  <c r="J4" i="84" s="1"/>
  <c r="I4" i="60"/>
  <c r="I4" i="84" s="1"/>
  <c r="H4" i="60"/>
  <c r="H4" i="84" s="1"/>
  <c r="G4" i="60"/>
  <c r="G4" i="84" s="1"/>
  <c r="F4" i="60"/>
  <c r="F4" i="84" s="1"/>
  <c r="E4" i="60"/>
  <c r="E4" i="84" s="1"/>
  <c r="D4" i="60"/>
  <c r="D4" i="84" s="1"/>
  <c r="C4" i="60"/>
  <c r="C4" i="84" s="1"/>
  <c r="B4" i="60"/>
  <c r="L3" i="60"/>
  <c r="K3" i="60"/>
  <c r="J3" i="60"/>
  <c r="I3" i="60"/>
  <c r="H3" i="60"/>
  <c r="G3" i="60"/>
  <c r="F3" i="60"/>
  <c r="E3" i="60"/>
  <c r="D3" i="60"/>
  <c r="C3" i="60"/>
  <c r="N66" i="59"/>
  <c r="C66" i="59"/>
  <c r="B66" i="59"/>
  <c r="N65" i="59"/>
  <c r="C65" i="59"/>
  <c r="B65" i="59"/>
  <c r="N64" i="59"/>
  <c r="C64" i="59"/>
  <c r="B64" i="59"/>
  <c r="N63" i="59"/>
  <c r="C63" i="59"/>
  <c r="B63" i="59"/>
  <c r="N62" i="59"/>
  <c r="C62" i="59"/>
  <c r="B62" i="59"/>
  <c r="C61" i="59"/>
  <c r="B61" i="59"/>
  <c r="C60" i="59"/>
  <c r="B60" i="59"/>
  <c r="I59" i="59"/>
  <c r="H59" i="59"/>
  <c r="G59" i="59"/>
  <c r="F59" i="59"/>
  <c r="E59" i="59"/>
  <c r="D59" i="59"/>
  <c r="I58" i="59"/>
  <c r="H58" i="59"/>
  <c r="G58" i="59"/>
  <c r="F58" i="59"/>
  <c r="E58" i="59"/>
  <c r="D58" i="59"/>
  <c r="C55" i="59"/>
  <c r="B55" i="59"/>
  <c r="C54" i="59"/>
  <c r="B54" i="59"/>
  <c r="C53" i="59"/>
  <c r="B53" i="59"/>
  <c r="C52" i="59"/>
  <c r="B52" i="59"/>
  <c r="C51" i="59"/>
  <c r="B51" i="59"/>
  <c r="C50" i="59"/>
  <c r="B50" i="59"/>
  <c r="C49" i="59"/>
  <c r="B49" i="59"/>
  <c r="I48" i="59"/>
  <c r="H48" i="59"/>
  <c r="G48" i="59"/>
  <c r="F48" i="59"/>
  <c r="E48" i="59"/>
  <c r="D48" i="59"/>
  <c r="I47" i="59"/>
  <c r="H47" i="59"/>
  <c r="G47" i="59"/>
  <c r="F47" i="59"/>
  <c r="E47" i="59"/>
  <c r="D47" i="59"/>
  <c r="C44" i="59"/>
  <c r="B44" i="59"/>
  <c r="C43" i="59"/>
  <c r="B43" i="59"/>
  <c r="C42" i="59"/>
  <c r="B42" i="59"/>
  <c r="C41" i="59"/>
  <c r="B41" i="59"/>
  <c r="C40" i="59"/>
  <c r="B40" i="59"/>
  <c r="C39" i="59"/>
  <c r="B39" i="59"/>
  <c r="C38" i="59"/>
  <c r="B38" i="59"/>
  <c r="I37" i="59"/>
  <c r="H37" i="59"/>
  <c r="G37" i="59"/>
  <c r="F37" i="59"/>
  <c r="E37" i="59"/>
  <c r="D37" i="59"/>
  <c r="I36" i="59"/>
  <c r="H36" i="59"/>
  <c r="G36" i="59"/>
  <c r="F36" i="59"/>
  <c r="E36" i="59"/>
  <c r="D36" i="59"/>
  <c r="C33" i="59"/>
  <c r="B33" i="59"/>
  <c r="C32" i="59"/>
  <c r="B32" i="59"/>
  <c r="C31" i="59"/>
  <c r="B31" i="59"/>
  <c r="C30" i="59"/>
  <c r="B30" i="59"/>
  <c r="C29" i="59"/>
  <c r="B29" i="59"/>
  <c r="C28" i="59"/>
  <c r="B28" i="59"/>
  <c r="C27" i="59"/>
  <c r="B27" i="59"/>
  <c r="I26" i="59"/>
  <c r="H26" i="59"/>
  <c r="G26" i="59"/>
  <c r="F26" i="59"/>
  <c r="E26" i="59"/>
  <c r="D26" i="59"/>
  <c r="I25" i="59"/>
  <c r="H25" i="59"/>
  <c r="G25" i="59"/>
  <c r="F25" i="59"/>
  <c r="E25" i="59"/>
  <c r="D25" i="59"/>
  <c r="C22" i="59"/>
  <c r="B22" i="59"/>
  <c r="C21" i="59"/>
  <c r="B21" i="59"/>
  <c r="C20" i="59"/>
  <c r="B20" i="59"/>
  <c r="C19" i="59"/>
  <c r="B19" i="59"/>
  <c r="C18" i="59"/>
  <c r="B18" i="59"/>
  <c r="C17" i="59"/>
  <c r="B17" i="59"/>
  <c r="C16" i="59"/>
  <c r="B16" i="59"/>
  <c r="I15" i="59"/>
  <c r="H15" i="59"/>
  <c r="G15" i="59"/>
  <c r="F15" i="59"/>
  <c r="E15" i="59"/>
  <c r="D15" i="59"/>
  <c r="I14" i="59"/>
  <c r="H14" i="59"/>
  <c r="G14" i="59"/>
  <c r="F14" i="59"/>
  <c r="E14" i="59"/>
  <c r="D14" i="59"/>
  <c r="C11" i="59"/>
  <c r="B11" i="59"/>
  <c r="C10" i="59"/>
  <c r="B10" i="59"/>
  <c r="C9" i="59"/>
  <c r="B9" i="59"/>
  <c r="C8" i="59"/>
  <c r="B8" i="59"/>
  <c r="C7" i="59"/>
  <c r="B7" i="59"/>
  <c r="C6" i="59"/>
  <c r="B6" i="59"/>
  <c r="C5" i="59"/>
  <c r="B5" i="59"/>
  <c r="I4" i="59"/>
  <c r="H4" i="59"/>
  <c r="G4" i="59"/>
  <c r="F4" i="59"/>
  <c r="E4" i="59"/>
  <c r="D4" i="59"/>
  <c r="I3" i="59"/>
  <c r="H3" i="59"/>
  <c r="G3" i="59"/>
  <c r="F3" i="59"/>
  <c r="E3" i="59"/>
  <c r="D3" i="59"/>
  <c r="N66" i="58"/>
  <c r="I66" i="58"/>
  <c r="I66" i="59" s="1"/>
  <c r="I66" i="37" s="1"/>
  <c r="H66" i="58"/>
  <c r="H66" i="59" s="1"/>
  <c r="H66" i="37" s="1"/>
  <c r="G66" i="58"/>
  <c r="G66" i="59" s="1"/>
  <c r="G66" i="37" s="1"/>
  <c r="F66" i="58"/>
  <c r="F66" i="59" s="1"/>
  <c r="F66" i="37" s="1"/>
  <c r="E66" i="58"/>
  <c r="E66" i="59" s="1"/>
  <c r="E66" i="37" s="1"/>
  <c r="D66" i="58"/>
  <c r="D66" i="59" s="1"/>
  <c r="D66" i="37" s="1"/>
  <c r="C66" i="58"/>
  <c r="B66" i="58"/>
  <c r="N65" i="58"/>
  <c r="I65" i="58"/>
  <c r="I65" i="59" s="1"/>
  <c r="I65" i="37" s="1"/>
  <c r="H65" i="58"/>
  <c r="H65" i="59" s="1"/>
  <c r="H65" i="37" s="1"/>
  <c r="G65" i="58"/>
  <c r="G65" i="59" s="1"/>
  <c r="G65" i="37" s="1"/>
  <c r="F65" i="58"/>
  <c r="F65" i="59" s="1"/>
  <c r="F65" i="37" s="1"/>
  <c r="E65" i="58"/>
  <c r="E65" i="59" s="1"/>
  <c r="E65" i="37" s="1"/>
  <c r="D65" i="58"/>
  <c r="D65" i="59" s="1"/>
  <c r="D65" i="37" s="1"/>
  <c r="C65" i="58"/>
  <c r="B65" i="58"/>
  <c r="N64" i="58"/>
  <c r="I64" i="58"/>
  <c r="I64" i="59" s="1"/>
  <c r="I64" i="37" s="1"/>
  <c r="H64" i="58"/>
  <c r="H64" i="59" s="1"/>
  <c r="H64" i="37" s="1"/>
  <c r="G64" i="58"/>
  <c r="G64" i="59" s="1"/>
  <c r="G64" i="37" s="1"/>
  <c r="F64" i="58"/>
  <c r="F64" i="59" s="1"/>
  <c r="F64" i="37" s="1"/>
  <c r="E64" i="58"/>
  <c r="E64" i="59" s="1"/>
  <c r="E64" i="37" s="1"/>
  <c r="D64" i="58"/>
  <c r="D64" i="59" s="1"/>
  <c r="D64" i="37" s="1"/>
  <c r="C64" i="58"/>
  <c r="B64" i="58"/>
  <c r="N63" i="58"/>
  <c r="I63" i="58"/>
  <c r="I63" i="59" s="1"/>
  <c r="I63" i="37" s="1"/>
  <c r="H63" i="58"/>
  <c r="H63" i="59" s="1"/>
  <c r="H63" i="37" s="1"/>
  <c r="G63" i="58"/>
  <c r="G63" i="59" s="1"/>
  <c r="G63" i="37" s="1"/>
  <c r="F63" i="58"/>
  <c r="F63" i="59" s="1"/>
  <c r="F63" i="37" s="1"/>
  <c r="E63" i="58"/>
  <c r="E63" i="59" s="1"/>
  <c r="E63" i="37" s="1"/>
  <c r="D63" i="58"/>
  <c r="D63" i="59" s="1"/>
  <c r="D63" i="37" s="1"/>
  <c r="C63" i="58"/>
  <c r="B63" i="58"/>
  <c r="N62" i="58"/>
  <c r="I62" i="58"/>
  <c r="I62" i="59" s="1"/>
  <c r="I62" i="37" s="1"/>
  <c r="H62" i="58"/>
  <c r="H62" i="59" s="1"/>
  <c r="H62" i="37" s="1"/>
  <c r="G62" i="58"/>
  <c r="G62" i="59" s="1"/>
  <c r="G62" i="37" s="1"/>
  <c r="F62" i="58"/>
  <c r="F62" i="59" s="1"/>
  <c r="F62" i="37" s="1"/>
  <c r="E62" i="58"/>
  <c r="E62" i="59" s="1"/>
  <c r="E62" i="37" s="1"/>
  <c r="D62" i="58"/>
  <c r="D62" i="59" s="1"/>
  <c r="D62" i="37" s="1"/>
  <c r="C62" i="58"/>
  <c r="B62" i="58"/>
  <c r="I61" i="58"/>
  <c r="I61" i="59" s="1"/>
  <c r="I61" i="37" s="1"/>
  <c r="H61" i="58"/>
  <c r="H61" i="59" s="1"/>
  <c r="H61" i="37" s="1"/>
  <c r="G61" i="58"/>
  <c r="G61" i="59" s="1"/>
  <c r="G61" i="37" s="1"/>
  <c r="F61" i="58"/>
  <c r="F61" i="59" s="1"/>
  <c r="F61" i="37" s="1"/>
  <c r="E61" i="58"/>
  <c r="E61" i="59" s="1"/>
  <c r="E61" i="37" s="1"/>
  <c r="D61" i="58"/>
  <c r="D61" i="59" s="1"/>
  <c r="D61" i="37" s="1"/>
  <c r="C61" i="58"/>
  <c r="B61" i="58"/>
  <c r="I60" i="58"/>
  <c r="I60" i="59" s="1"/>
  <c r="I60" i="37" s="1"/>
  <c r="H60" i="58"/>
  <c r="H60" i="59" s="1"/>
  <c r="H60" i="37" s="1"/>
  <c r="G60" i="58"/>
  <c r="G60" i="59" s="1"/>
  <c r="G60" i="37" s="1"/>
  <c r="F60" i="58"/>
  <c r="F60" i="59" s="1"/>
  <c r="F60" i="37" s="1"/>
  <c r="E60" i="58"/>
  <c r="E60" i="59" s="1"/>
  <c r="E60" i="37" s="1"/>
  <c r="D60" i="58"/>
  <c r="D60" i="59" s="1"/>
  <c r="D60" i="37" s="1"/>
  <c r="C60" i="58"/>
  <c r="B60" i="58"/>
  <c r="I59" i="58"/>
  <c r="H59" i="58"/>
  <c r="G59" i="58"/>
  <c r="F59" i="58"/>
  <c r="E59" i="58"/>
  <c r="D59" i="58"/>
  <c r="I58" i="58"/>
  <c r="H58" i="58"/>
  <c r="G58" i="58"/>
  <c r="F58" i="58"/>
  <c r="E58" i="58"/>
  <c r="D58" i="58"/>
  <c r="I55" i="58"/>
  <c r="I55" i="59" s="1"/>
  <c r="I55" i="37" s="1"/>
  <c r="H55" i="58"/>
  <c r="H55" i="59" s="1"/>
  <c r="H55" i="37" s="1"/>
  <c r="G55" i="58"/>
  <c r="G55" i="59" s="1"/>
  <c r="G55" i="37" s="1"/>
  <c r="F55" i="58"/>
  <c r="F55" i="59" s="1"/>
  <c r="F55" i="37" s="1"/>
  <c r="E55" i="58"/>
  <c r="E55" i="59" s="1"/>
  <c r="E55" i="37" s="1"/>
  <c r="D55" i="58"/>
  <c r="D55" i="59" s="1"/>
  <c r="D55" i="37" s="1"/>
  <c r="C55" i="58"/>
  <c r="B55" i="58"/>
  <c r="I54" i="58"/>
  <c r="I54" i="59" s="1"/>
  <c r="I54" i="37" s="1"/>
  <c r="H54" i="58"/>
  <c r="H54" i="59" s="1"/>
  <c r="H54" i="37" s="1"/>
  <c r="G54" i="58"/>
  <c r="G54" i="59" s="1"/>
  <c r="G54" i="37" s="1"/>
  <c r="F54" i="58"/>
  <c r="F54" i="59" s="1"/>
  <c r="F54" i="37" s="1"/>
  <c r="E54" i="58"/>
  <c r="E54" i="59" s="1"/>
  <c r="E54" i="37" s="1"/>
  <c r="D54" i="58"/>
  <c r="D54" i="59" s="1"/>
  <c r="D54" i="37" s="1"/>
  <c r="C54" i="58"/>
  <c r="B54" i="58"/>
  <c r="I53" i="58"/>
  <c r="I53" i="59" s="1"/>
  <c r="I53" i="37" s="1"/>
  <c r="H53" i="58"/>
  <c r="H53" i="59" s="1"/>
  <c r="H53" i="37" s="1"/>
  <c r="G53" i="58"/>
  <c r="G53" i="59" s="1"/>
  <c r="G53" i="37" s="1"/>
  <c r="F53" i="58"/>
  <c r="F53" i="59" s="1"/>
  <c r="F53" i="37" s="1"/>
  <c r="E53" i="58"/>
  <c r="E53" i="59" s="1"/>
  <c r="E53" i="37" s="1"/>
  <c r="D53" i="58"/>
  <c r="D53" i="59" s="1"/>
  <c r="D53" i="37" s="1"/>
  <c r="C53" i="58"/>
  <c r="B53" i="58"/>
  <c r="I52" i="58"/>
  <c r="I52" i="59" s="1"/>
  <c r="I52" i="37" s="1"/>
  <c r="H52" i="58"/>
  <c r="H52" i="59" s="1"/>
  <c r="H52" i="37" s="1"/>
  <c r="G52" i="58"/>
  <c r="G52" i="59" s="1"/>
  <c r="G52" i="37" s="1"/>
  <c r="F52" i="58"/>
  <c r="F52" i="59" s="1"/>
  <c r="F52" i="37" s="1"/>
  <c r="E52" i="58"/>
  <c r="E52" i="59" s="1"/>
  <c r="E52" i="37" s="1"/>
  <c r="D52" i="58"/>
  <c r="D52" i="59" s="1"/>
  <c r="D52" i="37" s="1"/>
  <c r="C52" i="58"/>
  <c r="B52" i="58"/>
  <c r="I51" i="58"/>
  <c r="I51" i="59" s="1"/>
  <c r="I51" i="37" s="1"/>
  <c r="H51" i="58"/>
  <c r="H51" i="59" s="1"/>
  <c r="H51" i="37" s="1"/>
  <c r="G51" i="58"/>
  <c r="G51" i="59" s="1"/>
  <c r="G51" i="37" s="1"/>
  <c r="F51" i="58"/>
  <c r="F51" i="59" s="1"/>
  <c r="F51" i="37" s="1"/>
  <c r="E51" i="58"/>
  <c r="E51" i="59" s="1"/>
  <c r="E51" i="37" s="1"/>
  <c r="D51" i="58"/>
  <c r="D51" i="59" s="1"/>
  <c r="D51" i="37" s="1"/>
  <c r="C51" i="58"/>
  <c r="B51" i="58"/>
  <c r="I50" i="58"/>
  <c r="I50" i="59" s="1"/>
  <c r="I50" i="37" s="1"/>
  <c r="H50" i="58"/>
  <c r="H50" i="59" s="1"/>
  <c r="H50" i="37" s="1"/>
  <c r="G50" i="58"/>
  <c r="G50" i="59" s="1"/>
  <c r="G50" i="37" s="1"/>
  <c r="F50" i="58"/>
  <c r="F50" i="59" s="1"/>
  <c r="F50" i="37" s="1"/>
  <c r="E50" i="58"/>
  <c r="E50" i="59" s="1"/>
  <c r="E50" i="37" s="1"/>
  <c r="D50" i="58"/>
  <c r="D50" i="59" s="1"/>
  <c r="D50" i="37" s="1"/>
  <c r="C50" i="58"/>
  <c r="B50" i="58"/>
  <c r="I49" i="58"/>
  <c r="I49" i="59" s="1"/>
  <c r="I49" i="37" s="1"/>
  <c r="H49" i="58"/>
  <c r="H49" i="59" s="1"/>
  <c r="H49" i="37" s="1"/>
  <c r="G49" i="58"/>
  <c r="G49" i="59" s="1"/>
  <c r="G49" i="37" s="1"/>
  <c r="F49" i="58"/>
  <c r="F49" i="59" s="1"/>
  <c r="F49" i="37" s="1"/>
  <c r="E49" i="58"/>
  <c r="E49" i="59" s="1"/>
  <c r="E49" i="37" s="1"/>
  <c r="D49" i="58"/>
  <c r="D49" i="59" s="1"/>
  <c r="D49" i="37" s="1"/>
  <c r="C49" i="58"/>
  <c r="B49" i="58"/>
  <c r="I48" i="58"/>
  <c r="H48" i="58"/>
  <c r="G48" i="58"/>
  <c r="F48" i="58"/>
  <c r="E48" i="58"/>
  <c r="D48" i="58"/>
  <c r="I47" i="58"/>
  <c r="H47" i="58"/>
  <c r="G47" i="58"/>
  <c r="F47" i="58"/>
  <c r="E47" i="58"/>
  <c r="D47" i="58"/>
  <c r="I44" i="58"/>
  <c r="I44" i="59" s="1"/>
  <c r="I44" i="37" s="1"/>
  <c r="H44" i="58"/>
  <c r="H44" i="59" s="1"/>
  <c r="H44" i="37" s="1"/>
  <c r="G44" i="58"/>
  <c r="G44" i="59" s="1"/>
  <c r="G44" i="37" s="1"/>
  <c r="F44" i="58"/>
  <c r="F44" i="59" s="1"/>
  <c r="F44" i="37" s="1"/>
  <c r="E44" i="58"/>
  <c r="E44" i="59" s="1"/>
  <c r="E44" i="37" s="1"/>
  <c r="D44" i="58"/>
  <c r="D44" i="59" s="1"/>
  <c r="D44" i="37" s="1"/>
  <c r="C44" i="58"/>
  <c r="B44" i="58"/>
  <c r="I43" i="58"/>
  <c r="I43" i="59" s="1"/>
  <c r="I43" i="37" s="1"/>
  <c r="H43" i="58"/>
  <c r="H43" i="59" s="1"/>
  <c r="H43" i="37" s="1"/>
  <c r="G43" i="58"/>
  <c r="G43" i="59" s="1"/>
  <c r="G43" i="37" s="1"/>
  <c r="F43" i="58"/>
  <c r="F43" i="59" s="1"/>
  <c r="F43" i="37" s="1"/>
  <c r="E43" i="58"/>
  <c r="E43" i="59" s="1"/>
  <c r="E43" i="37" s="1"/>
  <c r="D43" i="58"/>
  <c r="D43" i="59" s="1"/>
  <c r="D43" i="37" s="1"/>
  <c r="C43" i="58"/>
  <c r="B43" i="58"/>
  <c r="I42" i="58"/>
  <c r="I42" i="59" s="1"/>
  <c r="I42" i="37" s="1"/>
  <c r="H42" i="58"/>
  <c r="H42" i="59" s="1"/>
  <c r="H42" i="37" s="1"/>
  <c r="G42" i="58"/>
  <c r="G42" i="59" s="1"/>
  <c r="G42" i="37" s="1"/>
  <c r="F42" i="58"/>
  <c r="F42" i="59" s="1"/>
  <c r="F42" i="37" s="1"/>
  <c r="E42" i="58"/>
  <c r="E42" i="59" s="1"/>
  <c r="E42" i="37" s="1"/>
  <c r="D42" i="58"/>
  <c r="D42" i="59" s="1"/>
  <c r="D42" i="37" s="1"/>
  <c r="C42" i="58"/>
  <c r="B42" i="58"/>
  <c r="I41" i="58"/>
  <c r="I41" i="59" s="1"/>
  <c r="I41" i="37" s="1"/>
  <c r="H41" i="58"/>
  <c r="H41" i="59" s="1"/>
  <c r="H41" i="37" s="1"/>
  <c r="G41" i="58"/>
  <c r="G41" i="59" s="1"/>
  <c r="G41" i="37" s="1"/>
  <c r="F41" i="58"/>
  <c r="F41" i="59" s="1"/>
  <c r="F41" i="37" s="1"/>
  <c r="E41" i="58"/>
  <c r="E41" i="59" s="1"/>
  <c r="E41" i="37" s="1"/>
  <c r="D41" i="58"/>
  <c r="D41" i="59" s="1"/>
  <c r="D41" i="37" s="1"/>
  <c r="C41" i="58"/>
  <c r="B41" i="58"/>
  <c r="I40" i="58"/>
  <c r="I40" i="59" s="1"/>
  <c r="I40" i="37" s="1"/>
  <c r="H40" i="58"/>
  <c r="H40" i="59" s="1"/>
  <c r="H40" i="37" s="1"/>
  <c r="G40" i="58"/>
  <c r="G40" i="59" s="1"/>
  <c r="G40" i="37" s="1"/>
  <c r="F40" i="58"/>
  <c r="F40" i="59" s="1"/>
  <c r="F40" i="37" s="1"/>
  <c r="E40" i="58"/>
  <c r="E40" i="59" s="1"/>
  <c r="E40" i="37" s="1"/>
  <c r="D40" i="58"/>
  <c r="D40" i="59" s="1"/>
  <c r="D40" i="37" s="1"/>
  <c r="C40" i="58"/>
  <c r="B40" i="58"/>
  <c r="I39" i="58"/>
  <c r="I39" i="59" s="1"/>
  <c r="I39" i="37" s="1"/>
  <c r="H39" i="58"/>
  <c r="H39" i="59" s="1"/>
  <c r="H39" i="37" s="1"/>
  <c r="G39" i="58"/>
  <c r="G39" i="59" s="1"/>
  <c r="G39" i="37" s="1"/>
  <c r="F39" i="58"/>
  <c r="F39" i="59" s="1"/>
  <c r="F39" i="37" s="1"/>
  <c r="E39" i="58"/>
  <c r="E39" i="59" s="1"/>
  <c r="E39" i="37" s="1"/>
  <c r="D39" i="58"/>
  <c r="D39" i="59" s="1"/>
  <c r="D39" i="37" s="1"/>
  <c r="C39" i="58"/>
  <c r="B39" i="58"/>
  <c r="I38" i="58"/>
  <c r="I38" i="59" s="1"/>
  <c r="I38" i="37" s="1"/>
  <c r="H38" i="58"/>
  <c r="H38" i="59" s="1"/>
  <c r="H38" i="37" s="1"/>
  <c r="G38" i="58"/>
  <c r="G38" i="59" s="1"/>
  <c r="G38" i="37" s="1"/>
  <c r="F38" i="58"/>
  <c r="F38" i="59" s="1"/>
  <c r="F38" i="37" s="1"/>
  <c r="E38" i="58"/>
  <c r="E38" i="59" s="1"/>
  <c r="E38" i="37" s="1"/>
  <c r="D38" i="58"/>
  <c r="D38" i="59" s="1"/>
  <c r="D38" i="37" s="1"/>
  <c r="C38" i="58"/>
  <c r="B38" i="58"/>
  <c r="I37" i="58"/>
  <c r="H37" i="58"/>
  <c r="G37" i="58"/>
  <c r="F37" i="58"/>
  <c r="E37" i="58"/>
  <c r="D37" i="58"/>
  <c r="I36" i="58"/>
  <c r="H36" i="58"/>
  <c r="G36" i="58"/>
  <c r="F36" i="58"/>
  <c r="E36" i="58"/>
  <c r="D36" i="58"/>
  <c r="I33" i="58"/>
  <c r="I33" i="59" s="1"/>
  <c r="I33" i="37" s="1"/>
  <c r="H33" i="58"/>
  <c r="H33" i="59" s="1"/>
  <c r="H33" i="37" s="1"/>
  <c r="G33" i="58"/>
  <c r="G33" i="59" s="1"/>
  <c r="G33" i="37" s="1"/>
  <c r="F33" i="58"/>
  <c r="F33" i="59" s="1"/>
  <c r="F33" i="37" s="1"/>
  <c r="E33" i="58"/>
  <c r="E33" i="59" s="1"/>
  <c r="E33" i="37" s="1"/>
  <c r="D33" i="58"/>
  <c r="D33" i="59" s="1"/>
  <c r="D33" i="37" s="1"/>
  <c r="C33" i="58"/>
  <c r="B33" i="58"/>
  <c r="I32" i="58"/>
  <c r="I32" i="59" s="1"/>
  <c r="I32" i="37" s="1"/>
  <c r="H32" i="58"/>
  <c r="H32" i="59" s="1"/>
  <c r="H32" i="37" s="1"/>
  <c r="G32" i="58"/>
  <c r="G32" i="59" s="1"/>
  <c r="G32" i="37" s="1"/>
  <c r="F32" i="58"/>
  <c r="F32" i="59" s="1"/>
  <c r="F32" i="37" s="1"/>
  <c r="E32" i="58"/>
  <c r="E32" i="59" s="1"/>
  <c r="E32" i="37" s="1"/>
  <c r="D32" i="58"/>
  <c r="D32" i="59" s="1"/>
  <c r="D32" i="37" s="1"/>
  <c r="C32" i="58"/>
  <c r="B32" i="58"/>
  <c r="I31" i="58"/>
  <c r="I31" i="59" s="1"/>
  <c r="I31" i="37" s="1"/>
  <c r="H31" i="58"/>
  <c r="H31" i="59" s="1"/>
  <c r="H31" i="37" s="1"/>
  <c r="G31" i="58"/>
  <c r="G31" i="59" s="1"/>
  <c r="G31" i="37" s="1"/>
  <c r="F31" i="58"/>
  <c r="F31" i="59" s="1"/>
  <c r="F31" i="37" s="1"/>
  <c r="E31" i="58"/>
  <c r="E31" i="59" s="1"/>
  <c r="E31" i="37" s="1"/>
  <c r="D31" i="58"/>
  <c r="D31" i="59" s="1"/>
  <c r="D31" i="37" s="1"/>
  <c r="C31" i="58"/>
  <c r="B31" i="58"/>
  <c r="I30" i="58"/>
  <c r="I30" i="59" s="1"/>
  <c r="I30" i="37" s="1"/>
  <c r="H30" i="58"/>
  <c r="H30" i="59" s="1"/>
  <c r="H30" i="37" s="1"/>
  <c r="G30" i="58"/>
  <c r="G30" i="59" s="1"/>
  <c r="G30" i="37" s="1"/>
  <c r="F30" i="58"/>
  <c r="F30" i="59" s="1"/>
  <c r="F30" i="37" s="1"/>
  <c r="E30" i="58"/>
  <c r="E30" i="59" s="1"/>
  <c r="E30" i="37" s="1"/>
  <c r="D30" i="58"/>
  <c r="D30" i="59" s="1"/>
  <c r="D30" i="37" s="1"/>
  <c r="C30" i="58"/>
  <c r="B30" i="58"/>
  <c r="I29" i="58"/>
  <c r="I29" i="59" s="1"/>
  <c r="I29" i="37" s="1"/>
  <c r="H29" i="58"/>
  <c r="H29" i="59" s="1"/>
  <c r="H29" i="37" s="1"/>
  <c r="G29" i="58"/>
  <c r="G29" i="59" s="1"/>
  <c r="G29" i="37" s="1"/>
  <c r="F29" i="58"/>
  <c r="F29" i="59" s="1"/>
  <c r="F29" i="37" s="1"/>
  <c r="E29" i="58"/>
  <c r="E29" i="59" s="1"/>
  <c r="E29" i="37" s="1"/>
  <c r="D29" i="58"/>
  <c r="D29" i="59" s="1"/>
  <c r="D29" i="37" s="1"/>
  <c r="C29" i="58"/>
  <c r="B29" i="58"/>
  <c r="I28" i="58"/>
  <c r="I28" i="59" s="1"/>
  <c r="I28" i="37" s="1"/>
  <c r="H28" i="58"/>
  <c r="H28" i="59" s="1"/>
  <c r="H28" i="37" s="1"/>
  <c r="G28" i="58"/>
  <c r="G28" i="59" s="1"/>
  <c r="G28" i="37" s="1"/>
  <c r="F28" i="58"/>
  <c r="F28" i="59" s="1"/>
  <c r="F28" i="37" s="1"/>
  <c r="E28" i="58"/>
  <c r="E28" i="59" s="1"/>
  <c r="E28" i="37" s="1"/>
  <c r="D28" i="58"/>
  <c r="D28" i="59" s="1"/>
  <c r="D28" i="37" s="1"/>
  <c r="C28" i="58"/>
  <c r="B28" i="58"/>
  <c r="I27" i="58"/>
  <c r="I27" i="59" s="1"/>
  <c r="I27" i="37" s="1"/>
  <c r="H27" i="58"/>
  <c r="H27" i="59" s="1"/>
  <c r="H27" i="37" s="1"/>
  <c r="G27" i="58"/>
  <c r="G27" i="59" s="1"/>
  <c r="G27" i="37" s="1"/>
  <c r="F27" i="58"/>
  <c r="F27" i="59" s="1"/>
  <c r="F27" i="37" s="1"/>
  <c r="E27" i="58"/>
  <c r="E27" i="59" s="1"/>
  <c r="E27" i="37" s="1"/>
  <c r="D27" i="58"/>
  <c r="D27" i="59" s="1"/>
  <c r="D27" i="37" s="1"/>
  <c r="C27" i="58"/>
  <c r="B27" i="58"/>
  <c r="I26" i="58"/>
  <c r="H26" i="58"/>
  <c r="G26" i="58"/>
  <c r="F26" i="58"/>
  <c r="E26" i="58"/>
  <c r="D26" i="58"/>
  <c r="I25" i="58"/>
  <c r="H25" i="58"/>
  <c r="G25" i="58"/>
  <c r="F25" i="58"/>
  <c r="E25" i="58"/>
  <c r="D25" i="58"/>
  <c r="I22" i="58"/>
  <c r="I22" i="59" s="1"/>
  <c r="I22" i="37" s="1"/>
  <c r="H22" i="58"/>
  <c r="H22" i="59" s="1"/>
  <c r="H22" i="37" s="1"/>
  <c r="G22" i="58"/>
  <c r="G22" i="59" s="1"/>
  <c r="G22" i="37" s="1"/>
  <c r="F22" i="58"/>
  <c r="F22" i="59" s="1"/>
  <c r="F22" i="37" s="1"/>
  <c r="E22" i="58"/>
  <c r="E22" i="59" s="1"/>
  <c r="E22" i="37" s="1"/>
  <c r="D22" i="58"/>
  <c r="D22" i="59" s="1"/>
  <c r="D22" i="37" s="1"/>
  <c r="C22" i="58"/>
  <c r="B22" i="58"/>
  <c r="I21" i="58"/>
  <c r="I21" i="59" s="1"/>
  <c r="I21" i="37" s="1"/>
  <c r="H21" i="58"/>
  <c r="H21" i="59" s="1"/>
  <c r="H21" i="37" s="1"/>
  <c r="G21" i="58"/>
  <c r="G21" i="59" s="1"/>
  <c r="G21" i="37" s="1"/>
  <c r="F21" i="58"/>
  <c r="F21" i="59" s="1"/>
  <c r="F21" i="37" s="1"/>
  <c r="E21" i="58"/>
  <c r="E21" i="59" s="1"/>
  <c r="E21" i="37" s="1"/>
  <c r="D21" i="58"/>
  <c r="D21" i="59" s="1"/>
  <c r="D21" i="37" s="1"/>
  <c r="C21" i="58"/>
  <c r="B21" i="58"/>
  <c r="I20" i="58"/>
  <c r="I20" i="59" s="1"/>
  <c r="I20" i="37" s="1"/>
  <c r="H20" i="58"/>
  <c r="H20" i="59" s="1"/>
  <c r="H20" i="37" s="1"/>
  <c r="G20" i="58"/>
  <c r="G20" i="59" s="1"/>
  <c r="G20" i="37" s="1"/>
  <c r="F20" i="58"/>
  <c r="F20" i="59" s="1"/>
  <c r="F20" i="37" s="1"/>
  <c r="E20" i="58"/>
  <c r="E20" i="59" s="1"/>
  <c r="E20" i="37" s="1"/>
  <c r="D20" i="58"/>
  <c r="D20" i="59" s="1"/>
  <c r="D20" i="37" s="1"/>
  <c r="C20" i="58"/>
  <c r="B20" i="58"/>
  <c r="I19" i="58"/>
  <c r="I19" i="59" s="1"/>
  <c r="I19" i="37" s="1"/>
  <c r="H19" i="58"/>
  <c r="H19" i="59" s="1"/>
  <c r="H19" i="37" s="1"/>
  <c r="G19" i="58"/>
  <c r="G19" i="59" s="1"/>
  <c r="G19" i="37" s="1"/>
  <c r="F19" i="58"/>
  <c r="F19" i="59" s="1"/>
  <c r="F19" i="37" s="1"/>
  <c r="E19" i="58"/>
  <c r="E19" i="59" s="1"/>
  <c r="E19" i="37" s="1"/>
  <c r="D19" i="58"/>
  <c r="D19" i="59" s="1"/>
  <c r="D19" i="37" s="1"/>
  <c r="C19" i="58"/>
  <c r="B19" i="58"/>
  <c r="I18" i="58"/>
  <c r="I18" i="59" s="1"/>
  <c r="I18" i="37" s="1"/>
  <c r="H18" i="58"/>
  <c r="H18" i="59" s="1"/>
  <c r="H18" i="37" s="1"/>
  <c r="G18" i="58"/>
  <c r="G18" i="59" s="1"/>
  <c r="G18" i="37" s="1"/>
  <c r="F18" i="58"/>
  <c r="F18" i="59" s="1"/>
  <c r="F18" i="37" s="1"/>
  <c r="E18" i="58"/>
  <c r="E18" i="59" s="1"/>
  <c r="E18" i="37" s="1"/>
  <c r="D18" i="58"/>
  <c r="D18" i="59" s="1"/>
  <c r="D18" i="37" s="1"/>
  <c r="C18" i="58"/>
  <c r="B18" i="58"/>
  <c r="I17" i="58"/>
  <c r="I17" i="59" s="1"/>
  <c r="I17" i="37" s="1"/>
  <c r="H17" i="58"/>
  <c r="H17" i="59" s="1"/>
  <c r="H17" i="37" s="1"/>
  <c r="G17" i="58"/>
  <c r="G17" i="59" s="1"/>
  <c r="G17" i="37" s="1"/>
  <c r="F17" i="58"/>
  <c r="F17" i="59" s="1"/>
  <c r="F17" i="37" s="1"/>
  <c r="E17" i="58"/>
  <c r="E17" i="59" s="1"/>
  <c r="E17" i="37" s="1"/>
  <c r="D17" i="58"/>
  <c r="D17" i="59" s="1"/>
  <c r="D17" i="37" s="1"/>
  <c r="C17" i="58"/>
  <c r="B17" i="58"/>
  <c r="I16" i="58"/>
  <c r="I16" i="59" s="1"/>
  <c r="I16" i="37" s="1"/>
  <c r="H16" i="58"/>
  <c r="H16" i="59" s="1"/>
  <c r="H16" i="37" s="1"/>
  <c r="G16" i="58"/>
  <c r="G16" i="59" s="1"/>
  <c r="G16" i="37" s="1"/>
  <c r="F16" i="58"/>
  <c r="F16" i="59" s="1"/>
  <c r="F16" i="37" s="1"/>
  <c r="E16" i="58"/>
  <c r="E16" i="59" s="1"/>
  <c r="E16" i="37" s="1"/>
  <c r="D16" i="58"/>
  <c r="D16" i="59" s="1"/>
  <c r="D16" i="37" s="1"/>
  <c r="C16" i="58"/>
  <c r="B16" i="58"/>
  <c r="I15" i="58"/>
  <c r="H15" i="58"/>
  <c r="G15" i="58"/>
  <c r="F15" i="58"/>
  <c r="E15" i="58"/>
  <c r="D15" i="58"/>
  <c r="I14" i="58"/>
  <c r="H14" i="58"/>
  <c r="G14" i="58"/>
  <c r="F14" i="58"/>
  <c r="E14" i="58"/>
  <c r="D14" i="58"/>
  <c r="I11" i="58"/>
  <c r="I11" i="59" s="1"/>
  <c r="I11" i="37" s="1"/>
  <c r="H11" i="58"/>
  <c r="H11" i="59" s="1"/>
  <c r="H11" i="37" s="1"/>
  <c r="G11" i="58"/>
  <c r="G11" i="59" s="1"/>
  <c r="G11" i="37" s="1"/>
  <c r="F11" i="58"/>
  <c r="F11" i="59" s="1"/>
  <c r="F11" i="37" s="1"/>
  <c r="E11" i="58"/>
  <c r="E11" i="59" s="1"/>
  <c r="E11" i="37" s="1"/>
  <c r="D11" i="58"/>
  <c r="D11" i="59" s="1"/>
  <c r="D11" i="37" s="1"/>
  <c r="C11" i="58"/>
  <c r="B11" i="58"/>
  <c r="I10" i="58"/>
  <c r="I10" i="59" s="1"/>
  <c r="I10" i="37" s="1"/>
  <c r="H10" i="58"/>
  <c r="H10" i="59" s="1"/>
  <c r="H10" i="37" s="1"/>
  <c r="G10" i="58"/>
  <c r="G10" i="59" s="1"/>
  <c r="G10" i="37" s="1"/>
  <c r="F10" i="58"/>
  <c r="F10" i="59" s="1"/>
  <c r="F10" i="37" s="1"/>
  <c r="E10" i="58"/>
  <c r="E10" i="59" s="1"/>
  <c r="E10" i="37" s="1"/>
  <c r="D10" i="58"/>
  <c r="D10" i="59" s="1"/>
  <c r="D10" i="37" s="1"/>
  <c r="C10" i="58"/>
  <c r="B10" i="58"/>
  <c r="I9" i="58"/>
  <c r="I9" i="59" s="1"/>
  <c r="I9" i="37" s="1"/>
  <c r="H9" i="58"/>
  <c r="H9" i="59" s="1"/>
  <c r="H9" i="37" s="1"/>
  <c r="G9" i="58"/>
  <c r="G9" i="59" s="1"/>
  <c r="G9" i="37" s="1"/>
  <c r="F9" i="58"/>
  <c r="F9" i="59" s="1"/>
  <c r="F9" i="37" s="1"/>
  <c r="E9" i="58"/>
  <c r="E9" i="59" s="1"/>
  <c r="E9" i="37" s="1"/>
  <c r="D9" i="58"/>
  <c r="D9" i="59" s="1"/>
  <c r="D9" i="37" s="1"/>
  <c r="C9" i="58"/>
  <c r="B9" i="58"/>
  <c r="I8" i="58"/>
  <c r="I8" i="59" s="1"/>
  <c r="I8" i="37" s="1"/>
  <c r="H8" i="58"/>
  <c r="H8" i="59" s="1"/>
  <c r="H8" i="37" s="1"/>
  <c r="G8" i="58"/>
  <c r="G8" i="59" s="1"/>
  <c r="G8" i="37" s="1"/>
  <c r="F8" i="58"/>
  <c r="F8" i="59" s="1"/>
  <c r="F8" i="37" s="1"/>
  <c r="E8" i="58"/>
  <c r="E8" i="59" s="1"/>
  <c r="E8" i="37" s="1"/>
  <c r="D8" i="58"/>
  <c r="D8" i="59" s="1"/>
  <c r="D8" i="37" s="1"/>
  <c r="C8" i="58"/>
  <c r="B8" i="58"/>
  <c r="I7" i="58"/>
  <c r="I7" i="59" s="1"/>
  <c r="I7" i="37" s="1"/>
  <c r="H7" i="58"/>
  <c r="H7" i="59" s="1"/>
  <c r="H7" i="37" s="1"/>
  <c r="G7" i="58"/>
  <c r="G7" i="59" s="1"/>
  <c r="G7" i="37" s="1"/>
  <c r="F7" i="58"/>
  <c r="F7" i="59" s="1"/>
  <c r="F7" i="37" s="1"/>
  <c r="E7" i="58"/>
  <c r="E7" i="59" s="1"/>
  <c r="E7" i="37" s="1"/>
  <c r="D7" i="58"/>
  <c r="D7" i="59" s="1"/>
  <c r="D7" i="37" s="1"/>
  <c r="C7" i="58"/>
  <c r="B7" i="58"/>
  <c r="I6" i="58"/>
  <c r="I6" i="59" s="1"/>
  <c r="I6" i="37" s="1"/>
  <c r="H6" i="58"/>
  <c r="H6" i="59" s="1"/>
  <c r="H6" i="37" s="1"/>
  <c r="G6" i="58"/>
  <c r="G6" i="59" s="1"/>
  <c r="G6" i="37" s="1"/>
  <c r="F6" i="58"/>
  <c r="F6" i="59" s="1"/>
  <c r="F6" i="37" s="1"/>
  <c r="E6" i="58"/>
  <c r="E6" i="59" s="1"/>
  <c r="E6" i="37" s="1"/>
  <c r="D6" i="58"/>
  <c r="D6" i="59" s="1"/>
  <c r="D6" i="37" s="1"/>
  <c r="C6" i="58"/>
  <c r="B6" i="58"/>
  <c r="I5" i="58"/>
  <c r="I5" i="59" s="1"/>
  <c r="I5" i="37" s="1"/>
  <c r="H5" i="58"/>
  <c r="H5" i="59" s="1"/>
  <c r="H5" i="37" s="1"/>
  <c r="G5" i="58"/>
  <c r="G5" i="59" s="1"/>
  <c r="G5" i="37" s="1"/>
  <c r="F5" i="58"/>
  <c r="F5" i="59" s="1"/>
  <c r="F5" i="37" s="1"/>
  <c r="E5" i="58"/>
  <c r="E5" i="59" s="1"/>
  <c r="E5" i="37" s="1"/>
  <c r="D5" i="58"/>
  <c r="D5" i="59" s="1"/>
  <c r="D5" i="37" s="1"/>
  <c r="C5" i="58"/>
  <c r="B5" i="58"/>
  <c r="I4" i="58"/>
  <c r="H4" i="58"/>
  <c r="G4" i="58"/>
  <c r="F4" i="58"/>
  <c r="E4" i="58"/>
  <c r="D4" i="58"/>
  <c r="I3" i="58"/>
  <c r="H3" i="58"/>
  <c r="G3" i="58"/>
  <c r="F3" i="58"/>
  <c r="E3" i="58"/>
  <c r="D3" i="58"/>
  <c r="N66" i="57"/>
  <c r="C66" i="57"/>
  <c r="B66" i="57"/>
  <c r="N65" i="57"/>
  <c r="C65" i="57"/>
  <c r="B65" i="57"/>
  <c r="N64" i="57"/>
  <c r="C64" i="57"/>
  <c r="B64" i="57"/>
  <c r="N63" i="57"/>
  <c r="C63" i="57"/>
  <c r="B63" i="57"/>
  <c r="N62" i="57"/>
  <c r="C62" i="57"/>
  <c r="B62" i="57"/>
  <c r="C61" i="57"/>
  <c r="B61" i="57"/>
  <c r="C60" i="57"/>
  <c r="B60" i="57"/>
  <c r="I59" i="57"/>
  <c r="H59" i="57"/>
  <c r="G59" i="57"/>
  <c r="F59" i="57"/>
  <c r="E59" i="57"/>
  <c r="D59" i="57"/>
  <c r="I58" i="57"/>
  <c r="H58" i="57"/>
  <c r="G58" i="57"/>
  <c r="F58" i="57"/>
  <c r="E58" i="57"/>
  <c r="D58" i="57"/>
  <c r="C55" i="57"/>
  <c r="B55" i="57"/>
  <c r="C54" i="57"/>
  <c r="B54" i="57"/>
  <c r="C53" i="57"/>
  <c r="B53" i="57"/>
  <c r="C52" i="57"/>
  <c r="B52" i="57"/>
  <c r="C51" i="57"/>
  <c r="B51" i="57"/>
  <c r="C50" i="57"/>
  <c r="B50" i="57"/>
  <c r="C49" i="57"/>
  <c r="B49" i="57"/>
  <c r="I48" i="57"/>
  <c r="H48" i="57"/>
  <c r="G48" i="57"/>
  <c r="F48" i="57"/>
  <c r="E48" i="57"/>
  <c r="D48" i="57"/>
  <c r="I47" i="57"/>
  <c r="H47" i="57"/>
  <c r="G47" i="57"/>
  <c r="F47" i="57"/>
  <c r="E47" i="57"/>
  <c r="D47" i="57"/>
  <c r="C44" i="57"/>
  <c r="B44" i="57"/>
  <c r="C43" i="57"/>
  <c r="B43" i="57"/>
  <c r="C42" i="57"/>
  <c r="B42" i="57"/>
  <c r="C41" i="57"/>
  <c r="B41" i="57"/>
  <c r="C40" i="57"/>
  <c r="B40" i="57"/>
  <c r="C39" i="57"/>
  <c r="B39" i="57"/>
  <c r="C38" i="57"/>
  <c r="B38" i="57"/>
  <c r="I37" i="57"/>
  <c r="H37" i="57"/>
  <c r="G37" i="57"/>
  <c r="F37" i="57"/>
  <c r="E37" i="57"/>
  <c r="D37" i="57"/>
  <c r="I36" i="57"/>
  <c r="H36" i="57"/>
  <c r="G36" i="57"/>
  <c r="F36" i="57"/>
  <c r="E36" i="57"/>
  <c r="D36" i="57"/>
  <c r="C33" i="57"/>
  <c r="B33" i="57"/>
  <c r="C32" i="57"/>
  <c r="B32" i="57"/>
  <c r="C31" i="57"/>
  <c r="B31" i="57"/>
  <c r="C30" i="57"/>
  <c r="B30" i="57"/>
  <c r="C29" i="57"/>
  <c r="B29" i="57"/>
  <c r="C28" i="57"/>
  <c r="B28" i="57"/>
  <c r="C27" i="57"/>
  <c r="B27" i="57"/>
  <c r="I26" i="57"/>
  <c r="H26" i="57"/>
  <c r="G26" i="57"/>
  <c r="F26" i="57"/>
  <c r="E26" i="57"/>
  <c r="D26" i="57"/>
  <c r="I25" i="57"/>
  <c r="H25" i="57"/>
  <c r="G25" i="57"/>
  <c r="F25" i="57"/>
  <c r="E25" i="57"/>
  <c r="D25" i="57"/>
  <c r="C22" i="57"/>
  <c r="B22" i="57"/>
  <c r="C21" i="57"/>
  <c r="B21" i="57"/>
  <c r="C20" i="57"/>
  <c r="B20" i="57"/>
  <c r="C19" i="57"/>
  <c r="B19" i="57"/>
  <c r="C18" i="57"/>
  <c r="B18" i="57"/>
  <c r="C17" i="57"/>
  <c r="B17" i="57"/>
  <c r="C16" i="57"/>
  <c r="B16" i="57"/>
  <c r="I15" i="57"/>
  <c r="H15" i="57"/>
  <c r="G15" i="57"/>
  <c r="F15" i="57"/>
  <c r="E15" i="57"/>
  <c r="D15" i="57"/>
  <c r="I14" i="57"/>
  <c r="H14" i="57"/>
  <c r="G14" i="57"/>
  <c r="F14" i="57"/>
  <c r="E14" i="57"/>
  <c r="D14" i="57"/>
  <c r="C11" i="57"/>
  <c r="B11" i="57"/>
  <c r="C10" i="57"/>
  <c r="B10" i="57"/>
  <c r="C9" i="57"/>
  <c r="B9" i="57"/>
  <c r="C8" i="57"/>
  <c r="B8" i="57"/>
  <c r="C7" i="57"/>
  <c r="B7" i="57"/>
  <c r="C6" i="57"/>
  <c r="B6" i="57"/>
  <c r="C5" i="57"/>
  <c r="B5" i="57"/>
  <c r="I4" i="57"/>
  <c r="H4" i="57"/>
  <c r="G4" i="57"/>
  <c r="F4" i="57"/>
  <c r="E4" i="57"/>
  <c r="D4" i="57"/>
  <c r="I3" i="57"/>
  <c r="H3" i="57"/>
  <c r="G3" i="57"/>
  <c r="F3" i="57"/>
  <c r="E3" i="57"/>
  <c r="D3" i="57"/>
  <c r="N66" i="56"/>
  <c r="I66" i="56"/>
  <c r="I66" i="57" s="1"/>
  <c r="I66" i="36" s="1"/>
  <c r="H66" i="56"/>
  <c r="H66" i="57" s="1"/>
  <c r="H66" i="36" s="1"/>
  <c r="G66" i="56"/>
  <c r="G66" i="57" s="1"/>
  <c r="G66" i="36" s="1"/>
  <c r="F66" i="56"/>
  <c r="F66" i="57" s="1"/>
  <c r="F66" i="36" s="1"/>
  <c r="E66" i="56"/>
  <c r="E66" i="57" s="1"/>
  <c r="E66" i="36" s="1"/>
  <c r="D66" i="56"/>
  <c r="D66" i="57" s="1"/>
  <c r="D66" i="36" s="1"/>
  <c r="C66" i="56"/>
  <c r="B66" i="56"/>
  <c r="N65" i="56"/>
  <c r="I65" i="56"/>
  <c r="I65" i="57" s="1"/>
  <c r="I65" i="36" s="1"/>
  <c r="H65" i="56"/>
  <c r="H65" i="57" s="1"/>
  <c r="H65" i="36" s="1"/>
  <c r="G65" i="56"/>
  <c r="G65" i="57" s="1"/>
  <c r="G65" i="36" s="1"/>
  <c r="F65" i="56"/>
  <c r="F65" i="57" s="1"/>
  <c r="F65" i="36" s="1"/>
  <c r="E65" i="56"/>
  <c r="E65" i="57" s="1"/>
  <c r="E65" i="36" s="1"/>
  <c r="D65" i="56"/>
  <c r="D65" i="57" s="1"/>
  <c r="D65" i="36" s="1"/>
  <c r="C65" i="56"/>
  <c r="B65" i="56"/>
  <c r="N64" i="56"/>
  <c r="I64" i="56"/>
  <c r="I64" i="57" s="1"/>
  <c r="I64" i="36" s="1"/>
  <c r="H64" i="56"/>
  <c r="H64" i="57" s="1"/>
  <c r="H64" i="36" s="1"/>
  <c r="G64" i="56"/>
  <c r="G64" i="57" s="1"/>
  <c r="G64" i="36" s="1"/>
  <c r="F64" i="56"/>
  <c r="F64" i="57" s="1"/>
  <c r="F64" i="36" s="1"/>
  <c r="E64" i="56"/>
  <c r="E64" i="57" s="1"/>
  <c r="E64" i="36" s="1"/>
  <c r="D64" i="56"/>
  <c r="D64" i="57" s="1"/>
  <c r="D64" i="36" s="1"/>
  <c r="C64" i="56"/>
  <c r="B64" i="56"/>
  <c r="N63" i="56"/>
  <c r="I63" i="56"/>
  <c r="I63" i="57" s="1"/>
  <c r="I63" i="36" s="1"/>
  <c r="H63" i="56"/>
  <c r="H63" i="57" s="1"/>
  <c r="H63" i="36" s="1"/>
  <c r="G63" i="56"/>
  <c r="G63" i="57" s="1"/>
  <c r="G63" i="36" s="1"/>
  <c r="F63" i="56"/>
  <c r="F63" i="57" s="1"/>
  <c r="F63" i="36" s="1"/>
  <c r="E63" i="56"/>
  <c r="E63" i="57" s="1"/>
  <c r="E63" i="36" s="1"/>
  <c r="D63" i="56"/>
  <c r="D63" i="57" s="1"/>
  <c r="D63" i="36" s="1"/>
  <c r="C63" i="56"/>
  <c r="B63" i="56"/>
  <c r="N62" i="56"/>
  <c r="I62" i="56"/>
  <c r="I62" i="57" s="1"/>
  <c r="I62" i="36" s="1"/>
  <c r="H62" i="56"/>
  <c r="H62" i="57" s="1"/>
  <c r="H62" i="36" s="1"/>
  <c r="G62" i="56"/>
  <c r="G62" i="57" s="1"/>
  <c r="G62" i="36" s="1"/>
  <c r="F62" i="56"/>
  <c r="F62" i="57" s="1"/>
  <c r="F62" i="36" s="1"/>
  <c r="E62" i="56"/>
  <c r="E62" i="57" s="1"/>
  <c r="E62" i="36" s="1"/>
  <c r="D62" i="56"/>
  <c r="D62" i="57" s="1"/>
  <c r="D62" i="36" s="1"/>
  <c r="C62" i="56"/>
  <c r="B62" i="56"/>
  <c r="I61" i="56"/>
  <c r="I61" i="57" s="1"/>
  <c r="I61" i="36" s="1"/>
  <c r="H61" i="56"/>
  <c r="H61" i="57" s="1"/>
  <c r="H61" i="36" s="1"/>
  <c r="G61" i="56"/>
  <c r="G61" i="57" s="1"/>
  <c r="G61" i="36" s="1"/>
  <c r="F61" i="56"/>
  <c r="F61" i="57" s="1"/>
  <c r="F61" i="36" s="1"/>
  <c r="E61" i="56"/>
  <c r="E61" i="57" s="1"/>
  <c r="E61" i="36" s="1"/>
  <c r="D61" i="56"/>
  <c r="D61" i="57" s="1"/>
  <c r="D61" i="36" s="1"/>
  <c r="C61" i="56"/>
  <c r="B61" i="56"/>
  <c r="I60" i="56"/>
  <c r="I60" i="57" s="1"/>
  <c r="I60" i="36" s="1"/>
  <c r="H60" i="56"/>
  <c r="H60" i="57" s="1"/>
  <c r="H60" i="36" s="1"/>
  <c r="G60" i="56"/>
  <c r="G60" i="57" s="1"/>
  <c r="G60" i="36" s="1"/>
  <c r="F60" i="56"/>
  <c r="F60" i="57" s="1"/>
  <c r="F60" i="36" s="1"/>
  <c r="E60" i="56"/>
  <c r="E60" i="57" s="1"/>
  <c r="E60" i="36" s="1"/>
  <c r="D60" i="56"/>
  <c r="D60" i="57" s="1"/>
  <c r="D60" i="36" s="1"/>
  <c r="C60" i="56"/>
  <c r="B60" i="56"/>
  <c r="I59" i="56"/>
  <c r="H59" i="56"/>
  <c r="G59" i="56"/>
  <c r="F59" i="56"/>
  <c r="E59" i="56"/>
  <c r="D59" i="56"/>
  <c r="I58" i="56"/>
  <c r="H58" i="56"/>
  <c r="G58" i="56"/>
  <c r="F58" i="56"/>
  <c r="E58" i="56"/>
  <c r="D58" i="56"/>
  <c r="I55" i="56"/>
  <c r="I55" i="57" s="1"/>
  <c r="I55" i="36" s="1"/>
  <c r="H55" i="56"/>
  <c r="H55" i="57" s="1"/>
  <c r="H55" i="36" s="1"/>
  <c r="G55" i="56"/>
  <c r="G55" i="57" s="1"/>
  <c r="G55" i="36" s="1"/>
  <c r="F55" i="56"/>
  <c r="F55" i="57" s="1"/>
  <c r="F55" i="36" s="1"/>
  <c r="E55" i="56"/>
  <c r="E55" i="57" s="1"/>
  <c r="E55" i="36" s="1"/>
  <c r="D55" i="56"/>
  <c r="D55" i="57" s="1"/>
  <c r="D55" i="36" s="1"/>
  <c r="C55" i="56"/>
  <c r="B55" i="56"/>
  <c r="I54" i="56"/>
  <c r="I54" i="57" s="1"/>
  <c r="I54" i="36" s="1"/>
  <c r="H54" i="56"/>
  <c r="H54" i="57" s="1"/>
  <c r="H54" i="36" s="1"/>
  <c r="G54" i="56"/>
  <c r="G54" i="57" s="1"/>
  <c r="G54" i="36" s="1"/>
  <c r="F54" i="56"/>
  <c r="F54" i="57" s="1"/>
  <c r="F54" i="36" s="1"/>
  <c r="E54" i="56"/>
  <c r="E54" i="57" s="1"/>
  <c r="E54" i="36" s="1"/>
  <c r="D54" i="56"/>
  <c r="D54" i="57" s="1"/>
  <c r="D54" i="36" s="1"/>
  <c r="C54" i="56"/>
  <c r="B54" i="56"/>
  <c r="I53" i="56"/>
  <c r="I53" i="57" s="1"/>
  <c r="I53" i="36" s="1"/>
  <c r="H53" i="56"/>
  <c r="H53" i="57" s="1"/>
  <c r="H53" i="36" s="1"/>
  <c r="G53" i="56"/>
  <c r="G53" i="57" s="1"/>
  <c r="G53" i="36" s="1"/>
  <c r="F53" i="56"/>
  <c r="F53" i="57" s="1"/>
  <c r="F53" i="36" s="1"/>
  <c r="E53" i="56"/>
  <c r="E53" i="57" s="1"/>
  <c r="E53" i="36" s="1"/>
  <c r="D53" i="56"/>
  <c r="D53" i="57" s="1"/>
  <c r="D53" i="36" s="1"/>
  <c r="C53" i="56"/>
  <c r="B53" i="56"/>
  <c r="I52" i="56"/>
  <c r="I52" i="57" s="1"/>
  <c r="I52" i="36" s="1"/>
  <c r="H52" i="56"/>
  <c r="H52" i="57" s="1"/>
  <c r="H52" i="36" s="1"/>
  <c r="G52" i="56"/>
  <c r="G52" i="57" s="1"/>
  <c r="G52" i="36" s="1"/>
  <c r="F52" i="56"/>
  <c r="F52" i="57" s="1"/>
  <c r="F52" i="36" s="1"/>
  <c r="E52" i="56"/>
  <c r="E52" i="57" s="1"/>
  <c r="E52" i="36" s="1"/>
  <c r="D52" i="56"/>
  <c r="D52" i="57" s="1"/>
  <c r="D52" i="36" s="1"/>
  <c r="C52" i="56"/>
  <c r="B52" i="56"/>
  <c r="I51" i="56"/>
  <c r="I51" i="57" s="1"/>
  <c r="I51" i="36" s="1"/>
  <c r="H51" i="56"/>
  <c r="H51" i="57" s="1"/>
  <c r="H51" i="36" s="1"/>
  <c r="G51" i="56"/>
  <c r="G51" i="57" s="1"/>
  <c r="G51" i="36" s="1"/>
  <c r="F51" i="56"/>
  <c r="F51" i="57" s="1"/>
  <c r="F51" i="36" s="1"/>
  <c r="E51" i="56"/>
  <c r="E51" i="57" s="1"/>
  <c r="E51" i="36" s="1"/>
  <c r="D51" i="56"/>
  <c r="D51" i="57" s="1"/>
  <c r="D51" i="36" s="1"/>
  <c r="C51" i="56"/>
  <c r="B51" i="56"/>
  <c r="I50" i="56"/>
  <c r="I50" i="57" s="1"/>
  <c r="I50" i="36" s="1"/>
  <c r="H50" i="56"/>
  <c r="H50" i="57" s="1"/>
  <c r="H50" i="36" s="1"/>
  <c r="G50" i="56"/>
  <c r="G50" i="57" s="1"/>
  <c r="G50" i="36" s="1"/>
  <c r="F50" i="56"/>
  <c r="F50" i="57" s="1"/>
  <c r="F50" i="36" s="1"/>
  <c r="E50" i="56"/>
  <c r="E50" i="57" s="1"/>
  <c r="E50" i="36" s="1"/>
  <c r="D50" i="56"/>
  <c r="D50" i="57" s="1"/>
  <c r="D50" i="36" s="1"/>
  <c r="C50" i="56"/>
  <c r="B50" i="56"/>
  <c r="I49" i="56"/>
  <c r="I49" i="57" s="1"/>
  <c r="I49" i="36" s="1"/>
  <c r="H49" i="56"/>
  <c r="H49" i="57" s="1"/>
  <c r="H49" i="36" s="1"/>
  <c r="G49" i="56"/>
  <c r="G49" i="57" s="1"/>
  <c r="G49" i="36" s="1"/>
  <c r="F49" i="56"/>
  <c r="F49" i="57" s="1"/>
  <c r="F49" i="36" s="1"/>
  <c r="E49" i="56"/>
  <c r="E49" i="57" s="1"/>
  <c r="E49" i="36" s="1"/>
  <c r="D49" i="56"/>
  <c r="D49" i="57" s="1"/>
  <c r="D49" i="36" s="1"/>
  <c r="C49" i="56"/>
  <c r="B49" i="56"/>
  <c r="I48" i="56"/>
  <c r="H48" i="56"/>
  <c r="G48" i="56"/>
  <c r="F48" i="56"/>
  <c r="E48" i="56"/>
  <c r="D48" i="56"/>
  <c r="I47" i="56"/>
  <c r="H47" i="56"/>
  <c r="G47" i="56"/>
  <c r="F47" i="56"/>
  <c r="E47" i="56"/>
  <c r="D47" i="56"/>
  <c r="I44" i="56"/>
  <c r="I44" i="57" s="1"/>
  <c r="I44" i="36" s="1"/>
  <c r="H44" i="56"/>
  <c r="H44" i="57" s="1"/>
  <c r="H44" i="36" s="1"/>
  <c r="G44" i="56"/>
  <c r="G44" i="57" s="1"/>
  <c r="G44" i="36" s="1"/>
  <c r="F44" i="56"/>
  <c r="F44" i="57" s="1"/>
  <c r="F44" i="36" s="1"/>
  <c r="E44" i="56"/>
  <c r="E44" i="57" s="1"/>
  <c r="E44" i="36" s="1"/>
  <c r="D44" i="56"/>
  <c r="D44" i="57" s="1"/>
  <c r="D44" i="36" s="1"/>
  <c r="C44" i="56"/>
  <c r="B44" i="56"/>
  <c r="I43" i="56"/>
  <c r="I43" i="57" s="1"/>
  <c r="I43" i="36" s="1"/>
  <c r="H43" i="56"/>
  <c r="H43" i="57" s="1"/>
  <c r="H43" i="36" s="1"/>
  <c r="G43" i="56"/>
  <c r="G43" i="57" s="1"/>
  <c r="G43" i="36" s="1"/>
  <c r="F43" i="56"/>
  <c r="F43" i="57" s="1"/>
  <c r="F43" i="36" s="1"/>
  <c r="E43" i="56"/>
  <c r="E43" i="57" s="1"/>
  <c r="E43" i="36" s="1"/>
  <c r="D43" i="56"/>
  <c r="D43" i="57" s="1"/>
  <c r="D43" i="36" s="1"/>
  <c r="C43" i="56"/>
  <c r="B43" i="56"/>
  <c r="I42" i="56"/>
  <c r="I42" i="57" s="1"/>
  <c r="I42" i="36" s="1"/>
  <c r="H42" i="56"/>
  <c r="H42" i="57" s="1"/>
  <c r="H42" i="36" s="1"/>
  <c r="G42" i="56"/>
  <c r="G42" i="57" s="1"/>
  <c r="G42" i="36" s="1"/>
  <c r="F42" i="56"/>
  <c r="F42" i="57" s="1"/>
  <c r="F42" i="36" s="1"/>
  <c r="E42" i="56"/>
  <c r="E42" i="57" s="1"/>
  <c r="E42" i="36" s="1"/>
  <c r="D42" i="56"/>
  <c r="D42" i="57" s="1"/>
  <c r="D42" i="36" s="1"/>
  <c r="C42" i="56"/>
  <c r="B42" i="56"/>
  <c r="I41" i="56"/>
  <c r="I41" i="57" s="1"/>
  <c r="I41" i="36" s="1"/>
  <c r="H41" i="56"/>
  <c r="H41" i="57" s="1"/>
  <c r="H41" i="36" s="1"/>
  <c r="G41" i="56"/>
  <c r="G41" i="57" s="1"/>
  <c r="G41" i="36" s="1"/>
  <c r="F41" i="56"/>
  <c r="F41" i="57" s="1"/>
  <c r="F41" i="36" s="1"/>
  <c r="E41" i="56"/>
  <c r="E41" i="57" s="1"/>
  <c r="E41" i="36" s="1"/>
  <c r="D41" i="56"/>
  <c r="D41" i="57" s="1"/>
  <c r="D41" i="36" s="1"/>
  <c r="C41" i="56"/>
  <c r="B41" i="56"/>
  <c r="I40" i="56"/>
  <c r="I40" i="57" s="1"/>
  <c r="I40" i="36" s="1"/>
  <c r="H40" i="56"/>
  <c r="H40" i="57" s="1"/>
  <c r="H40" i="36" s="1"/>
  <c r="G40" i="56"/>
  <c r="G40" i="57" s="1"/>
  <c r="G40" i="36" s="1"/>
  <c r="F40" i="56"/>
  <c r="F40" i="57" s="1"/>
  <c r="F40" i="36" s="1"/>
  <c r="E40" i="56"/>
  <c r="E40" i="57" s="1"/>
  <c r="E40" i="36" s="1"/>
  <c r="D40" i="56"/>
  <c r="D40" i="57" s="1"/>
  <c r="D40" i="36" s="1"/>
  <c r="C40" i="56"/>
  <c r="B40" i="56"/>
  <c r="I39" i="56"/>
  <c r="I39" i="57" s="1"/>
  <c r="I39" i="36" s="1"/>
  <c r="H39" i="56"/>
  <c r="H39" i="57" s="1"/>
  <c r="H39" i="36" s="1"/>
  <c r="G39" i="56"/>
  <c r="G39" i="57" s="1"/>
  <c r="G39" i="36" s="1"/>
  <c r="F39" i="56"/>
  <c r="F39" i="57" s="1"/>
  <c r="F39" i="36" s="1"/>
  <c r="E39" i="56"/>
  <c r="E39" i="57" s="1"/>
  <c r="E39" i="36" s="1"/>
  <c r="D39" i="56"/>
  <c r="D39" i="57" s="1"/>
  <c r="D39" i="36" s="1"/>
  <c r="C39" i="56"/>
  <c r="B39" i="56"/>
  <c r="I38" i="56"/>
  <c r="I38" i="57" s="1"/>
  <c r="I38" i="36" s="1"/>
  <c r="H38" i="56"/>
  <c r="H38" i="57" s="1"/>
  <c r="H38" i="36" s="1"/>
  <c r="G38" i="56"/>
  <c r="G38" i="57" s="1"/>
  <c r="G38" i="36" s="1"/>
  <c r="F38" i="56"/>
  <c r="F38" i="57" s="1"/>
  <c r="F38" i="36" s="1"/>
  <c r="E38" i="56"/>
  <c r="E38" i="57" s="1"/>
  <c r="E38" i="36" s="1"/>
  <c r="D38" i="56"/>
  <c r="D38" i="57" s="1"/>
  <c r="D38" i="36" s="1"/>
  <c r="C38" i="56"/>
  <c r="B38" i="56"/>
  <c r="I37" i="56"/>
  <c r="H37" i="56"/>
  <c r="G37" i="56"/>
  <c r="F37" i="56"/>
  <c r="E37" i="56"/>
  <c r="D37" i="56"/>
  <c r="I36" i="56"/>
  <c r="H36" i="56"/>
  <c r="G36" i="56"/>
  <c r="F36" i="56"/>
  <c r="E36" i="56"/>
  <c r="D36" i="56"/>
  <c r="I33" i="56"/>
  <c r="I33" i="57" s="1"/>
  <c r="I33" i="36" s="1"/>
  <c r="H33" i="56"/>
  <c r="H33" i="57" s="1"/>
  <c r="H33" i="36" s="1"/>
  <c r="G33" i="56"/>
  <c r="G33" i="57" s="1"/>
  <c r="G33" i="36" s="1"/>
  <c r="F33" i="56"/>
  <c r="F33" i="57" s="1"/>
  <c r="F33" i="36" s="1"/>
  <c r="E33" i="56"/>
  <c r="E33" i="57" s="1"/>
  <c r="E33" i="36" s="1"/>
  <c r="D33" i="56"/>
  <c r="D33" i="57" s="1"/>
  <c r="D33" i="36" s="1"/>
  <c r="C33" i="56"/>
  <c r="B33" i="56"/>
  <c r="I32" i="56"/>
  <c r="I32" i="57" s="1"/>
  <c r="I32" i="36" s="1"/>
  <c r="H32" i="56"/>
  <c r="H32" i="57" s="1"/>
  <c r="H32" i="36" s="1"/>
  <c r="G32" i="56"/>
  <c r="G32" i="57" s="1"/>
  <c r="G32" i="36" s="1"/>
  <c r="F32" i="56"/>
  <c r="F32" i="57" s="1"/>
  <c r="F32" i="36" s="1"/>
  <c r="E32" i="56"/>
  <c r="E32" i="57" s="1"/>
  <c r="E32" i="36" s="1"/>
  <c r="D32" i="56"/>
  <c r="D32" i="57" s="1"/>
  <c r="D32" i="36" s="1"/>
  <c r="C32" i="56"/>
  <c r="B32" i="56"/>
  <c r="I31" i="56"/>
  <c r="I31" i="57" s="1"/>
  <c r="I31" i="36" s="1"/>
  <c r="H31" i="56"/>
  <c r="H31" i="57" s="1"/>
  <c r="H31" i="36" s="1"/>
  <c r="G31" i="56"/>
  <c r="G31" i="57" s="1"/>
  <c r="G31" i="36" s="1"/>
  <c r="F31" i="56"/>
  <c r="F31" i="57" s="1"/>
  <c r="F31" i="36" s="1"/>
  <c r="E31" i="56"/>
  <c r="E31" i="57" s="1"/>
  <c r="E31" i="36" s="1"/>
  <c r="D31" i="56"/>
  <c r="D31" i="57" s="1"/>
  <c r="D31" i="36" s="1"/>
  <c r="C31" i="56"/>
  <c r="B31" i="56"/>
  <c r="I30" i="56"/>
  <c r="I30" i="57" s="1"/>
  <c r="I30" i="36" s="1"/>
  <c r="H30" i="56"/>
  <c r="H30" i="57" s="1"/>
  <c r="H30" i="36" s="1"/>
  <c r="G30" i="56"/>
  <c r="G30" i="57" s="1"/>
  <c r="G30" i="36" s="1"/>
  <c r="F30" i="56"/>
  <c r="F30" i="57" s="1"/>
  <c r="F30" i="36" s="1"/>
  <c r="E30" i="56"/>
  <c r="E30" i="57" s="1"/>
  <c r="E30" i="36" s="1"/>
  <c r="D30" i="56"/>
  <c r="D30" i="57" s="1"/>
  <c r="D30" i="36" s="1"/>
  <c r="C30" i="56"/>
  <c r="B30" i="56"/>
  <c r="I29" i="56"/>
  <c r="I29" i="57" s="1"/>
  <c r="I29" i="36" s="1"/>
  <c r="H29" i="56"/>
  <c r="H29" i="57" s="1"/>
  <c r="H29" i="36" s="1"/>
  <c r="G29" i="56"/>
  <c r="G29" i="57" s="1"/>
  <c r="G29" i="36" s="1"/>
  <c r="F29" i="56"/>
  <c r="F29" i="57" s="1"/>
  <c r="F29" i="36" s="1"/>
  <c r="E29" i="56"/>
  <c r="E29" i="57" s="1"/>
  <c r="E29" i="36" s="1"/>
  <c r="D29" i="56"/>
  <c r="D29" i="57" s="1"/>
  <c r="D29" i="36" s="1"/>
  <c r="C29" i="56"/>
  <c r="B29" i="56"/>
  <c r="I28" i="56"/>
  <c r="I28" i="57" s="1"/>
  <c r="I28" i="36" s="1"/>
  <c r="H28" i="56"/>
  <c r="H28" i="57" s="1"/>
  <c r="H28" i="36" s="1"/>
  <c r="G28" i="56"/>
  <c r="G28" i="57" s="1"/>
  <c r="G28" i="36" s="1"/>
  <c r="F28" i="56"/>
  <c r="F28" i="57" s="1"/>
  <c r="F28" i="36" s="1"/>
  <c r="E28" i="56"/>
  <c r="E28" i="57" s="1"/>
  <c r="E28" i="36" s="1"/>
  <c r="D28" i="56"/>
  <c r="D28" i="57" s="1"/>
  <c r="D28" i="36" s="1"/>
  <c r="C28" i="56"/>
  <c r="B28" i="56"/>
  <c r="I27" i="56"/>
  <c r="I27" i="57" s="1"/>
  <c r="I27" i="36" s="1"/>
  <c r="H27" i="56"/>
  <c r="H27" i="57" s="1"/>
  <c r="H27" i="36" s="1"/>
  <c r="G27" i="56"/>
  <c r="G27" i="57" s="1"/>
  <c r="G27" i="36" s="1"/>
  <c r="F27" i="56"/>
  <c r="F27" i="57" s="1"/>
  <c r="F27" i="36" s="1"/>
  <c r="E27" i="56"/>
  <c r="E27" i="57" s="1"/>
  <c r="E27" i="36" s="1"/>
  <c r="D27" i="56"/>
  <c r="D27" i="57" s="1"/>
  <c r="D27" i="36" s="1"/>
  <c r="C27" i="56"/>
  <c r="B27" i="56"/>
  <c r="I26" i="56"/>
  <c r="H26" i="56"/>
  <c r="G26" i="56"/>
  <c r="F26" i="56"/>
  <c r="E26" i="56"/>
  <c r="D26" i="56"/>
  <c r="I25" i="56"/>
  <c r="H25" i="56"/>
  <c r="G25" i="56"/>
  <c r="F25" i="56"/>
  <c r="E25" i="56"/>
  <c r="D25" i="56"/>
  <c r="I22" i="56"/>
  <c r="I22" i="57" s="1"/>
  <c r="I22" i="36" s="1"/>
  <c r="H22" i="56"/>
  <c r="H22" i="57" s="1"/>
  <c r="H22" i="36" s="1"/>
  <c r="G22" i="56"/>
  <c r="G22" i="57" s="1"/>
  <c r="G22" i="36" s="1"/>
  <c r="F22" i="56"/>
  <c r="F22" i="57" s="1"/>
  <c r="F22" i="36" s="1"/>
  <c r="E22" i="56"/>
  <c r="E22" i="57" s="1"/>
  <c r="E22" i="36" s="1"/>
  <c r="D22" i="56"/>
  <c r="D22" i="57" s="1"/>
  <c r="D22" i="36" s="1"/>
  <c r="C22" i="56"/>
  <c r="B22" i="56"/>
  <c r="I21" i="56"/>
  <c r="I21" i="57" s="1"/>
  <c r="I21" i="36" s="1"/>
  <c r="H21" i="56"/>
  <c r="H21" i="57" s="1"/>
  <c r="H21" i="36" s="1"/>
  <c r="G21" i="56"/>
  <c r="G21" i="57" s="1"/>
  <c r="G21" i="36" s="1"/>
  <c r="F21" i="56"/>
  <c r="F21" i="57" s="1"/>
  <c r="F21" i="36" s="1"/>
  <c r="E21" i="56"/>
  <c r="E21" i="57" s="1"/>
  <c r="E21" i="36" s="1"/>
  <c r="D21" i="56"/>
  <c r="D21" i="57" s="1"/>
  <c r="D21" i="36" s="1"/>
  <c r="C21" i="56"/>
  <c r="B21" i="56"/>
  <c r="I20" i="56"/>
  <c r="I20" i="57" s="1"/>
  <c r="I20" i="36" s="1"/>
  <c r="H20" i="56"/>
  <c r="H20" i="57" s="1"/>
  <c r="H20" i="36" s="1"/>
  <c r="G20" i="56"/>
  <c r="G20" i="57" s="1"/>
  <c r="G20" i="36" s="1"/>
  <c r="F20" i="56"/>
  <c r="F20" i="57" s="1"/>
  <c r="F20" i="36" s="1"/>
  <c r="E20" i="56"/>
  <c r="E20" i="57" s="1"/>
  <c r="E20" i="36" s="1"/>
  <c r="D20" i="56"/>
  <c r="D20" i="57" s="1"/>
  <c r="D20" i="36" s="1"/>
  <c r="C20" i="56"/>
  <c r="B20" i="56"/>
  <c r="I19" i="56"/>
  <c r="I19" i="57" s="1"/>
  <c r="I19" i="36" s="1"/>
  <c r="H19" i="56"/>
  <c r="H19" i="57" s="1"/>
  <c r="H19" i="36" s="1"/>
  <c r="G19" i="56"/>
  <c r="G19" i="57" s="1"/>
  <c r="G19" i="36" s="1"/>
  <c r="F19" i="56"/>
  <c r="F19" i="57" s="1"/>
  <c r="F19" i="36" s="1"/>
  <c r="E19" i="56"/>
  <c r="E19" i="57" s="1"/>
  <c r="E19" i="36" s="1"/>
  <c r="D19" i="56"/>
  <c r="D19" i="57" s="1"/>
  <c r="D19" i="36" s="1"/>
  <c r="C19" i="56"/>
  <c r="B19" i="56"/>
  <c r="I18" i="56"/>
  <c r="I18" i="57" s="1"/>
  <c r="I18" i="36" s="1"/>
  <c r="H18" i="56"/>
  <c r="H18" i="57" s="1"/>
  <c r="H18" i="36" s="1"/>
  <c r="G18" i="56"/>
  <c r="G18" i="57" s="1"/>
  <c r="G18" i="36" s="1"/>
  <c r="F18" i="56"/>
  <c r="F18" i="57" s="1"/>
  <c r="F18" i="36" s="1"/>
  <c r="E18" i="56"/>
  <c r="E18" i="57" s="1"/>
  <c r="E18" i="36" s="1"/>
  <c r="D18" i="56"/>
  <c r="D18" i="57" s="1"/>
  <c r="D18" i="36" s="1"/>
  <c r="C18" i="56"/>
  <c r="B18" i="56"/>
  <c r="I17" i="56"/>
  <c r="I17" i="57" s="1"/>
  <c r="I17" i="36" s="1"/>
  <c r="H17" i="56"/>
  <c r="H17" i="57" s="1"/>
  <c r="H17" i="36" s="1"/>
  <c r="G17" i="56"/>
  <c r="G17" i="57" s="1"/>
  <c r="G17" i="36" s="1"/>
  <c r="F17" i="56"/>
  <c r="F17" i="57" s="1"/>
  <c r="F17" i="36" s="1"/>
  <c r="E17" i="56"/>
  <c r="E17" i="57" s="1"/>
  <c r="E17" i="36" s="1"/>
  <c r="D17" i="56"/>
  <c r="D17" i="57" s="1"/>
  <c r="D17" i="36" s="1"/>
  <c r="C17" i="56"/>
  <c r="B17" i="56"/>
  <c r="I16" i="56"/>
  <c r="I16" i="57" s="1"/>
  <c r="I16" i="36" s="1"/>
  <c r="H16" i="56"/>
  <c r="H16" i="57" s="1"/>
  <c r="H16" i="36" s="1"/>
  <c r="G16" i="56"/>
  <c r="G16" i="57" s="1"/>
  <c r="G16" i="36" s="1"/>
  <c r="F16" i="56"/>
  <c r="F16" i="57" s="1"/>
  <c r="F16" i="36" s="1"/>
  <c r="E16" i="56"/>
  <c r="E16" i="57" s="1"/>
  <c r="E16" i="36" s="1"/>
  <c r="D16" i="56"/>
  <c r="D16" i="57" s="1"/>
  <c r="D16" i="36" s="1"/>
  <c r="C16" i="56"/>
  <c r="B16" i="56"/>
  <c r="I15" i="56"/>
  <c r="H15" i="56"/>
  <c r="G15" i="56"/>
  <c r="F15" i="56"/>
  <c r="E15" i="56"/>
  <c r="D15" i="56"/>
  <c r="I14" i="56"/>
  <c r="H14" i="56"/>
  <c r="G14" i="56"/>
  <c r="F14" i="56"/>
  <c r="E14" i="56"/>
  <c r="D14" i="56"/>
  <c r="I11" i="56"/>
  <c r="I11" i="57" s="1"/>
  <c r="I11" i="36" s="1"/>
  <c r="H11" i="56"/>
  <c r="H11" i="57" s="1"/>
  <c r="H11" i="36" s="1"/>
  <c r="G11" i="56"/>
  <c r="G11" i="57" s="1"/>
  <c r="G11" i="36" s="1"/>
  <c r="F11" i="56"/>
  <c r="F11" i="57" s="1"/>
  <c r="F11" i="36" s="1"/>
  <c r="E11" i="56"/>
  <c r="E11" i="57" s="1"/>
  <c r="E11" i="36" s="1"/>
  <c r="D11" i="56"/>
  <c r="D11" i="57" s="1"/>
  <c r="D11" i="36" s="1"/>
  <c r="C11" i="56"/>
  <c r="B11" i="56"/>
  <c r="I10" i="56"/>
  <c r="I10" i="57" s="1"/>
  <c r="I10" i="36" s="1"/>
  <c r="H10" i="56"/>
  <c r="H10" i="57" s="1"/>
  <c r="H10" i="36" s="1"/>
  <c r="G10" i="56"/>
  <c r="G10" i="57" s="1"/>
  <c r="G10" i="36" s="1"/>
  <c r="F10" i="56"/>
  <c r="F10" i="57" s="1"/>
  <c r="F10" i="36" s="1"/>
  <c r="E10" i="56"/>
  <c r="E10" i="57" s="1"/>
  <c r="E10" i="36" s="1"/>
  <c r="D10" i="56"/>
  <c r="D10" i="57" s="1"/>
  <c r="D10" i="36" s="1"/>
  <c r="C10" i="56"/>
  <c r="B10" i="56"/>
  <c r="I9" i="56"/>
  <c r="I9" i="57" s="1"/>
  <c r="I9" i="36" s="1"/>
  <c r="H9" i="56"/>
  <c r="H9" i="57" s="1"/>
  <c r="H9" i="36" s="1"/>
  <c r="G9" i="56"/>
  <c r="G9" i="57" s="1"/>
  <c r="G9" i="36" s="1"/>
  <c r="F9" i="56"/>
  <c r="F9" i="57" s="1"/>
  <c r="F9" i="36" s="1"/>
  <c r="E9" i="56"/>
  <c r="E9" i="57" s="1"/>
  <c r="E9" i="36" s="1"/>
  <c r="D9" i="56"/>
  <c r="D9" i="57" s="1"/>
  <c r="D9" i="36" s="1"/>
  <c r="C9" i="56"/>
  <c r="B9" i="56"/>
  <c r="I8" i="56"/>
  <c r="I8" i="57" s="1"/>
  <c r="I8" i="36" s="1"/>
  <c r="H8" i="56"/>
  <c r="H8" i="57" s="1"/>
  <c r="H8" i="36" s="1"/>
  <c r="G8" i="56"/>
  <c r="G8" i="57" s="1"/>
  <c r="G8" i="36" s="1"/>
  <c r="F8" i="56"/>
  <c r="F8" i="57" s="1"/>
  <c r="F8" i="36" s="1"/>
  <c r="E8" i="56"/>
  <c r="E8" i="57" s="1"/>
  <c r="E8" i="36" s="1"/>
  <c r="D8" i="56"/>
  <c r="D8" i="57" s="1"/>
  <c r="D8" i="36" s="1"/>
  <c r="C8" i="56"/>
  <c r="B8" i="56"/>
  <c r="I7" i="56"/>
  <c r="I7" i="57" s="1"/>
  <c r="I7" i="36" s="1"/>
  <c r="H7" i="56"/>
  <c r="H7" i="57" s="1"/>
  <c r="H7" i="36" s="1"/>
  <c r="G7" i="56"/>
  <c r="G7" i="57" s="1"/>
  <c r="G7" i="36" s="1"/>
  <c r="F7" i="56"/>
  <c r="F7" i="57" s="1"/>
  <c r="F7" i="36" s="1"/>
  <c r="E7" i="56"/>
  <c r="E7" i="57" s="1"/>
  <c r="E7" i="36" s="1"/>
  <c r="D7" i="56"/>
  <c r="D7" i="57" s="1"/>
  <c r="D7" i="36" s="1"/>
  <c r="C7" i="56"/>
  <c r="B7" i="56"/>
  <c r="I6" i="56"/>
  <c r="I6" i="57" s="1"/>
  <c r="I6" i="36" s="1"/>
  <c r="H6" i="56"/>
  <c r="H6" i="57" s="1"/>
  <c r="H6" i="36" s="1"/>
  <c r="G6" i="56"/>
  <c r="G6" i="57" s="1"/>
  <c r="G6" i="36" s="1"/>
  <c r="F6" i="56"/>
  <c r="F6" i="57" s="1"/>
  <c r="F6" i="36" s="1"/>
  <c r="E6" i="56"/>
  <c r="E6" i="57" s="1"/>
  <c r="E6" i="36" s="1"/>
  <c r="D6" i="56"/>
  <c r="D6" i="57" s="1"/>
  <c r="D6" i="36" s="1"/>
  <c r="C6" i="56"/>
  <c r="B6" i="56"/>
  <c r="I5" i="56"/>
  <c r="I5" i="57" s="1"/>
  <c r="I5" i="36" s="1"/>
  <c r="H5" i="56"/>
  <c r="H5" i="57" s="1"/>
  <c r="H5" i="36" s="1"/>
  <c r="G5" i="56"/>
  <c r="G5" i="57" s="1"/>
  <c r="G5" i="36" s="1"/>
  <c r="F5" i="56"/>
  <c r="F5" i="57" s="1"/>
  <c r="F5" i="36" s="1"/>
  <c r="E5" i="56"/>
  <c r="E5" i="57" s="1"/>
  <c r="E5" i="36" s="1"/>
  <c r="D5" i="56"/>
  <c r="D5" i="57" s="1"/>
  <c r="D5" i="36" s="1"/>
  <c r="C5" i="56"/>
  <c r="B5" i="56"/>
  <c r="I4" i="56"/>
  <c r="H4" i="56"/>
  <c r="G4" i="56"/>
  <c r="F4" i="56"/>
  <c r="E4" i="56"/>
  <c r="D4" i="56"/>
  <c r="I3" i="56"/>
  <c r="H3" i="56"/>
  <c r="G3" i="56"/>
  <c r="F3" i="56"/>
  <c r="E3" i="56"/>
  <c r="D3" i="56"/>
  <c r="C232" i="55"/>
  <c r="G230" i="55"/>
  <c r="G230" i="14" s="1"/>
  <c r="F230" i="55"/>
  <c r="F230" i="14" s="1"/>
  <c r="E230" i="55"/>
  <c r="E230" i="14" s="1"/>
  <c r="D230" i="55"/>
  <c r="D230" i="14" s="1"/>
  <c r="C230" i="55"/>
  <c r="C230" i="14" s="1"/>
  <c r="B230" i="55"/>
  <c r="B230" i="14" s="1"/>
  <c r="G229" i="55"/>
  <c r="F229" i="55"/>
  <c r="E229" i="55"/>
  <c r="D229" i="55"/>
  <c r="C229" i="55"/>
  <c r="B229" i="55"/>
  <c r="O224" i="55"/>
  <c r="O224" i="14" s="1"/>
  <c r="N224" i="55"/>
  <c r="N224" i="14" s="1"/>
  <c r="M224" i="55"/>
  <c r="M224" i="14" s="1"/>
  <c r="L224" i="55"/>
  <c r="L224" i="14" s="1"/>
  <c r="K224" i="55"/>
  <c r="K224" i="14" s="1"/>
  <c r="J224" i="55"/>
  <c r="J224" i="14" s="1"/>
  <c r="I224" i="55"/>
  <c r="I224" i="14" s="1"/>
  <c r="H224" i="55"/>
  <c r="H224" i="14" s="1"/>
  <c r="G224" i="55"/>
  <c r="G224" i="14" s="1"/>
  <c r="F224" i="55"/>
  <c r="F224" i="14" s="1"/>
  <c r="E224" i="55"/>
  <c r="E224" i="14" s="1"/>
  <c r="D224" i="55"/>
  <c r="D224" i="14" s="1"/>
  <c r="C224" i="55"/>
  <c r="C224" i="14" s="1"/>
  <c r="B224" i="55"/>
  <c r="B224" i="14" s="1"/>
  <c r="O223" i="55"/>
  <c r="N223" i="55"/>
  <c r="M223" i="55"/>
  <c r="L223" i="55"/>
  <c r="K223" i="55"/>
  <c r="J223" i="55"/>
  <c r="I223" i="55"/>
  <c r="H223" i="55"/>
  <c r="G223" i="55"/>
  <c r="F223" i="55"/>
  <c r="E223" i="55"/>
  <c r="D223" i="55"/>
  <c r="C223" i="55"/>
  <c r="B223" i="55"/>
  <c r="D218" i="55"/>
  <c r="D217" i="55"/>
  <c r="D216" i="55"/>
  <c r="D216" i="14" s="1"/>
  <c r="O213" i="55"/>
  <c r="O213" i="14" s="1"/>
  <c r="N213" i="55"/>
  <c r="N213" i="14" s="1"/>
  <c r="M213" i="55"/>
  <c r="M213" i="14" s="1"/>
  <c r="L213" i="55"/>
  <c r="L213" i="14" s="1"/>
  <c r="K213" i="55"/>
  <c r="K213" i="14" s="1"/>
  <c r="J213" i="55"/>
  <c r="J213" i="14" s="1"/>
  <c r="I213" i="55"/>
  <c r="I213" i="14" s="1"/>
  <c r="H213" i="55"/>
  <c r="H213" i="14" s="1"/>
  <c r="G213" i="55"/>
  <c r="G213" i="14" s="1"/>
  <c r="F213" i="55"/>
  <c r="F213" i="14" s="1"/>
  <c r="E213" i="55"/>
  <c r="E213" i="14" s="1"/>
  <c r="D213" i="55"/>
  <c r="D213" i="14" s="1"/>
  <c r="C213" i="55"/>
  <c r="C213" i="14" s="1"/>
  <c r="B213" i="55"/>
  <c r="B213" i="14" s="1"/>
  <c r="O212" i="55"/>
  <c r="N212" i="55"/>
  <c r="M212" i="55"/>
  <c r="L212" i="55"/>
  <c r="K212" i="55"/>
  <c r="J212" i="55"/>
  <c r="I212" i="55"/>
  <c r="H212" i="55"/>
  <c r="G212" i="55"/>
  <c r="F212" i="55"/>
  <c r="E212" i="55"/>
  <c r="D212" i="55"/>
  <c r="C212" i="55"/>
  <c r="B212" i="55"/>
  <c r="O208" i="55"/>
  <c r="O208" i="14" s="1"/>
  <c r="N208" i="55"/>
  <c r="N208" i="14" s="1"/>
  <c r="M208" i="55"/>
  <c r="M208" i="14" s="1"/>
  <c r="L208" i="55"/>
  <c r="L208" i="14" s="1"/>
  <c r="K208" i="55"/>
  <c r="K208" i="14" s="1"/>
  <c r="J208" i="55"/>
  <c r="J208" i="14" s="1"/>
  <c r="I208" i="55"/>
  <c r="I208" i="14" s="1"/>
  <c r="H208" i="55"/>
  <c r="H208" i="14" s="1"/>
  <c r="G208" i="55"/>
  <c r="G208" i="14" s="1"/>
  <c r="F208" i="55"/>
  <c r="F208" i="14" s="1"/>
  <c r="E208" i="55"/>
  <c r="E208" i="14" s="1"/>
  <c r="D208" i="55"/>
  <c r="D208" i="14" s="1"/>
  <c r="C208" i="55"/>
  <c r="C208" i="14" s="1"/>
  <c r="B208" i="55"/>
  <c r="B208" i="14" s="1"/>
  <c r="O207" i="55"/>
  <c r="N207" i="55"/>
  <c r="M207" i="55"/>
  <c r="L207" i="55"/>
  <c r="K207" i="55"/>
  <c r="J207" i="55"/>
  <c r="I207" i="55"/>
  <c r="H207" i="55"/>
  <c r="G207" i="55"/>
  <c r="F207" i="55"/>
  <c r="E207" i="55"/>
  <c r="D207" i="55"/>
  <c r="C207" i="55"/>
  <c r="B207" i="55"/>
  <c r="M203" i="55"/>
  <c r="M203" i="14" s="1"/>
  <c r="L203" i="55"/>
  <c r="L203" i="14" s="1"/>
  <c r="K203" i="55"/>
  <c r="K203" i="14" s="1"/>
  <c r="J203" i="55"/>
  <c r="J203" i="14" s="1"/>
  <c r="I203" i="55"/>
  <c r="I203" i="14" s="1"/>
  <c r="H203" i="55"/>
  <c r="H203" i="14" s="1"/>
  <c r="G203" i="55"/>
  <c r="G203" i="14" s="1"/>
  <c r="F203" i="55"/>
  <c r="F203" i="14" s="1"/>
  <c r="E203" i="55"/>
  <c r="E203" i="14" s="1"/>
  <c r="D203" i="55"/>
  <c r="D203" i="14" s="1"/>
  <c r="C203" i="55"/>
  <c r="C203" i="14" s="1"/>
  <c r="B203" i="55"/>
  <c r="B203" i="14" s="1"/>
  <c r="M202" i="55"/>
  <c r="L202" i="55"/>
  <c r="K202" i="55"/>
  <c r="J202" i="55"/>
  <c r="I202" i="55"/>
  <c r="H202" i="55"/>
  <c r="G202" i="55"/>
  <c r="F202" i="55"/>
  <c r="E202" i="55"/>
  <c r="D202" i="55"/>
  <c r="C202" i="55"/>
  <c r="B202" i="55"/>
  <c r="C197" i="55"/>
  <c r="C196" i="55"/>
  <c r="N194" i="55"/>
  <c r="N194" i="14" s="1"/>
  <c r="M194" i="55"/>
  <c r="M194" i="14" s="1"/>
  <c r="L194" i="55"/>
  <c r="L194" i="14" s="1"/>
  <c r="K194" i="55"/>
  <c r="K194" i="14" s="1"/>
  <c r="J194" i="55"/>
  <c r="J194" i="14" s="1"/>
  <c r="I194" i="55"/>
  <c r="I194" i="14" s="1"/>
  <c r="H194" i="55"/>
  <c r="H194" i="14" s="1"/>
  <c r="G194" i="55"/>
  <c r="G194" i="14" s="1"/>
  <c r="F194" i="55"/>
  <c r="F194" i="14" s="1"/>
  <c r="E194" i="55"/>
  <c r="E194" i="14" s="1"/>
  <c r="D194" i="55"/>
  <c r="D194" i="14" s="1"/>
  <c r="C194" i="55"/>
  <c r="C194" i="14" s="1"/>
  <c r="B194" i="55"/>
  <c r="B194" i="14" s="1"/>
  <c r="N193" i="55"/>
  <c r="M193" i="55"/>
  <c r="L193" i="55"/>
  <c r="K193" i="55"/>
  <c r="J193" i="55"/>
  <c r="I193" i="55"/>
  <c r="H193" i="55"/>
  <c r="G193" i="55"/>
  <c r="F193" i="55"/>
  <c r="E193" i="55"/>
  <c r="D193" i="55"/>
  <c r="C193" i="55"/>
  <c r="B193" i="55"/>
  <c r="A193" i="55"/>
  <c r="A192" i="55"/>
  <c r="M188" i="55"/>
  <c r="M188" i="14" s="1"/>
  <c r="L188" i="55"/>
  <c r="L188" i="14" s="1"/>
  <c r="K188" i="55"/>
  <c r="K188" i="14" s="1"/>
  <c r="J188" i="55"/>
  <c r="J188" i="14" s="1"/>
  <c r="I188" i="55"/>
  <c r="I188" i="14" s="1"/>
  <c r="H188" i="55"/>
  <c r="H188" i="14" s="1"/>
  <c r="G188" i="55"/>
  <c r="G188" i="14" s="1"/>
  <c r="F188" i="55"/>
  <c r="F188" i="14" s="1"/>
  <c r="E188" i="55"/>
  <c r="E188" i="14" s="1"/>
  <c r="D188" i="55"/>
  <c r="D188" i="14" s="1"/>
  <c r="C188" i="55"/>
  <c r="C188" i="14" s="1"/>
  <c r="B188" i="55"/>
  <c r="B188" i="14" s="1"/>
  <c r="M187" i="55"/>
  <c r="L187" i="55"/>
  <c r="K187" i="55"/>
  <c r="J187" i="55"/>
  <c r="I187" i="55"/>
  <c r="H187" i="55"/>
  <c r="G187" i="55"/>
  <c r="F187" i="55"/>
  <c r="E187" i="55"/>
  <c r="D187" i="55"/>
  <c r="C187" i="55"/>
  <c r="B187" i="55"/>
  <c r="L182" i="55"/>
  <c r="L182" i="14" s="1"/>
  <c r="I61" i="84" s="1"/>
  <c r="L181" i="55"/>
  <c r="L181" i="14" s="1"/>
  <c r="I60" i="84" s="1"/>
  <c r="L180" i="55"/>
  <c r="L180" i="14" s="1"/>
  <c r="I59" i="84" s="1"/>
  <c r="L179" i="55"/>
  <c r="L179" i="14" s="1"/>
  <c r="I58" i="84" s="1"/>
  <c r="L178" i="55"/>
  <c r="L178" i="14" s="1"/>
  <c r="I57" i="84" s="1"/>
  <c r="L177" i="55"/>
  <c r="L177" i="14" s="1"/>
  <c r="I56" i="84" s="1"/>
  <c r="L176" i="55"/>
  <c r="L176" i="14" s="1"/>
  <c r="I55" i="84" s="1"/>
  <c r="E176" i="55"/>
  <c r="L175" i="55"/>
  <c r="L175" i="14" s="1"/>
  <c r="I54" i="84" s="1"/>
  <c r="E175" i="55"/>
  <c r="L174" i="55"/>
  <c r="L174" i="14" s="1"/>
  <c r="I53" i="84" s="1"/>
  <c r="E174" i="55"/>
  <c r="L173" i="55"/>
  <c r="L173" i="14" s="1"/>
  <c r="I52" i="84" s="1"/>
  <c r="E168" i="55"/>
  <c r="E168" i="14" s="1"/>
  <c r="E167" i="55"/>
  <c r="E167" i="14" s="1"/>
  <c r="I163" i="55"/>
  <c r="I163" i="14" s="1"/>
  <c r="H163" i="55"/>
  <c r="H163" i="14" s="1"/>
  <c r="G163" i="55"/>
  <c r="G163" i="14" s="1"/>
  <c r="F163" i="55"/>
  <c r="F163" i="14" s="1"/>
  <c r="E163" i="55"/>
  <c r="E163" i="14" s="1"/>
  <c r="D163" i="55"/>
  <c r="D163" i="14" s="1"/>
  <c r="C163" i="55"/>
  <c r="C163" i="14" s="1"/>
  <c r="B163" i="55"/>
  <c r="B163" i="14" s="1"/>
  <c r="I162" i="55"/>
  <c r="H162" i="55"/>
  <c r="G162" i="55"/>
  <c r="F162" i="55"/>
  <c r="E162" i="55"/>
  <c r="D162" i="55"/>
  <c r="C162" i="55"/>
  <c r="B162" i="55"/>
  <c r="H161" i="55"/>
  <c r="G161" i="55"/>
  <c r="F161" i="55"/>
  <c r="E161" i="55"/>
  <c r="D161" i="55"/>
  <c r="C161" i="55"/>
  <c r="B161" i="55"/>
  <c r="M158" i="55"/>
  <c r="M158" i="14" s="1"/>
  <c r="L158" i="55"/>
  <c r="L158" i="14" s="1"/>
  <c r="K158" i="55"/>
  <c r="K158" i="14" s="1"/>
  <c r="J158" i="55"/>
  <c r="J158" i="14" s="1"/>
  <c r="I158" i="55"/>
  <c r="I158" i="14" s="1"/>
  <c r="H158" i="55"/>
  <c r="H158" i="14" s="1"/>
  <c r="G158" i="55"/>
  <c r="G158" i="14" s="1"/>
  <c r="F158" i="55"/>
  <c r="F158" i="14" s="1"/>
  <c r="E158" i="55"/>
  <c r="E158" i="14" s="1"/>
  <c r="D158" i="55"/>
  <c r="D158" i="14" s="1"/>
  <c r="C158" i="55"/>
  <c r="C158" i="14" s="1"/>
  <c r="B158" i="55"/>
  <c r="B158" i="14" s="1"/>
  <c r="M157" i="55"/>
  <c r="L157" i="55"/>
  <c r="K157" i="55"/>
  <c r="J157" i="55"/>
  <c r="I157" i="55"/>
  <c r="H157" i="55"/>
  <c r="G157" i="55"/>
  <c r="F157" i="55"/>
  <c r="E157" i="55"/>
  <c r="D157" i="55"/>
  <c r="C157" i="55"/>
  <c r="B157" i="55"/>
  <c r="M156" i="55"/>
  <c r="L156" i="55"/>
  <c r="K156" i="55"/>
  <c r="J156" i="55"/>
  <c r="I156" i="55"/>
  <c r="H156" i="55"/>
  <c r="G156" i="55"/>
  <c r="F156" i="55"/>
  <c r="E156" i="55"/>
  <c r="D156" i="55"/>
  <c r="C156" i="55"/>
  <c r="B156" i="55"/>
  <c r="M153" i="55"/>
  <c r="M153" i="14" s="1"/>
  <c r="L153" i="55"/>
  <c r="L153" i="14" s="1"/>
  <c r="K153" i="55"/>
  <c r="K153" i="14" s="1"/>
  <c r="J153" i="55"/>
  <c r="J153" i="14" s="1"/>
  <c r="I153" i="55"/>
  <c r="I153" i="14" s="1"/>
  <c r="H153" i="55"/>
  <c r="H153" i="14" s="1"/>
  <c r="G153" i="55"/>
  <c r="G153" i="14" s="1"/>
  <c r="F153" i="55"/>
  <c r="F153" i="14" s="1"/>
  <c r="E153" i="55"/>
  <c r="E153" i="14" s="1"/>
  <c r="D153" i="55"/>
  <c r="D153" i="14" s="1"/>
  <c r="C153" i="55"/>
  <c r="C153" i="14" s="1"/>
  <c r="B153" i="55"/>
  <c r="B153" i="14" s="1"/>
  <c r="M152" i="55"/>
  <c r="L152" i="55"/>
  <c r="K152" i="55"/>
  <c r="J152" i="55"/>
  <c r="I152" i="55"/>
  <c r="H152" i="55"/>
  <c r="G152" i="55"/>
  <c r="F152" i="55"/>
  <c r="E152" i="55"/>
  <c r="D152" i="55"/>
  <c r="C152" i="55"/>
  <c r="B152" i="55"/>
  <c r="M151" i="55"/>
  <c r="L151" i="55"/>
  <c r="K151" i="55"/>
  <c r="J151" i="55"/>
  <c r="I151" i="55"/>
  <c r="H151" i="55"/>
  <c r="G151" i="55"/>
  <c r="F151" i="55"/>
  <c r="E151" i="55"/>
  <c r="D151" i="55"/>
  <c r="C151" i="55"/>
  <c r="B151" i="55"/>
  <c r="M148" i="55"/>
  <c r="M148" i="14" s="1"/>
  <c r="L148" i="55"/>
  <c r="L148" i="14" s="1"/>
  <c r="K148" i="55"/>
  <c r="K148" i="14" s="1"/>
  <c r="J148" i="55"/>
  <c r="J148" i="14" s="1"/>
  <c r="I148" i="55"/>
  <c r="I148" i="14" s="1"/>
  <c r="H148" i="55"/>
  <c r="H148" i="14" s="1"/>
  <c r="G148" i="55"/>
  <c r="G148" i="14" s="1"/>
  <c r="F148" i="55"/>
  <c r="F148" i="14" s="1"/>
  <c r="E148" i="55"/>
  <c r="E148" i="14" s="1"/>
  <c r="D148" i="55"/>
  <c r="D148" i="14" s="1"/>
  <c r="C148" i="55"/>
  <c r="C148" i="14" s="1"/>
  <c r="B148" i="55"/>
  <c r="B148" i="14" s="1"/>
  <c r="M147" i="55"/>
  <c r="L147" i="55"/>
  <c r="K147" i="55"/>
  <c r="J147" i="55"/>
  <c r="I147" i="55"/>
  <c r="H147" i="55"/>
  <c r="G147" i="55"/>
  <c r="F147" i="55"/>
  <c r="E147" i="55"/>
  <c r="D147" i="55"/>
  <c r="C147" i="55"/>
  <c r="B147" i="55"/>
  <c r="M146" i="55"/>
  <c r="L146" i="55"/>
  <c r="K146" i="55"/>
  <c r="J146" i="55"/>
  <c r="I146" i="55"/>
  <c r="H146" i="55"/>
  <c r="G146" i="55"/>
  <c r="F146" i="55"/>
  <c r="E146" i="55"/>
  <c r="D146" i="55"/>
  <c r="C146" i="55"/>
  <c r="B146" i="55"/>
  <c r="C117" i="55"/>
  <c r="B117" i="55"/>
  <c r="C116" i="55"/>
  <c r="B116" i="55"/>
  <c r="C115" i="55"/>
  <c r="B115" i="55"/>
  <c r="C114" i="55"/>
  <c r="B114" i="55"/>
  <c r="C113" i="55"/>
  <c r="B113" i="55"/>
  <c r="C112" i="55"/>
  <c r="B112" i="55"/>
  <c r="C111" i="55"/>
  <c r="B111" i="55"/>
  <c r="C110" i="55"/>
  <c r="B110" i="55"/>
  <c r="C109" i="55"/>
  <c r="B109" i="55"/>
  <c r="C108" i="55"/>
  <c r="B108" i="55"/>
  <c r="C107" i="55"/>
  <c r="B107" i="55"/>
  <c r="C106" i="55"/>
  <c r="B106" i="55"/>
  <c r="O105" i="55"/>
  <c r="N105" i="55"/>
  <c r="M105" i="55"/>
  <c r="L105" i="55"/>
  <c r="K105" i="55"/>
  <c r="J105" i="55"/>
  <c r="I105" i="55"/>
  <c r="H105" i="55"/>
  <c r="G105" i="55"/>
  <c r="F105" i="55"/>
  <c r="E105" i="55"/>
  <c r="D105" i="55"/>
  <c r="O104" i="55"/>
  <c r="N104" i="55"/>
  <c r="M104" i="55"/>
  <c r="L104" i="55"/>
  <c r="K104" i="55"/>
  <c r="J104" i="55"/>
  <c r="I104" i="55"/>
  <c r="H104" i="55"/>
  <c r="G104" i="55"/>
  <c r="F104" i="55"/>
  <c r="E104" i="55"/>
  <c r="D104" i="55"/>
  <c r="C100" i="55"/>
  <c r="B100" i="55"/>
  <c r="C99" i="55"/>
  <c r="B99" i="55"/>
  <c r="C98" i="55"/>
  <c r="B98" i="55"/>
  <c r="C97" i="55"/>
  <c r="B97" i="55"/>
  <c r="C96" i="55"/>
  <c r="B96" i="55"/>
  <c r="C95" i="55"/>
  <c r="B95" i="55"/>
  <c r="C94" i="55"/>
  <c r="B94" i="55"/>
  <c r="C93" i="55"/>
  <c r="B93" i="55"/>
  <c r="C92" i="55"/>
  <c r="B92" i="55"/>
  <c r="C91" i="55"/>
  <c r="B91" i="55"/>
  <c r="C90" i="55"/>
  <c r="B90" i="55"/>
  <c r="C89" i="55"/>
  <c r="B89" i="55"/>
  <c r="O88" i="55"/>
  <c r="N88" i="55"/>
  <c r="M88" i="55"/>
  <c r="L88" i="55"/>
  <c r="K88" i="55"/>
  <c r="J88" i="55"/>
  <c r="I88" i="55"/>
  <c r="H88" i="55"/>
  <c r="G88" i="55"/>
  <c r="F88" i="55"/>
  <c r="E88" i="55"/>
  <c r="D88" i="55"/>
  <c r="O87" i="55"/>
  <c r="N87" i="55"/>
  <c r="M87" i="55"/>
  <c r="L87" i="55"/>
  <c r="K87" i="55"/>
  <c r="J87" i="55"/>
  <c r="I87" i="55"/>
  <c r="H87" i="55"/>
  <c r="G87" i="55"/>
  <c r="F87" i="55"/>
  <c r="E87" i="55"/>
  <c r="D87" i="55"/>
  <c r="C83" i="55"/>
  <c r="B83" i="55"/>
  <c r="C82" i="55"/>
  <c r="B82" i="55"/>
  <c r="C81" i="55"/>
  <c r="B81" i="55"/>
  <c r="C80" i="55"/>
  <c r="B80" i="55"/>
  <c r="C79" i="55"/>
  <c r="B79" i="55"/>
  <c r="C78" i="55"/>
  <c r="B78" i="55"/>
  <c r="C77" i="55"/>
  <c r="B77" i="55"/>
  <c r="C76" i="55"/>
  <c r="B76" i="55"/>
  <c r="C75" i="55"/>
  <c r="B75" i="55"/>
  <c r="C74" i="55"/>
  <c r="B74" i="55"/>
  <c r="C73" i="55"/>
  <c r="B73" i="55"/>
  <c r="C72" i="55"/>
  <c r="B72" i="55"/>
  <c r="O71" i="55"/>
  <c r="N71" i="55"/>
  <c r="M71" i="55"/>
  <c r="L71" i="55"/>
  <c r="K71" i="55"/>
  <c r="J71" i="55"/>
  <c r="I71" i="55"/>
  <c r="H71" i="55"/>
  <c r="G71" i="55"/>
  <c r="F71" i="55"/>
  <c r="E71" i="55"/>
  <c r="D71" i="55"/>
  <c r="O70" i="55"/>
  <c r="N70" i="55"/>
  <c r="M70" i="55"/>
  <c r="L70" i="55"/>
  <c r="K70" i="55"/>
  <c r="J70" i="55"/>
  <c r="I70" i="55"/>
  <c r="H70" i="55"/>
  <c r="G70" i="55"/>
  <c r="F70" i="55"/>
  <c r="E70" i="55"/>
  <c r="D70" i="55"/>
  <c r="C66" i="55"/>
  <c r="B66" i="55"/>
  <c r="C65" i="55"/>
  <c r="B65" i="55"/>
  <c r="C64" i="55"/>
  <c r="B64" i="55"/>
  <c r="C63" i="55"/>
  <c r="B63" i="55"/>
  <c r="C62" i="55"/>
  <c r="B62" i="55"/>
  <c r="C61" i="55"/>
  <c r="B61" i="55"/>
  <c r="C60" i="55"/>
  <c r="B60" i="55"/>
  <c r="C59" i="55"/>
  <c r="B59" i="55"/>
  <c r="C58" i="55"/>
  <c r="B58" i="55"/>
  <c r="C57" i="55"/>
  <c r="B57" i="55"/>
  <c r="C56" i="55"/>
  <c r="B56" i="55"/>
  <c r="C55" i="55"/>
  <c r="B55" i="55"/>
  <c r="O54" i="55"/>
  <c r="N54" i="55"/>
  <c r="M54" i="55"/>
  <c r="L54" i="55"/>
  <c r="K54" i="55"/>
  <c r="J54" i="55"/>
  <c r="I54" i="55"/>
  <c r="H54" i="55"/>
  <c r="G54" i="55"/>
  <c r="F54" i="55"/>
  <c r="E54" i="55"/>
  <c r="D54" i="55"/>
  <c r="O53" i="55"/>
  <c r="N53" i="55"/>
  <c r="M53" i="55"/>
  <c r="L53" i="55"/>
  <c r="K53" i="55"/>
  <c r="J53" i="55"/>
  <c r="I53" i="55"/>
  <c r="H53" i="55"/>
  <c r="G53" i="55"/>
  <c r="F53" i="55"/>
  <c r="E53" i="55"/>
  <c r="D53" i="55"/>
  <c r="C49" i="55"/>
  <c r="B49" i="55"/>
  <c r="C48" i="55"/>
  <c r="B48" i="55"/>
  <c r="C47" i="55"/>
  <c r="B47" i="55"/>
  <c r="C46" i="55"/>
  <c r="B46" i="55"/>
  <c r="C45" i="55"/>
  <c r="B45" i="55"/>
  <c r="C44" i="55"/>
  <c r="B44" i="55"/>
  <c r="C43" i="55"/>
  <c r="B43" i="55"/>
  <c r="C42" i="55"/>
  <c r="B42" i="55"/>
  <c r="C41" i="55"/>
  <c r="B41" i="55"/>
  <c r="C40" i="55"/>
  <c r="B40" i="55"/>
  <c r="C39" i="55"/>
  <c r="B39" i="55"/>
  <c r="C38" i="55"/>
  <c r="B38" i="55"/>
  <c r="O37" i="55"/>
  <c r="N37" i="55"/>
  <c r="M37" i="55"/>
  <c r="L37" i="55"/>
  <c r="K37" i="55"/>
  <c r="J37" i="55"/>
  <c r="I37" i="55"/>
  <c r="H37" i="55"/>
  <c r="G37" i="55"/>
  <c r="F37" i="55"/>
  <c r="E37" i="55"/>
  <c r="D37" i="55"/>
  <c r="O36" i="55"/>
  <c r="N36" i="55"/>
  <c r="M36" i="55"/>
  <c r="L36" i="55"/>
  <c r="K36" i="55"/>
  <c r="J36" i="55"/>
  <c r="I36" i="55"/>
  <c r="H36" i="55"/>
  <c r="G36" i="55"/>
  <c r="F36" i="55"/>
  <c r="E36" i="55"/>
  <c r="D36" i="55"/>
  <c r="C32" i="55"/>
  <c r="B32" i="55"/>
  <c r="C31" i="55"/>
  <c r="B31" i="55"/>
  <c r="C30" i="55"/>
  <c r="B30" i="55"/>
  <c r="C29" i="55"/>
  <c r="B29" i="55"/>
  <c r="C28" i="55"/>
  <c r="B28" i="55"/>
  <c r="C27" i="55"/>
  <c r="B27" i="55"/>
  <c r="C26" i="55"/>
  <c r="B26" i="55"/>
  <c r="C25" i="55"/>
  <c r="B25" i="55"/>
  <c r="C24" i="55"/>
  <c r="B24" i="55"/>
  <c r="C23" i="55"/>
  <c r="B23" i="55"/>
  <c r="C22" i="55"/>
  <c r="B22" i="55"/>
  <c r="C21" i="55"/>
  <c r="B21" i="55"/>
  <c r="O20" i="55"/>
  <c r="N20" i="55"/>
  <c r="M20" i="55"/>
  <c r="L20" i="55"/>
  <c r="K20" i="55"/>
  <c r="J20" i="55"/>
  <c r="I20" i="55"/>
  <c r="H20" i="55"/>
  <c r="G20" i="55"/>
  <c r="F20" i="55"/>
  <c r="E20" i="55"/>
  <c r="D20" i="55"/>
  <c r="O19" i="55"/>
  <c r="N19" i="55"/>
  <c r="M19" i="55"/>
  <c r="L19" i="55"/>
  <c r="K19" i="55"/>
  <c r="J19" i="55"/>
  <c r="I19" i="55"/>
  <c r="H19" i="55"/>
  <c r="G19" i="55"/>
  <c r="F19" i="55"/>
  <c r="E19" i="55"/>
  <c r="D19" i="55"/>
  <c r="C16" i="55"/>
  <c r="C15" i="55"/>
  <c r="C14" i="55"/>
  <c r="C13" i="55"/>
  <c r="C12" i="55"/>
  <c r="C11" i="55"/>
  <c r="C10" i="55"/>
  <c r="C9" i="55"/>
  <c r="C8" i="55"/>
  <c r="C7" i="55"/>
  <c r="C6" i="55"/>
  <c r="C5" i="55"/>
  <c r="O4" i="55"/>
  <c r="N4" i="55"/>
  <c r="M4" i="55"/>
  <c r="L4" i="55"/>
  <c r="K4" i="55"/>
  <c r="J4" i="55"/>
  <c r="I4" i="55"/>
  <c r="H4" i="55"/>
  <c r="G4" i="55"/>
  <c r="F4" i="55"/>
  <c r="E4" i="55"/>
  <c r="D4" i="55"/>
  <c r="C232" i="54"/>
  <c r="G230" i="54"/>
  <c r="F230" i="54"/>
  <c r="E230" i="54"/>
  <c r="D230" i="54"/>
  <c r="C230" i="54"/>
  <c r="B230" i="54"/>
  <c r="G229" i="54"/>
  <c r="F229" i="54"/>
  <c r="E229" i="54"/>
  <c r="D229" i="54"/>
  <c r="C229" i="54"/>
  <c r="B229" i="54"/>
  <c r="O224" i="54"/>
  <c r="N224" i="54"/>
  <c r="M224" i="54"/>
  <c r="L224" i="54"/>
  <c r="K224" i="54"/>
  <c r="J224" i="54"/>
  <c r="I224" i="54"/>
  <c r="H224" i="54"/>
  <c r="G224" i="54"/>
  <c r="F224" i="54"/>
  <c r="E224" i="54"/>
  <c r="D224" i="54"/>
  <c r="C224" i="54"/>
  <c r="B224" i="54"/>
  <c r="O223" i="54"/>
  <c r="N223" i="54"/>
  <c r="M223" i="54"/>
  <c r="L223" i="54"/>
  <c r="K223" i="54"/>
  <c r="J223" i="54"/>
  <c r="I223" i="54"/>
  <c r="H223" i="54"/>
  <c r="G223" i="54"/>
  <c r="F223" i="54"/>
  <c r="E223" i="54"/>
  <c r="D223" i="54"/>
  <c r="C223" i="54"/>
  <c r="B223" i="54"/>
  <c r="D218" i="54"/>
  <c r="D217" i="54"/>
  <c r="D216" i="54"/>
  <c r="O213" i="54"/>
  <c r="N213" i="54"/>
  <c r="M213" i="54"/>
  <c r="L213" i="54"/>
  <c r="K213" i="54"/>
  <c r="J213" i="54"/>
  <c r="I213" i="54"/>
  <c r="H213" i="54"/>
  <c r="G213" i="54"/>
  <c r="F213" i="54"/>
  <c r="E213" i="54"/>
  <c r="D213" i="54"/>
  <c r="C213" i="54"/>
  <c r="B213" i="54"/>
  <c r="O212" i="54"/>
  <c r="N212" i="54"/>
  <c r="M212" i="54"/>
  <c r="L212" i="54"/>
  <c r="K212" i="54"/>
  <c r="J212" i="54"/>
  <c r="I212" i="54"/>
  <c r="H212" i="54"/>
  <c r="G212" i="54"/>
  <c r="F212" i="54"/>
  <c r="E212" i="54"/>
  <c r="D212" i="54"/>
  <c r="C212" i="54"/>
  <c r="B212" i="54"/>
  <c r="O208" i="54"/>
  <c r="N208" i="54"/>
  <c r="M208" i="54"/>
  <c r="L208" i="54"/>
  <c r="K208" i="54"/>
  <c r="J208" i="54"/>
  <c r="I208" i="54"/>
  <c r="H208" i="54"/>
  <c r="G208" i="54"/>
  <c r="F208" i="54"/>
  <c r="E208" i="54"/>
  <c r="D208" i="54"/>
  <c r="C208" i="54"/>
  <c r="B208" i="54"/>
  <c r="O207" i="54"/>
  <c r="N207" i="54"/>
  <c r="M207" i="54"/>
  <c r="L207" i="54"/>
  <c r="K207" i="54"/>
  <c r="J207" i="54"/>
  <c r="I207" i="54"/>
  <c r="H207" i="54"/>
  <c r="G207" i="54"/>
  <c r="F207" i="54"/>
  <c r="E207" i="54"/>
  <c r="D207" i="54"/>
  <c r="C207" i="54"/>
  <c r="B207" i="54"/>
  <c r="M203" i="54"/>
  <c r="L203" i="54"/>
  <c r="K203" i="54"/>
  <c r="J203" i="54"/>
  <c r="I203" i="54"/>
  <c r="H203" i="54"/>
  <c r="G203" i="54"/>
  <c r="F203" i="54"/>
  <c r="E203" i="54"/>
  <c r="D203" i="54"/>
  <c r="C203" i="54"/>
  <c r="B203" i="54"/>
  <c r="M202" i="54"/>
  <c r="L202" i="54"/>
  <c r="K202" i="54"/>
  <c r="J202" i="54"/>
  <c r="I202" i="54"/>
  <c r="H202" i="54"/>
  <c r="G202" i="54"/>
  <c r="F202" i="54"/>
  <c r="E202" i="54"/>
  <c r="D202" i="54"/>
  <c r="C202" i="54"/>
  <c r="B202" i="54"/>
  <c r="C197" i="54"/>
  <c r="C196" i="54"/>
  <c r="N194" i="54"/>
  <c r="M194" i="54"/>
  <c r="L194" i="54"/>
  <c r="K194" i="54"/>
  <c r="J194" i="54"/>
  <c r="I194" i="54"/>
  <c r="H194" i="54"/>
  <c r="G194" i="54"/>
  <c r="F194" i="54"/>
  <c r="E194" i="54"/>
  <c r="D194" i="54"/>
  <c r="C194" i="54"/>
  <c r="B194" i="54"/>
  <c r="N193" i="54"/>
  <c r="M193" i="54"/>
  <c r="L193" i="54"/>
  <c r="K193" i="54"/>
  <c r="J193" i="54"/>
  <c r="I193" i="54"/>
  <c r="H193" i="54"/>
  <c r="G193" i="54"/>
  <c r="F193" i="54"/>
  <c r="E193" i="54"/>
  <c r="D193" i="54"/>
  <c r="C193" i="54"/>
  <c r="B193" i="54"/>
  <c r="A193" i="54"/>
  <c r="A192" i="54"/>
  <c r="M188" i="54"/>
  <c r="L188" i="54"/>
  <c r="K188" i="54"/>
  <c r="J188" i="54"/>
  <c r="I188" i="54"/>
  <c r="H188" i="54"/>
  <c r="G188" i="54"/>
  <c r="F188" i="54"/>
  <c r="E188" i="54"/>
  <c r="D188" i="54"/>
  <c r="C188" i="54"/>
  <c r="B188" i="54"/>
  <c r="M187" i="54"/>
  <c r="L187" i="54"/>
  <c r="K187" i="54"/>
  <c r="J187" i="54"/>
  <c r="I187" i="54"/>
  <c r="H187" i="54"/>
  <c r="G187" i="54"/>
  <c r="F187" i="54"/>
  <c r="E187" i="54"/>
  <c r="D187" i="54"/>
  <c r="C187" i="54"/>
  <c r="B187" i="54"/>
  <c r="L182" i="54"/>
  <c r="L181" i="54"/>
  <c r="L180" i="54"/>
  <c r="L179" i="54"/>
  <c r="L178" i="54"/>
  <c r="L177" i="54"/>
  <c r="L176" i="54"/>
  <c r="E176" i="54"/>
  <c r="L175" i="54"/>
  <c r="E175" i="54"/>
  <c r="L174" i="54"/>
  <c r="E174" i="54"/>
  <c r="L173" i="54"/>
  <c r="E168" i="54"/>
  <c r="E167" i="54"/>
  <c r="I163" i="54"/>
  <c r="H163" i="54"/>
  <c r="G163" i="54"/>
  <c r="F163" i="54"/>
  <c r="E163" i="54"/>
  <c r="D163" i="54"/>
  <c r="C163" i="54"/>
  <c r="B163" i="54"/>
  <c r="I162" i="54"/>
  <c r="H162" i="54"/>
  <c r="G162" i="54"/>
  <c r="F162" i="54"/>
  <c r="E162" i="54"/>
  <c r="D162" i="54"/>
  <c r="C162" i="54"/>
  <c r="B162" i="54"/>
  <c r="H161" i="54"/>
  <c r="G161" i="54"/>
  <c r="F161" i="54"/>
  <c r="E161" i="54"/>
  <c r="D161" i="54"/>
  <c r="C161" i="54"/>
  <c r="B161" i="54"/>
  <c r="M158" i="54"/>
  <c r="L158" i="54"/>
  <c r="K158" i="54"/>
  <c r="J158" i="54"/>
  <c r="I158" i="54"/>
  <c r="H158" i="54"/>
  <c r="G158" i="54"/>
  <c r="F158" i="54"/>
  <c r="E158" i="54"/>
  <c r="D158" i="54"/>
  <c r="C158" i="54"/>
  <c r="B158" i="54"/>
  <c r="M157" i="54"/>
  <c r="L157" i="54"/>
  <c r="K157" i="54"/>
  <c r="J157" i="54"/>
  <c r="I157" i="54"/>
  <c r="H157" i="54"/>
  <c r="G157" i="54"/>
  <c r="F157" i="54"/>
  <c r="E157" i="54"/>
  <c r="D157" i="54"/>
  <c r="C157" i="54"/>
  <c r="B157" i="54"/>
  <c r="M156" i="54"/>
  <c r="L156" i="54"/>
  <c r="K156" i="54"/>
  <c r="J156" i="54"/>
  <c r="I156" i="54"/>
  <c r="H156" i="54"/>
  <c r="G156" i="54"/>
  <c r="F156" i="54"/>
  <c r="E156" i="54"/>
  <c r="D156" i="54"/>
  <c r="C156" i="54"/>
  <c r="B156" i="54"/>
  <c r="M153" i="54"/>
  <c r="L153" i="54"/>
  <c r="K153" i="54"/>
  <c r="J153" i="54"/>
  <c r="I153" i="54"/>
  <c r="H153" i="54"/>
  <c r="G153" i="54"/>
  <c r="F153" i="54"/>
  <c r="E153" i="54"/>
  <c r="D153" i="54"/>
  <c r="C153" i="54"/>
  <c r="B153" i="54"/>
  <c r="M152" i="54"/>
  <c r="L152" i="54"/>
  <c r="K152" i="54"/>
  <c r="J152" i="54"/>
  <c r="I152" i="54"/>
  <c r="H152" i="54"/>
  <c r="G152" i="54"/>
  <c r="F152" i="54"/>
  <c r="E152" i="54"/>
  <c r="D152" i="54"/>
  <c r="C152" i="54"/>
  <c r="B152" i="54"/>
  <c r="M151" i="54"/>
  <c r="L151" i="54"/>
  <c r="K151" i="54"/>
  <c r="J151" i="54"/>
  <c r="I151" i="54"/>
  <c r="H151" i="54"/>
  <c r="G151" i="54"/>
  <c r="F151" i="54"/>
  <c r="E151" i="54"/>
  <c r="D151" i="54"/>
  <c r="C151" i="54"/>
  <c r="B151" i="54"/>
  <c r="M148" i="54"/>
  <c r="L148" i="54"/>
  <c r="K148" i="54"/>
  <c r="J148" i="54"/>
  <c r="I148" i="54"/>
  <c r="H148" i="54"/>
  <c r="G148" i="54"/>
  <c r="F148" i="54"/>
  <c r="E148" i="54"/>
  <c r="D148" i="54"/>
  <c r="C148" i="54"/>
  <c r="B148" i="54"/>
  <c r="M147" i="54"/>
  <c r="L147" i="54"/>
  <c r="K147" i="54"/>
  <c r="J147" i="54"/>
  <c r="I147" i="54"/>
  <c r="H147" i="54"/>
  <c r="G147" i="54"/>
  <c r="F147" i="54"/>
  <c r="E147" i="54"/>
  <c r="D147" i="54"/>
  <c r="C147" i="54"/>
  <c r="B147" i="54"/>
  <c r="M146" i="54"/>
  <c r="L146" i="54"/>
  <c r="K146" i="54"/>
  <c r="J146" i="54"/>
  <c r="I146" i="54"/>
  <c r="H146" i="54"/>
  <c r="G146" i="54"/>
  <c r="F146" i="54"/>
  <c r="E146" i="54"/>
  <c r="D146" i="54"/>
  <c r="C146" i="54"/>
  <c r="B146" i="54"/>
  <c r="C117" i="54"/>
  <c r="B117" i="54"/>
  <c r="C116" i="54"/>
  <c r="B116" i="54"/>
  <c r="I116" i="54" s="1"/>
  <c r="I116" i="55" s="1"/>
  <c r="I116" i="14" s="1"/>
  <c r="C115" i="54"/>
  <c r="B115" i="54"/>
  <c r="C114" i="54"/>
  <c r="B114" i="54"/>
  <c r="F114" i="54" s="1"/>
  <c r="F114" i="55" s="1"/>
  <c r="F114" i="14" s="1"/>
  <c r="C113" i="54"/>
  <c r="B113" i="54"/>
  <c r="J113" i="54" s="1"/>
  <c r="J113" i="55" s="1"/>
  <c r="J113" i="14" s="1"/>
  <c r="C112" i="54"/>
  <c r="B112" i="54"/>
  <c r="M112" i="54" s="1"/>
  <c r="M112" i="55" s="1"/>
  <c r="M112" i="14" s="1"/>
  <c r="C111" i="54"/>
  <c r="B111" i="54"/>
  <c r="F111" i="54" s="1"/>
  <c r="F111" i="55" s="1"/>
  <c r="F111" i="14" s="1"/>
  <c r="C110" i="54"/>
  <c r="B110" i="54"/>
  <c r="L110" i="54" s="1"/>
  <c r="L110" i="55" s="1"/>
  <c r="L110" i="14" s="1"/>
  <c r="C109" i="54"/>
  <c r="B109" i="54"/>
  <c r="O109" i="54" s="1"/>
  <c r="O109" i="55" s="1"/>
  <c r="O109" i="14" s="1"/>
  <c r="C108" i="54"/>
  <c r="B108" i="54"/>
  <c r="D108" i="54" s="1"/>
  <c r="D108" i="55" s="1"/>
  <c r="D108" i="14" s="1"/>
  <c r="C107" i="54"/>
  <c r="B107" i="54"/>
  <c r="N107" i="54" s="1"/>
  <c r="N107" i="55" s="1"/>
  <c r="N107" i="14" s="1"/>
  <c r="C106" i="54"/>
  <c r="B106" i="54"/>
  <c r="M106" i="54" s="1"/>
  <c r="M106" i="55" s="1"/>
  <c r="M106" i="14" s="1"/>
  <c r="O105" i="54"/>
  <c r="N105" i="54"/>
  <c r="M105" i="54"/>
  <c r="L105" i="54"/>
  <c r="K105" i="54"/>
  <c r="J105" i="54"/>
  <c r="I105" i="54"/>
  <c r="H105" i="54"/>
  <c r="G105" i="54"/>
  <c r="F105" i="54"/>
  <c r="E105" i="54"/>
  <c r="D105" i="54"/>
  <c r="O104" i="54"/>
  <c r="N104" i="54"/>
  <c r="M104" i="54"/>
  <c r="L104" i="54"/>
  <c r="K104" i="54"/>
  <c r="J104" i="54"/>
  <c r="I104" i="54"/>
  <c r="H104" i="54"/>
  <c r="G104" i="54"/>
  <c r="F104" i="54"/>
  <c r="E104" i="54"/>
  <c r="D104" i="54"/>
  <c r="C100" i="54"/>
  <c r="B100" i="54"/>
  <c r="C99" i="54"/>
  <c r="B99" i="54"/>
  <c r="J99" i="54" s="1"/>
  <c r="J99" i="55" s="1"/>
  <c r="J99" i="14" s="1"/>
  <c r="C98" i="54"/>
  <c r="B98" i="54"/>
  <c r="C97" i="54"/>
  <c r="B97" i="54"/>
  <c r="O97" i="54" s="1"/>
  <c r="O97" i="55" s="1"/>
  <c r="O97" i="14" s="1"/>
  <c r="C96" i="54"/>
  <c r="B96" i="54"/>
  <c r="J96" i="54" s="1"/>
  <c r="J96" i="55" s="1"/>
  <c r="J96" i="14" s="1"/>
  <c r="C95" i="54"/>
  <c r="B95" i="54"/>
  <c r="K95" i="54" s="1"/>
  <c r="K95" i="55" s="1"/>
  <c r="K95" i="14" s="1"/>
  <c r="C94" i="54"/>
  <c r="B94" i="54"/>
  <c r="F94" i="54" s="1"/>
  <c r="F94" i="55" s="1"/>
  <c r="F94" i="14" s="1"/>
  <c r="C93" i="54"/>
  <c r="B93" i="54"/>
  <c r="L93" i="54" s="1"/>
  <c r="L93" i="55" s="1"/>
  <c r="L93" i="14" s="1"/>
  <c r="C92" i="54"/>
  <c r="B92" i="54"/>
  <c r="J92" i="54" s="1"/>
  <c r="J92" i="55" s="1"/>
  <c r="J92" i="14" s="1"/>
  <c r="C91" i="54"/>
  <c r="B91" i="54"/>
  <c r="C90" i="54"/>
  <c r="B90" i="54"/>
  <c r="C89" i="54"/>
  <c r="B89" i="54"/>
  <c r="M89" i="54" s="1"/>
  <c r="M89" i="55" s="1"/>
  <c r="M89" i="14" s="1"/>
  <c r="O88" i="54"/>
  <c r="N88" i="54"/>
  <c r="M88" i="54"/>
  <c r="L88" i="54"/>
  <c r="K88" i="54"/>
  <c r="J88" i="54"/>
  <c r="I88" i="54"/>
  <c r="H88" i="54"/>
  <c r="G88" i="54"/>
  <c r="F88" i="54"/>
  <c r="E88" i="54"/>
  <c r="D88" i="54"/>
  <c r="O87" i="54"/>
  <c r="N87" i="54"/>
  <c r="M87" i="54"/>
  <c r="L87" i="54"/>
  <c r="K87" i="54"/>
  <c r="J87" i="54"/>
  <c r="I87" i="54"/>
  <c r="H87" i="54"/>
  <c r="G87" i="54"/>
  <c r="F87" i="54"/>
  <c r="E87" i="54"/>
  <c r="D87" i="54"/>
  <c r="C83" i="54"/>
  <c r="B83" i="54"/>
  <c r="C82" i="54"/>
  <c r="B82" i="54"/>
  <c r="I82" i="54" s="1"/>
  <c r="I82" i="55" s="1"/>
  <c r="I82" i="14" s="1"/>
  <c r="C81" i="54"/>
  <c r="B81" i="54"/>
  <c r="C80" i="54"/>
  <c r="B80" i="54"/>
  <c r="K80" i="54" s="1"/>
  <c r="K80" i="55" s="1"/>
  <c r="K80" i="14" s="1"/>
  <c r="C79" i="54"/>
  <c r="B79" i="54"/>
  <c r="J79" i="54" s="1"/>
  <c r="J79" i="55" s="1"/>
  <c r="J79" i="14" s="1"/>
  <c r="C78" i="54"/>
  <c r="B78" i="54"/>
  <c r="M78" i="54" s="1"/>
  <c r="M78" i="55" s="1"/>
  <c r="M78" i="14" s="1"/>
  <c r="C77" i="54"/>
  <c r="B77" i="54"/>
  <c r="F77" i="54" s="1"/>
  <c r="F77" i="55" s="1"/>
  <c r="F77" i="14" s="1"/>
  <c r="C76" i="54"/>
  <c r="B76" i="54"/>
  <c r="L76" i="54" s="1"/>
  <c r="L76" i="55" s="1"/>
  <c r="L76" i="14" s="1"/>
  <c r="C75" i="54"/>
  <c r="B75" i="54"/>
  <c r="M75" i="54" s="1"/>
  <c r="M75" i="55" s="1"/>
  <c r="M75" i="14" s="1"/>
  <c r="C74" i="54"/>
  <c r="B74" i="54"/>
  <c r="E74" i="54" s="1"/>
  <c r="E74" i="55" s="1"/>
  <c r="E74" i="14" s="1"/>
  <c r="C73" i="54"/>
  <c r="B73" i="54"/>
  <c r="M73" i="54" s="1"/>
  <c r="M73" i="55" s="1"/>
  <c r="M73" i="14" s="1"/>
  <c r="C72" i="54"/>
  <c r="B72" i="54"/>
  <c r="M72" i="54" s="1"/>
  <c r="M72" i="55" s="1"/>
  <c r="M72" i="14" s="1"/>
  <c r="O71" i="54"/>
  <c r="N71" i="54"/>
  <c r="M71" i="54"/>
  <c r="L71" i="54"/>
  <c r="K71" i="54"/>
  <c r="J71" i="54"/>
  <c r="I71" i="54"/>
  <c r="H71" i="54"/>
  <c r="G71" i="54"/>
  <c r="F71" i="54"/>
  <c r="E71" i="54"/>
  <c r="D71" i="54"/>
  <c r="O70" i="54"/>
  <c r="N70" i="54"/>
  <c r="M70" i="54"/>
  <c r="L70" i="54"/>
  <c r="K70" i="54"/>
  <c r="J70" i="54"/>
  <c r="I70" i="54"/>
  <c r="H70" i="54"/>
  <c r="G70" i="54"/>
  <c r="F70" i="54"/>
  <c r="E70" i="54"/>
  <c r="D70" i="54"/>
  <c r="C66" i="54"/>
  <c r="B66" i="54"/>
  <c r="G66" i="54" s="1"/>
  <c r="G66" i="55" s="1"/>
  <c r="G66" i="14" s="1"/>
  <c r="C65" i="54"/>
  <c r="B65" i="54"/>
  <c r="O65" i="54" s="1"/>
  <c r="O65" i="55" s="1"/>
  <c r="O65" i="14" s="1"/>
  <c r="C64" i="54"/>
  <c r="B64" i="54"/>
  <c r="C63" i="54"/>
  <c r="B63" i="54"/>
  <c r="M63" i="54" s="1"/>
  <c r="M63" i="55" s="1"/>
  <c r="M63" i="14" s="1"/>
  <c r="C62" i="54"/>
  <c r="B62" i="54"/>
  <c r="J62" i="54" s="1"/>
  <c r="J62" i="55" s="1"/>
  <c r="J62" i="14" s="1"/>
  <c r="C61" i="54"/>
  <c r="B61" i="54"/>
  <c r="M61" i="54" s="1"/>
  <c r="M61" i="55" s="1"/>
  <c r="M61" i="14" s="1"/>
  <c r="C60" i="54"/>
  <c r="B60" i="54"/>
  <c r="F60" i="54" s="1"/>
  <c r="F60" i="55" s="1"/>
  <c r="F60" i="14" s="1"/>
  <c r="C59" i="54"/>
  <c r="B59" i="54"/>
  <c r="L59" i="54" s="1"/>
  <c r="L59" i="55" s="1"/>
  <c r="L59" i="14" s="1"/>
  <c r="C58" i="54"/>
  <c r="B58" i="54"/>
  <c r="O58" i="54" s="1"/>
  <c r="O58" i="55" s="1"/>
  <c r="O58" i="14" s="1"/>
  <c r="C57" i="54"/>
  <c r="B57" i="54"/>
  <c r="D57" i="54" s="1"/>
  <c r="D57" i="55" s="1"/>
  <c r="D57" i="14" s="1"/>
  <c r="C56" i="54"/>
  <c r="B56" i="54"/>
  <c r="D56" i="54" s="1"/>
  <c r="D56" i="55" s="1"/>
  <c r="D56" i="14" s="1"/>
  <c r="C55" i="54"/>
  <c r="B55" i="54"/>
  <c r="M55" i="54" s="1"/>
  <c r="M55" i="55" s="1"/>
  <c r="M55" i="14" s="1"/>
  <c r="O54" i="54"/>
  <c r="N54" i="54"/>
  <c r="M54" i="54"/>
  <c r="L54" i="54"/>
  <c r="K54" i="54"/>
  <c r="J54" i="54"/>
  <c r="I54" i="54"/>
  <c r="H54" i="54"/>
  <c r="G54" i="54"/>
  <c r="F54" i="54"/>
  <c r="E54" i="54"/>
  <c r="D54" i="54"/>
  <c r="O53" i="54"/>
  <c r="N53" i="54"/>
  <c r="M53" i="54"/>
  <c r="L53" i="54"/>
  <c r="K53" i="54"/>
  <c r="J53" i="54"/>
  <c r="I53" i="54"/>
  <c r="H53" i="54"/>
  <c r="G53" i="54"/>
  <c r="F53" i="54"/>
  <c r="E53" i="54"/>
  <c r="D53" i="54"/>
  <c r="C49" i="54"/>
  <c r="B49" i="54"/>
  <c r="G49" i="54" s="1"/>
  <c r="G49" i="55" s="1"/>
  <c r="G49" i="14" s="1"/>
  <c r="C48" i="54"/>
  <c r="B48" i="54"/>
  <c r="O48" i="54" s="1"/>
  <c r="O48" i="55" s="1"/>
  <c r="O48" i="14" s="1"/>
  <c r="C47" i="54"/>
  <c r="B47" i="54"/>
  <c r="C46" i="54"/>
  <c r="B46" i="54"/>
  <c r="K46" i="54" s="1"/>
  <c r="K46" i="55" s="1"/>
  <c r="K46" i="14" s="1"/>
  <c r="C45" i="54"/>
  <c r="B45" i="54"/>
  <c r="J45" i="54" s="1"/>
  <c r="J45" i="55" s="1"/>
  <c r="J45" i="14" s="1"/>
  <c r="C44" i="54"/>
  <c r="B44" i="54"/>
  <c r="K44" i="54" s="1"/>
  <c r="K44" i="55" s="1"/>
  <c r="K44" i="14" s="1"/>
  <c r="C43" i="54"/>
  <c r="B43" i="54"/>
  <c r="F43" i="54" s="1"/>
  <c r="F43" i="55" s="1"/>
  <c r="F43" i="14" s="1"/>
  <c r="C42" i="54"/>
  <c r="B42" i="54"/>
  <c r="L42" i="54" s="1"/>
  <c r="L42" i="55" s="1"/>
  <c r="L42" i="14" s="1"/>
  <c r="C41" i="54"/>
  <c r="B41" i="54"/>
  <c r="N41" i="54" s="1"/>
  <c r="N41" i="55" s="1"/>
  <c r="N41" i="14" s="1"/>
  <c r="C40" i="54"/>
  <c r="B40" i="54"/>
  <c r="C39" i="54"/>
  <c r="B39" i="54"/>
  <c r="G39" i="54" s="1"/>
  <c r="G39" i="55" s="1"/>
  <c r="G39" i="14" s="1"/>
  <c r="C38" i="54"/>
  <c r="B38" i="54"/>
  <c r="M38" i="54" s="1"/>
  <c r="M38" i="55" s="1"/>
  <c r="M38" i="14" s="1"/>
  <c r="O37" i="54"/>
  <c r="N37" i="54"/>
  <c r="M37" i="54"/>
  <c r="L37" i="54"/>
  <c r="K37" i="54"/>
  <c r="J37" i="54"/>
  <c r="I37" i="54"/>
  <c r="H37" i="54"/>
  <c r="G37" i="54"/>
  <c r="F37" i="54"/>
  <c r="E37" i="54"/>
  <c r="D37" i="54"/>
  <c r="O36" i="54"/>
  <c r="N36" i="54"/>
  <c r="M36" i="54"/>
  <c r="L36" i="54"/>
  <c r="K36" i="54"/>
  <c r="J36" i="54"/>
  <c r="I36" i="54"/>
  <c r="H36" i="54"/>
  <c r="G36" i="54"/>
  <c r="F36" i="54"/>
  <c r="E36" i="54"/>
  <c r="D36" i="54"/>
  <c r="C32" i="54"/>
  <c r="B32" i="54"/>
  <c r="C31" i="54"/>
  <c r="B31" i="54"/>
  <c r="E31" i="54" s="1"/>
  <c r="E31" i="55" s="1"/>
  <c r="E31" i="14" s="1"/>
  <c r="C30" i="54"/>
  <c r="B30" i="54"/>
  <c r="C29" i="54"/>
  <c r="B29" i="54"/>
  <c r="N29" i="54" s="1"/>
  <c r="N29" i="55" s="1"/>
  <c r="N29" i="14" s="1"/>
  <c r="C28" i="54"/>
  <c r="B28" i="54"/>
  <c r="J28" i="54" s="1"/>
  <c r="J28" i="55" s="1"/>
  <c r="J28" i="14" s="1"/>
  <c r="C27" i="54"/>
  <c r="B27" i="54"/>
  <c r="K27" i="54" s="1"/>
  <c r="K27" i="55" s="1"/>
  <c r="K27" i="14" s="1"/>
  <c r="C26" i="54"/>
  <c r="B26" i="54"/>
  <c r="F26" i="54" s="1"/>
  <c r="F26" i="55" s="1"/>
  <c r="F26" i="14" s="1"/>
  <c r="C25" i="54"/>
  <c r="B25" i="54"/>
  <c r="L25" i="54" s="1"/>
  <c r="L25" i="55" s="1"/>
  <c r="L25" i="14" s="1"/>
  <c r="C24" i="54"/>
  <c r="B24" i="54"/>
  <c r="O24" i="54" s="1"/>
  <c r="O24" i="55" s="1"/>
  <c r="O24" i="14" s="1"/>
  <c r="C23" i="54"/>
  <c r="B23" i="54"/>
  <c r="C22" i="54"/>
  <c r="B22" i="54"/>
  <c r="C21" i="54"/>
  <c r="B21" i="54"/>
  <c r="M21" i="54" s="1"/>
  <c r="M21" i="55" s="1"/>
  <c r="M21" i="14" s="1"/>
  <c r="O20" i="54"/>
  <c r="N20" i="54"/>
  <c r="M20" i="54"/>
  <c r="L20" i="54"/>
  <c r="K20" i="54"/>
  <c r="J20" i="54"/>
  <c r="I20" i="54"/>
  <c r="H20" i="54"/>
  <c r="G20" i="54"/>
  <c r="F20" i="54"/>
  <c r="E20" i="54"/>
  <c r="D20" i="54"/>
  <c r="O19" i="54"/>
  <c r="N19" i="54"/>
  <c r="M19" i="54"/>
  <c r="L19" i="54"/>
  <c r="K19" i="54"/>
  <c r="J19" i="54"/>
  <c r="I19" i="54"/>
  <c r="H19" i="54"/>
  <c r="G19" i="54"/>
  <c r="F19" i="54"/>
  <c r="E19" i="54"/>
  <c r="D19" i="54"/>
  <c r="C16" i="54"/>
  <c r="C15" i="54"/>
  <c r="C14" i="54"/>
  <c r="C13" i="54"/>
  <c r="C12" i="54"/>
  <c r="C11" i="54"/>
  <c r="C10" i="54"/>
  <c r="C9" i="54"/>
  <c r="C8" i="54"/>
  <c r="C7" i="54"/>
  <c r="C6" i="54"/>
  <c r="C5" i="54"/>
  <c r="O4" i="54"/>
  <c r="N4" i="54"/>
  <c r="M4" i="54"/>
  <c r="L4" i="54"/>
  <c r="K4" i="54"/>
  <c r="J4" i="54"/>
  <c r="I4" i="54"/>
  <c r="H4" i="54"/>
  <c r="G4" i="54"/>
  <c r="F4" i="54"/>
  <c r="E4" i="54"/>
  <c r="D4" i="54"/>
  <c r="M59" i="54" l="1"/>
  <c r="M59" i="55" s="1"/>
  <c r="M59" i="14" s="1"/>
  <c r="J94" i="54"/>
  <c r="J94" i="55" s="1"/>
  <c r="J94" i="14" s="1"/>
  <c r="K94" i="54"/>
  <c r="K94" i="55" s="1"/>
  <c r="K94" i="14" s="1"/>
  <c r="E96" i="54"/>
  <c r="E96" i="55" s="1"/>
  <c r="E96" i="14" s="1"/>
  <c r="H96" i="54"/>
  <c r="H96" i="55" s="1"/>
  <c r="H96" i="14" s="1"/>
  <c r="N27" i="54"/>
  <c r="N27" i="55" s="1"/>
  <c r="N27" i="14" s="1"/>
  <c r="L94" i="54"/>
  <c r="L94" i="55" s="1"/>
  <c r="L94" i="14" s="1"/>
  <c r="N94" i="54"/>
  <c r="N94" i="55" s="1"/>
  <c r="N94" i="14" s="1"/>
  <c r="H79" i="54"/>
  <c r="H79" i="55" s="1"/>
  <c r="H79" i="14" s="1"/>
  <c r="J77" i="54"/>
  <c r="J77" i="55" s="1"/>
  <c r="J77" i="14" s="1"/>
  <c r="H99" i="54"/>
  <c r="H99" i="55" s="1"/>
  <c r="H99" i="14" s="1"/>
  <c r="I77" i="54"/>
  <c r="I77" i="55" s="1"/>
  <c r="I77" i="14" s="1"/>
  <c r="E59" i="54"/>
  <c r="E59" i="55" s="1"/>
  <c r="E59" i="14" s="1"/>
  <c r="K59" i="54"/>
  <c r="K59" i="55" s="1"/>
  <c r="K59" i="14" s="1"/>
  <c r="O59" i="54"/>
  <c r="O59" i="55" s="1"/>
  <c r="O59" i="14" s="1"/>
  <c r="G77" i="54"/>
  <c r="G77" i="55" s="1"/>
  <c r="G77" i="14" s="1"/>
  <c r="N56" i="54"/>
  <c r="N56" i="55" s="1"/>
  <c r="N56" i="14" s="1"/>
  <c r="H77" i="54"/>
  <c r="H77" i="55" s="1"/>
  <c r="H77" i="14" s="1"/>
  <c r="O56" i="54"/>
  <c r="O56" i="55" s="1"/>
  <c r="O56" i="14" s="1"/>
  <c r="L77" i="54"/>
  <c r="L77" i="55" s="1"/>
  <c r="L77" i="14" s="1"/>
  <c r="M77" i="54"/>
  <c r="M77" i="55" s="1"/>
  <c r="M77" i="14" s="1"/>
  <c r="N77" i="54"/>
  <c r="N77" i="55" s="1"/>
  <c r="N77" i="14" s="1"/>
  <c r="N89" i="54"/>
  <c r="N89" i="55" s="1"/>
  <c r="N89" i="14" s="1"/>
  <c r="N113" i="54"/>
  <c r="N113" i="55" s="1"/>
  <c r="N113" i="14" s="1"/>
  <c r="O113" i="54"/>
  <c r="O113" i="55" s="1"/>
  <c r="O113" i="14" s="1"/>
  <c r="L62" i="54"/>
  <c r="L62" i="55" s="1"/>
  <c r="L62" i="14" s="1"/>
  <c r="M94" i="54"/>
  <c r="M94" i="55" s="1"/>
  <c r="M94" i="14" s="1"/>
  <c r="K77" i="54"/>
  <c r="K77" i="55" s="1"/>
  <c r="K77" i="14" s="1"/>
  <c r="F59" i="54"/>
  <c r="F59" i="55" s="1"/>
  <c r="F59" i="14" s="1"/>
  <c r="O77" i="54"/>
  <c r="O77" i="55" s="1"/>
  <c r="O77" i="14" s="1"/>
  <c r="F96" i="54"/>
  <c r="F96" i="55" s="1"/>
  <c r="F96" i="14" s="1"/>
  <c r="N59" i="54"/>
  <c r="N59" i="55" s="1"/>
  <c r="N59" i="14" s="1"/>
  <c r="F41" i="54"/>
  <c r="F41" i="55" s="1"/>
  <c r="F41" i="14" s="1"/>
  <c r="G41" i="54"/>
  <c r="G41" i="55" s="1"/>
  <c r="G41" i="14" s="1"/>
  <c r="N106" i="54"/>
  <c r="N106" i="55" s="1"/>
  <c r="N106" i="14" s="1"/>
  <c r="I41" i="54"/>
  <c r="I41" i="55" s="1"/>
  <c r="I41" i="14" s="1"/>
  <c r="O106" i="54"/>
  <c r="O106" i="55" s="1"/>
  <c r="O106" i="14" s="1"/>
  <c r="O41" i="54"/>
  <c r="O41" i="55" s="1"/>
  <c r="O41" i="14" s="1"/>
  <c r="O89" i="54"/>
  <c r="O89" i="55" s="1"/>
  <c r="O89" i="14" s="1"/>
  <c r="I99" i="54"/>
  <c r="I99" i="55" s="1"/>
  <c r="I99" i="14" s="1"/>
  <c r="M110" i="54"/>
  <c r="M110" i="55" s="1"/>
  <c r="M110" i="14" s="1"/>
  <c r="G25" i="54"/>
  <c r="G25" i="55" s="1"/>
  <c r="G25" i="14" s="1"/>
  <c r="E41" i="54"/>
  <c r="E41" i="55" s="1"/>
  <c r="E41" i="14" s="1"/>
  <c r="J25" i="54"/>
  <c r="J25" i="55" s="1"/>
  <c r="J25" i="14" s="1"/>
  <c r="F25" i="54"/>
  <c r="F25" i="55" s="1"/>
  <c r="F25" i="14" s="1"/>
  <c r="O25" i="54"/>
  <c r="O25" i="55" s="1"/>
  <c r="O25" i="14" s="1"/>
  <c r="O55" i="54"/>
  <c r="O55" i="55" s="1"/>
  <c r="O55" i="14" s="1"/>
  <c r="H94" i="54"/>
  <c r="H94" i="55" s="1"/>
  <c r="H94" i="14" s="1"/>
  <c r="J41" i="54"/>
  <c r="J41" i="55" s="1"/>
  <c r="J41" i="14" s="1"/>
  <c r="I94" i="54"/>
  <c r="I94" i="55" s="1"/>
  <c r="I94" i="14" s="1"/>
  <c r="K25" i="54"/>
  <c r="K25" i="55" s="1"/>
  <c r="K25" i="14" s="1"/>
  <c r="M25" i="54"/>
  <c r="M25" i="55" s="1"/>
  <c r="M25" i="14" s="1"/>
  <c r="N25" i="54"/>
  <c r="N25" i="55" s="1"/>
  <c r="N25" i="14" s="1"/>
  <c r="I44" i="54"/>
  <c r="I44" i="55" s="1"/>
  <c r="I44" i="14" s="1"/>
  <c r="N110" i="54"/>
  <c r="N110" i="55" s="1"/>
  <c r="N110" i="14" s="1"/>
  <c r="E28" i="54"/>
  <c r="E28" i="55" s="1"/>
  <c r="E28" i="14" s="1"/>
  <c r="O94" i="54"/>
  <c r="O94" i="55" s="1"/>
  <c r="O94" i="14" s="1"/>
  <c r="N28" i="54"/>
  <c r="N28" i="55" s="1"/>
  <c r="N28" i="14" s="1"/>
  <c r="D62" i="54"/>
  <c r="D62" i="55" s="1"/>
  <c r="D62" i="14" s="1"/>
  <c r="D79" i="54"/>
  <c r="D79" i="55" s="1"/>
  <c r="D79" i="14" s="1"/>
  <c r="O28" i="54"/>
  <c r="O28" i="55" s="1"/>
  <c r="O28" i="14" s="1"/>
  <c r="H62" i="54"/>
  <c r="H62" i="55" s="1"/>
  <c r="H62" i="14" s="1"/>
  <c r="E79" i="54"/>
  <c r="E79" i="55" s="1"/>
  <c r="E79" i="14" s="1"/>
  <c r="N55" i="54"/>
  <c r="N55" i="55" s="1"/>
  <c r="N55" i="14" s="1"/>
  <c r="K62" i="54"/>
  <c r="K62" i="55" s="1"/>
  <c r="K62" i="14" s="1"/>
  <c r="F79" i="54"/>
  <c r="F79" i="55" s="1"/>
  <c r="F79" i="14" s="1"/>
  <c r="E113" i="54"/>
  <c r="E113" i="55" s="1"/>
  <c r="E113" i="14" s="1"/>
  <c r="O110" i="54"/>
  <c r="O110" i="55" s="1"/>
  <c r="O110" i="14" s="1"/>
  <c r="L44" i="54"/>
  <c r="L44" i="55" s="1"/>
  <c r="L44" i="14" s="1"/>
  <c r="M44" i="54"/>
  <c r="M44" i="55" s="1"/>
  <c r="M44" i="14" s="1"/>
  <c r="K79" i="54"/>
  <c r="K79" i="55" s="1"/>
  <c r="K79" i="14" s="1"/>
  <c r="H44" i="54"/>
  <c r="H44" i="55" s="1"/>
  <c r="H44" i="14" s="1"/>
  <c r="J44" i="54"/>
  <c r="J44" i="55" s="1"/>
  <c r="J44" i="14" s="1"/>
  <c r="N62" i="54"/>
  <c r="N62" i="55" s="1"/>
  <c r="N62" i="14" s="1"/>
  <c r="O62" i="54"/>
  <c r="O62" i="55" s="1"/>
  <c r="O62" i="14" s="1"/>
  <c r="L79" i="54"/>
  <c r="L79" i="55" s="1"/>
  <c r="L79" i="14" s="1"/>
  <c r="I39" i="54"/>
  <c r="I39" i="55" s="1"/>
  <c r="I39" i="14" s="1"/>
  <c r="F56" i="54"/>
  <c r="F56" i="55" s="1"/>
  <c r="F56" i="14" s="1"/>
  <c r="N79" i="54"/>
  <c r="N79" i="55" s="1"/>
  <c r="N79" i="14" s="1"/>
  <c r="L96" i="54"/>
  <c r="L96" i="55" s="1"/>
  <c r="L96" i="14" s="1"/>
  <c r="M79" i="54"/>
  <c r="M79" i="55" s="1"/>
  <c r="M79" i="14" s="1"/>
  <c r="H39" i="54"/>
  <c r="H39" i="55" s="1"/>
  <c r="H39" i="14" s="1"/>
  <c r="E56" i="54"/>
  <c r="E56" i="55" s="1"/>
  <c r="E56" i="14" s="1"/>
  <c r="M39" i="54"/>
  <c r="M39" i="55" s="1"/>
  <c r="M39" i="14" s="1"/>
  <c r="G56" i="54"/>
  <c r="G56" i="55" s="1"/>
  <c r="G56" i="14" s="1"/>
  <c r="O72" i="54"/>
  <c r="O72" i="55" s="1"/>
  <c r="O72" i="14" s="1"/>
  <c r="O79" i="54"/>
  <c r="O79" i="55" s="1"/>
  <c r="O79" i="14" s="1"/>
  <c r="H56" i="54"/>
  <c r="H56" i="55" s="1"/>
  <c r="H56" i="14" s="1"/>
  <c r="I56" i="54"/>
  <c r="I56" i="55" s="1"/>
  <c r="I56" i="14" s="1"/>
  <c r="M56" i="54"/>
  <c r="M56" i="55" s="1"/>
  <c r="M56" i="14" s="1"/>
  <c r="O80" i="54"/>
  <c r="O80" i="55" s="1"/>
  <c r="O80" i="14" s="1"/>
  <c r="E25" i="54"/>
  <c r="E25" i="55" s="1"/>
  <c r="E25" i="14" s="1"/>
  <c r="G99" i="54"/>
  <c r="G99" i="55" s="1"/>
  <c r="G99" i="14" s="1"/>
  <c r="E106" i="54"/>
  <c r="E106" i="55" s="1"/>
  <c r="E106" i="14" s="1"/>
  <c r="H25" i="54"/>
  <c r="H25" i="55" s="1"/>
  <c r="H25" i="14" s="1"/>
  <c r="I25" i="54"/>
  <c r="I25" i="55" s="1"/>
  <c r="I25" i="14" s="1"/>
  <c r="E22" i="73"/>
  <c r="E22" i="30" s="1"/>
  <c r="H22" i="73"/>
  <c r="H22" i="30" s="1"/>
  <c r="D27" i="73"/>
  <c r="D27" i="30" s="1"/>
  <c r="E25" i="73"/>
  <c r="E25" i="30" s="1"/>
  <c r="G25" i="73"/>
  <c r="G25" i="30" s="1"/>
  <c r="C8" i="73"/>
  <c r="C8" i="30" s="1"/>
  <c r="G12" i="73"/>
  <c r="G12" i="30" s="1"/>
  <c r="I24" i="73"/>
  <c r="I24" i="30" s="1"/>
  <c r="I26" i="73"/>
  <c r="I26" i="30" s="1"/>
  <c r="D29" i="73"/>
  <c r="D29" i="30" s="1"/>
  <c r="C10" i="73"/>
  <c r="C10" i="30" s="1"/>
  <c r="C9" i="73"/>
  <c r="C9" i="30" s="1"/>
  <c r="G14" i="73"/>
  <c r="G14" i="30" s="1"/>
  <c r="F14" i="73"/>
  <c r="F14" i="30" s="1"/>
  <c r="E14" i="73"/>
  <c r="E14" i="30" s="1"/>
  <c r="D14" i="73"/>
  <c r="D14" i="30" s="1"/>
  <c r="E10" i="73"/>
  <c r="E10" i="30" s="1"/>
  <c r="D5" i="73"/>
  <c r="D5" i="30" s="1"/>
  <c r="N26" i="72"/>
  <c r="N26" i="73" s="1"/>
  <c r="N26" i="30" s="1"/>
  <c r="C20" i="73"/>
  <c r="C20" i="30" s="1"/>
  <c r="C21" i="73"/>
  <c r="C21" i="30" s="1"/>
  <c r="H21" i="73"/>
  <c r="H21" i="30" s="1"/>
  <c r="I6" i="73"/>
  <c r="I6" i="30" s="1"/>
  <c r="G29" i="73"/>
  <c r="G29" i="30" s="1"/>
  <c r="C5" i="73"/>
  <c r="C5" i="30" s="1"/>
  <c r="H6" i="73"/>
  <c r="H6" i="30" s="1"/>
  <c r="G6" i="73"/>
  <c r="G6" i="30" s="1"/>
  <c r="C7" i="73"/>
  <c r="C7" i="30" s="1"/>
  <c r="H20" i="73"/>
  <c r="H20" i="30" s="1"/>
  <c r="I20" i="73"/>
  <c r="I20" i="30" s="1"/>
  <c r="I21" i="73"/>
  <c r="I21" i="30" s="1"/>
  <c r="F22" i="73"/>
  <c r="F22" i="30" s="1"/>
  <c r="D13" i="73"/>
  <c r="D13" i="30" s="1"/>
  <c r="H23" i="73"/>
  <c r="H23" i="30" s="1"/>
  <c r="H12" i="73"/>
  <c r="H12" i="30" s="1"/>
  <c r="F12" i="73"/>
  <c r="F12" i="30" s="1"/>
  <c r="F25" i="73"/>
  <c r="F25" i="30" s="1"/>
  <c r="E12" i="73"/>
  <c r="E12" i="30" s="1"/>
  <c r="D12" i="73"/>
  <c r="D12" i="30" s="1"/>
  <c r="H25" i="73"/>
  <c r="H25" i="30" s="1"/>
  <c r="I11" i="73"/>
  <c r="I11" i="30" s="1"/>
  <c r="I25" i="73"/>
  <c r="I25" i="30" s="1"/>
  <c r="F10" i="73"/>
  <c r="F10" i="30" s="1"/>
  <c r="D26" i="73"/>
  <c r="D26" i="30" s="1"/>
  <c r="I9" i="73"/>
  <c r="I9" i="30" s="1"/>
  <c r="F26" i="73"/>
  <c r="F26" i="30" s="1"/>
  <c r="F9" i="73"/>
  <c r="F9" i="30" s="1"/>
  <c r="D9" i="73"/>
  <c r="D9" i="30" s="1"/>
  <c r="C27" i="73"/>
  <c r="C27" i="30" s="1"/>
  <c r="I8" i="73"/>
  <c r="I8" i="30" s="1"/>
  <c r="H8" i="73"/>
  <c r="H8" i="30" s="1"/>
  <c r="H27" i="73"/>
  <c r="H27" i="30" s="1"/>
  <c r="G8" i="73"/>
  <c r="G8" i="30" s="1"/>
  <c r="I27" i="73"/>
  <c r="I27" i="30" s="1"/>
  <c r="G7" i="73"/>
  <c r="G7" i="30" s="1"/>
  <c r="F7" i="73"/>
  <c r="F7" i="30" s="1"/>
  <c r="C29" i="73"/>
  <c r="C29" i="30" s="1"/>
  <c r="E7" i="73"/>
  <c r="E7" i="30" s="1"/>
  <c r="D7" i="73"/>
  <c r="D7" i="30" s="1"/>
  <c r="F29" i="73"/>
  <c r="F29" i="30" s="1"/>
  <c r="G24" i="73"/>
  <c r="G24" i="30" s="1"/>
  <c r="D10" i="73"/>
  <c r="D10" i="30" s="1"/>
  <c r="D20" i="73"/>
  <c r="D20" i="30" s="1"/>
  <c r="H24" i="73"/>
  <c r="H24" i="30" s="1"/>
  <c r="E29" i="73"/>
  <c r="E29" i="30" s="1"/>
  <c r="F24" i="73"/>
  <c r="F24" i="30" s="1"/>
  <c r="R12" i="72"/>
  <c r="R12" i="73" s="1"/>
  <c r="R12" i="30" s="1"/>
  <c r="E20" i="73"/>
  <c r="E20" i="30" s="1"/>
  <c r="C6" i="73"/>
  <c r="C6" i="30" s="1"/>
  <c r="H9" i="73"/>
  <c r="H9" i="30" s="1"/>
  <c r="F20" i="73"/>
  <c r="F20" i="30" s="1"/>
  <c r="C25" i="73"/>
  <c r="C25" i="30" s="1"/>
  <c r="R5" i="72"/>
  <c r="R5" i="73" s="1"/>
  <c r="R5" i="30" s="1"/>
  <c r="G9" i="73"/>
  <c r="G9" i="30" s="1"/>
  <c r="G20" i="73"/>
  <c r="G20" i="30" s="1"/>
  <c r="D25" i="73"/>
  <c r="D25" i="30" s="1"/>
  <c r="E21" i="73"/>
  <c r="E21" i="30" s="1"/>
  <c r="F21" i="73"/>
  <c r="F21" i="30" s="1"/>
  <c r="C26" i="73"/>
  <c r="C26" i="30" s="1"/>
  <c r="H13" i="73"/>
  <c r="H13" i="30" s="1"/>
  <c r="F8" i="73"/>
  <c r="F8" i="30" s="1"/>
  <c r="G21" i="73"/>
  <c r="G21" i="30" s="1"/>
  <c r="E9" i="73"/>
  <c r="E9" i="30" s="1"/>
  <c r="D21" i="73"/>
  <c r="D21" i="30" s="1"/>
  <c r="N27" i="72"/>
  <c r="N27" i="73" s="1"/>
  <c r="N27" i="30" s="1"/>
  <c r="G13" i="73"/>
  <c r="G13" i="30" s="1"/>
  <c r="E8" i="73"/>
  <c r="E8" i="30" s="1"/>
  <c r="O27" i="72"/>
  <c r="O27" i="73" s="1"/>
  <c r="O27" i="30" s="1"/>
  <c r="F13" i="73"/>
  <c r="F13" i="30" s="1"/>
  <c r="D8" i="73"/>
  <c r="D8" i="30" s="1"/>
  <c r="R10" i="72"/>
  <c r="R10" i="73" s="1"/>
  <c r="R10" i="30" s="1"/>
  <c r="P27" i="72"/>
  <c r="P27" i="73" s="1"/>
  <c r="P27" i="30" s="1"/>
  <c r="E13" i="73"/>
  <c r="E13" i="30" s="1"/>
  <c r="I7" i="73"/>
  <c r="I7" i="30" s="1"/>
  <c r="C22" i="73"/>
  <c r="C22" i="30" s="1"/>
  <c r="G26" i="73"/>
  <c r="G26" i="30" s="1"/>
  <c r="H7" i="73"/>
  <c r="H7" i="30" s="1"/>
  <c r="D22" i="73"/>
  <c r="D22" i="30" s="1"/>
  <c r="H26" i="73"/>
  <c r="H26" i="30" s="1"/>
  <c r="G22" i="73"/>
  <c r="G22" i="30" s="1"/>
  <c r="C23" i="73"/>
  <c r="C23" i="30" s="1"/>
  <c r="G11" i="73"/>
  <c r="G11" i="30" s="1"/>
  <c r="E6" i="73"/>
  <c r="E6" i="30" s="1"/>
  <c r="F23" i="73"/>
  <c r="F23" i="30" s="1"/>
  <c r="C28" i="73"/>
  <c r="C28" i="30" s="1"/>
  <c r="F11" i="73"/>
  <c r="F11" i="30" s="1"/>
  <c r="D6" i="73"/>
  <c r="D6" i="30" s="1"/>
  <c r="G23" i="73"/>
  <c r="G23" i="30" s="1"/>
  <c r="D28" i="73"/>
  <c r="D28" i="30" s="1"/>
  <c r="Q11" i="72"/>
  <c r="Q11" i="73" s="1"/>
  <c r="Q11" i="30" s="1"/>
  <c r="E28" i="73"/>
  <c r="E28" i="30" s="1"/>
  <c r="C14" i="73"/>
  <c r="C14" i="30" s="1"/>
  <c r="D11" i="73"/>
  <c r="D11" i="30" s="1"/>
  <c r="I23" i="73"/>
  <c r="I23" i="30" s="1"/>
  <c r="F28" i="73"/>
  <c r="F28" i="30" s="1"/>
  <c r="C13" i="73"/>
  <c r="C13" i="30" s="1"/>
  <c r="G5" i="73"/>
  <c r="G5" i="30" s="1"/>
  <c r="C24" i="73"/>
  <c r="C24" i="30" s="1"/>
  <c r="G28" i="73"/>
  <c r="G28" i="30" s="1"/>
  <c r="E11" i="73"/>
  <c r="E11" i="30" s="1"/>
  <c r="C12" i="73"/>
  <c r="C12" i="30" s="1"/>
  <c r="H10" i="73"/>
  <c r="H10" i="30" s="1"/>
  <c r="F5" i="73"/>
  <c r="F5" i="30" s="1"/>
  <c r="D24" i="73"/>
  <c r="D24" i="30" s="1"/>
  <c r="H28" i="73"/>
  <c r="H28" i="30" s="1"/>
  <c r="I22" i="73"/>
  <c r="I22" i="30" s="1"/>
  <c r="L11" i="72"/>
  <c r="L11" i="73" s="1"/>
  <c r="L11" i="30" s="1"/>
  <c r="D23" i="73"/>
  <c r="D23" i="30" s="1"/>
  <c r="F6" i="73"/>
  <c r="F6" i="30" s="1"/>
  <c r="E23" i="73"/>
  <c r="E23" i="30" s="1"/>
  <c r="H5" i="73"/>
  <c r="H5" i="30" s="1"/>
  <c r="G10" i="73"/>
  <c r="G10" i="30" s="1"/>
  <c r="E5" i="73"/>
  <c r="E5" i="30" s="1"/>
  <c r="E24" i="73"/>
  <c r="E24" i="30" s="1"/>
  <c r="D92" i="54"/>
  <c r="D92" i="55" s="1"/>
  <c r="D92" i="14" s="1"/>
  <c r="F45" i="54"/>
  <c r="F45" i="55" s="1"/>
  <c r="F45" i="14" s="1"/>
  <c r="E92" i="54"/>
  <c r="E92" i="55" s="1"/>
  <c r="E92" i="14" s="1"/>
  <c r="H92" i="54"/>
  <c r="H92" i="55" s="1"/>
  <c r="H92" i="14" s="1"/>
  <c r="I111" i="54"/>
  <c r="I111" i="55" s="1"/>
  <c r="I111" i="14" s="1"/>
  <c r="G114" i="54"/>
  <c r="G114" i="55" s="1"/>
  <c r="G114" i="14" s="1"/>
  <c r="O21" i="54"/>
  <c r="O21" i="55" s="1"/>
  <c r="O21" i="14" s="1"/>
  <c r="E114" i="54"/>
  <c r="E114" i="55" s="1"/>
  <c r="E114" i="14" s="1"/>
  <c r="D75" i="54"/>
  <c r="D75" i="55" s="1"/>
  <c r="D75" i="14" s="1"/>
  <c r="K92" i="54"/>
  <c r="K92" i="55" s="1"/>
  <c r="K92" i="14" s="1"/>
  <c r="L95" i="54"/>
  <c r="L95" i="55" s="1"/>
  <c r="L95" i="14" s="1"/>
  <c r="D109" i="54"/>
  <c r="D109" i="55" s="1"/>
  <c r="D109" i="14" s="1"/>
  <c r="L111" i="54"/>
  <c r="L111" i="55" s="1"/>
  <c r="L111" i="14" s="1"/>
  <c r="M114" i="54"/>
  <c r="M114" i="55" s="1"/>
  <c r="M114" i="14" s="1"/>
  <c r="I42" i="54"/>
  <c r="I42" i="55" s="1"/>
  <c r="I42" i="14" s="1"/>
  <c r="N38" i="54"/>
  <c r="N38" i="55" s="1"/>
  <c r="N38" i="14" s="1"/>
  <c r="M45" i="54"/>
  <c r="M45" i="55" s="1"/>
  <c r="M45" i="14" s="1"/>
  <c r="J60" i="54"/>
  <c r="J60" i="55" s="1"/>
  <c r="J60" i="14" s="1"/>
  <c r="G75" i="54"/>
  <c r="G75" i="55" s="1"/>
  <c r="G75" i="14" s="1"/>
  <c r="K111" i="54"/>
  <c r="K111" i="55" s="1"/>
  <c r="K111" i="14" s="1"/>
  <c r="J31" i="54"/>
  <c r="J31" i="55" s="1"/>
  <c r="J31" i="14" s="1"/>
  <c r="O38" i="54"/>
  <c r="O38" i="55" s="1"/>
  <c r="O38" i="14" s="1"/>
  <c r="K42" i="54"/>
  <c r="K42" i="55" s="1"/>
  <c r="K42" i="14" s="1"/>
  <c r="N45" i="54"/>
  <c r="N45" i="55" s="1"/>
  <c r="N45" i="14" s="1"/>
  <c r="K60" i="54"/>
  <c r="K60" i="55" s="1"/>
  <c r="K60" i="14" s="1"/>
  <c r="H75" i="54"/>
  <c r="H75" i="55" s="1"/>
  <c r="H75" i="14" s="1"/>
  <c r="E109" i="54"/>
  <c r="E109" i="55" s="1"/>
  <c r="E109" i="14" s="1"/>
  <c r="M111" i="54"/>
  <c r="M111" i="55" s="1"/>
  <c r="M111" i="14" s="1"/>
  <c r="N114" i="54"/>
  <c r="N114" i="55" s="1"/>
  <c r="N114" i="14" s="1"/>
  <c r="H26" i="54"/>
  <c r="H26" i="55" s="1"/>
  <c r="H26" i="14" s="1"/>
  <c r="O31" i="54"/>
  <c r="O31" i="55" s="1"/>
  <c r="O31" i="14" s="1"/>
  <c r="N42" i="54"/>
  <c r="N42" i="55" s="1"/>
  <c r="N42" i="14" s="1"/>
  <c r="E58" i="54"/>
  <c r="E58" i="55" s="1"/>
  <c r="E58" i="14" s="1"/>
  <c r="M60" i="54"/>
  <c r="M60" i="55" s="1"/>
  <c r="M60" i="14" s="1"/>
  <c r="J75" i="54"/>
  <c r="J75" i="55" s="1"/>
  <c r="J75" i="14" s="1"/>
  <c r="M92" i="54"/>
  <c r="M92" i="55" s="1"/>
  <c r="M92" i="14" s="1"/>
  <c r="F109" i="54"/>
  <c r="F109" i="55" s="1"/>
  <c r="F109" i="14" s="1"/>
  <c r="N111" i="54"/>
  <c r="N111" i="55" s="1"/>
  <c r="N111" i="14" s="1"/>
  <c r="O114" i="54"/>
  <c r="O114" i="55" s="1"/>
  <c r="O114" i="14" s="1"/>
  <c r="G42" i="54"/>
  <c r="G42" i="55" s="1"/>
  <c r="G42" i="14" s="1"/>
  <c r="G26" i="54"/>
  <c r="G26" i="55" s="1"/>
  <c r="G26" i="14" s="1"/>
  <c r="K31" i="54"/>
  <c r="K31" i="55" s="1"/>
  <c r="K31" i="14" s="1"/>
  <c r="M42" i="54"/>
  <c r="M42" i="55" s="1"/>
  <c r="M42" i="14" s="1"/>
  <c r="O45" i="54"/>
  <c r="O45" i="55" s="1"/>
  <c r="O45" i="14" s="1"/>
  <c r="D58" i="54"/>
  <c r="D58" i="55" s="1"/>
  <c r="D58" i="14" s="1"/>
  <c r="L60" i="54"/>
  <c r="L60" i="55" s="1"/>
  <c r="L60" i="14" s="1"/>
  <c r="I75" i="54"/>
  <c r="I75" i="55" s="1"/>
  <c r="I75" i="14" s="1"/>
  <c r="L92" i="54"/>
  <c r="L92" i="55" s="1"/>
  <c r="L92" i="14" s="1"/>
  <c r="I26" i="54"/>
  <c r="I26" i="55" s="1"/>
  <c r="I26" i="14" s="1"/>
  <c r="O42" i="54"/>
  <c r="O42" i="55" s="1"/>
  <c r="O42" i="14" s="1"/>
  <c r="F58" i="54"/>
  <c r="F58" i="55" s="1"/>
  <c r="F58" i="14" s="1"/>
  <c r="N60" i="54"/>
  <c r="N60" i="55" s="1"/>
  <c r="N60" i="14" s="1"/>
  <c r="K75" i="54"/>
  <c r="K75" i="55" s="1"/>
  <c r="K75" i="14" s="1"/>
  <c r="N92" i="54"/>
  <c r="N92" i="55" s="1"/>
  <c r="N92" i="14" s="1"/>
  <c r="D96" i="54"/>
  <c r="D96" i="55" s="1"/>
  <c r="D96" i="14" s="1"/>
  <c r="G109" i="54"/>
  <c r="G109" i="55" s="1"/>
  <c r="G109" i="14" s="1"/>
  <c r="O111" i="54"/>
  <c r="O111" i="55" s="1"/>
  <c r="O111" i="14" s="1"/>
  <c r="I92" i="54"/>
  <c r="I92" i="55" s="1"/>
  <c r="I92" i="14" s="1"/>
  <c r="L114" i="54"/>
  <c r="L114" i="55" s="1"/>
  <c r="L114" i="14" s="1"/>
  <c r="I109" i="54"/>
  <c r="I109" i="55" s="1"/>
  <c r="I109" i="14" s="1"/>
  <c r="F92" i="54"/>
  <c r="F92" i="55" s="1"/>
  <c r="F92" i="14" s="1"/>
  <c r="G111" i="54"/>
  <c r="G111" i="55" s="1"/>
  <c r="G111" i="14" s="1"/>
  <c r="H31" i="54"/>
  <c r="H31" i="55" s="1"/>
  <c r="H31" i="14" s="1"/>
  <c r="J111" i="54"/>
  <c r="J111" i="55" s="1"/>
  <c r="J111" i="14" s="1"/>
  <c r="O92" i="54"/>
  <c r="O92" i="55" s="1"/>
  <c r="O92" i="14" s="1"/>
  <c r="H109" i="54"/>
  <c r="H109" i="55" s="1"/>
  <c r="H109" i="14" s="1"/>
  <c r="G43" i="54"/>
  <c r="G43" i="55" s="1"/>
  <c r="G43" i="14" s="1"/>
  <c r="N75" i="54"/>
  <c r="N75" i="55" s="1"/>
  <c r="N75" i="14" s="1"/>
  <c r="G112" i="54"/>
  <c r="G112" i="55" s="1"/>
  <c r="G112" i="14" s="1"/>
  <c r="G60" i="54"/>
  <c r="G60" i="55" s="1"/>
  <c r="G60" i="14" s="1"/>
  <c r="H60" i="54"/>
  <c r="H60" i="55" s="1"/>
  <c r="H60" i="14" s="1"/>
  <c r="L75" i="54"/>
  <c r="L75" i="55" s="1"/>
  <c r="L75" i="14" s="1"/>
  <c r="E24" i="54"/>
  <c r="E24" i="55" s="1"/>
  <c r="E24" i="14" s="1"/>
  <c r="M26" i="54"/>
  <c r="M26" i="55" s="1"/>
  <c r="M26" i="14" s="1"/>
  <c r="H43" i="54"/>
  <c r="H43" i="55" s="1"/>
  <c r="H43" i="14" s="1"/>
  <c r="J58" i="54"/>
  <c r="J58" i="55" s="1"/>
  <c r="J58" i="14" s="1"/>
  <c r="O75" i="54"/>
  <c r="O75" i="55" s="1"/>
  <c r="O75" i="14" s="1"/>
  <c r="D93" i="54"/>
  <c r="D93" i="55" s="1"/>
  <c r="D93" i="14" s="1"/>
  <c r="K96" i="54"/>
  <c r="K96" i="55" s="1"/>
  <c r="K96" i="14" s="1"/>
  <c r="K109" i="54"/>
  <c r="K109" i="55" s="1"/>
  <c r="K109" i="14" s="1"/>
  <c r="H112" i="54"/>
  <c r="H112" i="55" s="1"/>
  <c r="H112" i="14" s="1"/>
  <c r="D116" i="54"/>
  <c r="D116" i="55" s="1"/>
  <c r="D116" i="14" s="1"/>
  <c r="D42" i="54"/>
  <c r="D42" i="55" s="1"/>
  <c r="D42" i="14" s="1"/>
  <c r="F75" i="54"/>
  <c r="F75" i="55" s="1"/>
  <c r="F75" i="14" s="1"/>
  <c r="D24" i="54"/>
  <c r="D24" i="55" s="1"/>
  <c r="D24" i="14" s="1"/>
  <c r="E93" i="54"/>
  <c r="E93" i="55" s="1"/>
  <c r="E93" i="14" s="1"/>
  <c r="L109" i="54"/>
  <c r="L109" i="55" s="1"/>
  <c r="L109" i="14" s="1"/>
  <c r="I112" i="54"/>
  <c r="I112" i="55" s="1"/>
  <c r="I112" i="14" s="1"/>
  <c r="E116" i="54"/>
  <c r="E116" i="55" s="1"/>
  <c r="E116" i="14" s="1"/>
  <c r="G24" i="54"/>
  <c r="G24" i="55" s="1"/>
  <c r="G24" i="14" s="1"/>
  <c r="O26" i="54"/>
  <c r="O26" i="55" s="1"/>
  <c r="O26" i="14" s="1"/>
  <c r="J43" i="54"/>
  <c r="J43" i="55" s="1"/>
  <c r="J43" i="14" s="1"/>
  <c r="E48" i="54"/>
  <c r="E48" i="55" s="1"/>
  <c r="E48" i="14" s="1"/>
  <c r="E42" i="54"/>
  <c r="E42" i="55" s="1"/>
  <c r="E42" i="14" s="1"/>
  <c r="K45" i="54"/>
  <c r="K45" i="55" s="1"/>
  <c r="K45" i="14" s="1"/>
  <c r="I60" i="54"/>
  <c r="I60" i="55" s="1"/>
  <c r="I60" i="14" s="1"/>
  <c r="G58" i="54"/>
  <c r="G58" i="55" s="1"/>
  <c r="G58" i="14" s="1"/>
  <c r="O60" i="54"/>
  <c r="O60" i="55" s="1"/>
  <c r="O60" i="14" s="1"/>
  <c r="N26" i="54"/>
  <c r="N26" i="55" s="1"/>
  <c r="N26" i="14" s="1"/>
  <c r="K43" i="54"/>
  <c r="K43" i="55" s="1"/>
  <c r="K43" i="14" s="1"/>
  <c r="F48" i="54"/>
  <c r="F48" i="55" s="1"/>
  <c r="F48" i="14" s="1"/>
  <c r="M58" i="54"/>
  <c r="M58" i="55" s="1"/>
  <c r="M58" i="14" s="1"/>
  <c r="E62" i="54"/>
  <c r="E62" i="55" s="1"/>
  <c r="E62" i="14" s="1"/>
  <c r="D76" i="54"/>
  <c r="D76" i="55" s="1"/>
  <c r="D76" i="14" s="1"/>
  <c r="G93" i="54"/>
  <c r="G93" i="55" s="1"/>
  <c r="G93" i="14" s="1"/>
  <c r="G116" i="54"/>
  <c r="G116" i="55" s="1"/>
  <c r="G116" i="14" s="1"/>
  <c r="D114" i="54"/>
  <c r="D114" i="55" s="1"/>
  <c r="D114" i="14" s="1"/>
  <c r="J42" i="54"/>
  <c r="J42" i="55" s="1"/>
  <c r="J42" i="14" s="1"/>
  <c r="H58" i="54"/>
  <c r="H58" i="55" s="1"/>
  <c r="H58" i="14" s="1"/>
  <c r="J109" i="54"/>
  <c r="J109" i="55" s="1"/>
  <c r="J109" i="14" s="1"/>
  <c r="F24" i="54"/>
  <c r="F24" i="55" s="1"/>
  <c r="F24" i="14" s="1"/>
  <c r="I43" i="54"/>
  <c r="I43" i="55" s="1"/>
  <c r="I43" i="14" s="1"/>
  <c r="D48" i="54"/>
  <c r="D48" i="55" s="1"/>
  <c r="D48" i="14" s="1"/>
  <c r="K58" i="54"/>
  <c r="K58" i="55" s="1"/>
  <c r="K58" i="14" s="1"/>
  <c r="L58" i="54"/>
  <c r="L58" i="55" s="1"/>
  <c r="L58" i="14" s="1"/>
  <c r="F93" i="54"/>
  <c r="F93" i="55" s="1"/>
  <c r="F93" i="14" s="1"/>
  <c r="M96" i="54"/>
  <c r="M96" i="55" s="1"/>
  <c r="M96" i="14" s="1"/>
  <c r="M109" i="54"/>
  <c r="M109" i="55" s="1"/>
  <c r="M109" i="14" s="1"/>
  <c r="J112" i="54"/>
  <c r="J112" i="55" s="1"/>
  <c r="J112" i="14" s="1"/>
  <c r="F116" i="54"/>
  <c r="F116" i="55" s="1"/>
  <c r="F116" i="14" s="1"/>
  <c r="H24" i="54"/>
  <c r="H24" i="55" s="1"/>
  <c r="H24" i="14" s="1"/>
  <c r="N96" i="54"/>
  <c r="N96" i="55" s="1"/>
  <c r="N96" i="14" s="1"/>
  <c r="N109" i="54"/>
  <c r="N109" i="55" s="1"/>
  <c r="N109" i="14" s="1"/>
  <c r="K112" i="54"/>
  <c r="K112" i="55" s="1"/>
  <c r="K112" i="14" s="1"/>
  <c r="I24" i="54"/>
  <c r="I24" i="55" s="1"/>
  <c r="I24" i="14" s="1"/>
  <c r="D41" i="54"/>
  <c r="D41" i="55" s="1"/>
  <c r="D41" i="14" s="1"/>
  <c r="L43" i="54"/>
  <c r="L43" i="55" s="1"/>
  <c r="L43" i="14" s="1"/>
  <c r="G48" i="54"/>
  <c r="G48" i="55" s="1"/>
  <c r="G48" i="14" s="1"/>
  <c r="N58" i="54"/>
  <c r="N58" i="55" s="1"/>
  <c r="N58" i="14" s="1"/>
  <c r="F62" i="54"/>
  <c r="F62" i="55" s="1"/>
  <c r="F62" i="14" s="1"/>
  <c r="E76" i="54"/>
  <c r="E76" i="55" s="1"/>
  <c r="E76" i="14" s="1"/>
  <c r="H93" i="54"/>
  <c r="H93" i="55" s="1"/>
  <c r="H93" i="14" s="1"/>
  <c r="O96" i="54"/>
  <c r="O96" i="55" s="1"/>
  <c r="O96" i="14" s="1"/>
  <c r="L112" i="54"/>
  <c r="L112" i="55" s="1"/>
  <c r="L112" i="14" s="1"/>
  <c r="H116" i="54"/>
  <c r="H116" i="55" s="1"/>
  <c r="H116" i="14" s="1"/>
  <c r="L26" i="54"/>
  <c r="L26" i="55" s="1"/>
  <c r="L26" i="14" s="1"/>
  <c r="J24" i="54"/>
  <c r="J24" i="55" s="1"/>
  <c r="J24" i="14" s="1"/>
  <c r="I93" i="54"/>
  <c r="I93" i="55" s="1"/>
  <c r="I93" i="14" s="1"/>
  <c r="G92" i="54"/>
  <c r="G92" i="55" s="1"/>
  <c r="G92" i="14" s="1"/>
  <c r="L45" i="54"/>
  <c r="L45" i="55" s="1"/>
  <c r="L45" i="14" s="1"/>
  <c r="K114" i="54"/>
  <c r="K114" i="55" s="1"/>
  <c r="K114" i="14" s="1"/>
  <c r="J26" i="54"/>
  <c r="J26" i="55" s="1"/>
  <c r="J26" i="14" s="1"/>
  <c r="G76" i="54"/>
  <c r="G76" i="55" s="1"/>
  <c r="G76" i="14" s="1"/>
  <c r="K24" i="54"/>
  <c r="K24" i="55" s="1"/>
  <c r="K24" i="14" s="1"/>
  <c r="N43" i="54"/>
  <c r="N43" i="55" s="1"/>
  <c r="N43" i="14" s="1"/>
  <c r="I48" i="54"/>
  <c r="I48" i="55" s="1"/>
  <c r="I48" i="14" s="1"/>
  <c r="J93" i="54"/>
  <c r="J93" i="55" s="1"/>
  <c r="J93" i="14" s="1"/>
  <c r="H76" i="54"/>
  <c r="H76" i="55" s="1"/>
  <c r="H76" i="14" s="1"/>
  <c r="K93" i="54"/>
  <c r="K93" i="55" s="1"/>
  <c r="K93" i="14" s="1"/>
  <c r="K97" i="54"/>
  <c r="K97" i="55" s="1"/>
  <c r="K97" i="14" s="1"/>
  <c r="D110" i="54"/>
  <c r="D110" i="55" s="1"/>
  <c r="D110" i="14" s="1"/>
  <c r="K116" i="54"/>
  <c r="K116" i="55" s="1"/>
  <c r="K116" i="14" s="1"/>
  <c r="E75" i="54"/>
  <c r="E75" i="55" s="1"/>
  <c r="E75" i="14" s="1"/>
  <c r="I58" i="54"/>
  <c r="I58" i="55" s="1"/>
  <c r="I58" i="14" s="1"/>
  <c r="J116" i="54"/>
  <c r="J116" i="55" s="1"/>
  <c r="J116" i="14" s="1"/>
  <c r="L24" i="54"/>
  <c r="L24" i="55" s="1"/>
  <c r="L24" i="14" s="1"/>
  <c r="O43" i="54"/>
  <c r="O43" i="55" s="1"/>
  <c r="O43" i="14" s="1"/>
  <c r="J48" i="54"/>
  <c r="J48" i="55" s="1"/>
  <c r="J48" i="14" s="1"/>
  <c r="M24" i="54"/>
  <c r="M24" i="55" s="1"/>
  <c r="M24" i="14" s="1"/>
  <c r="D28" i="54"/>
  <c r="D28" i="55" s="1"/>
  <c r="D28" i="14" s="1"/>
  <c r="H41" i="54"/>
  <c r="H41" i="55" s="1"/>
  <c r="H41" i="14" s="1"/>
  <c r="K48" i="54"/>
  <c r="K48" i="55" s="1"/>
  <c r="K48" i="14" s="1"/>
  <c r="D59" i="54"/>
  <c r="D59" i="55" s="1"/>
  <c r="D59" i="14" s="1"/>
  <c r="M62" i="54"/>
  <c r="M62" i="55" s="1"/>
  <c r="M62" i="14" s="1"/>
  <c r="I76" i="54"/>
  <c r="I76" i="55" s="1"/>
  <c r="I76" i="14" s="1"/>
  <c r="N80" i="54"/>
  <c r="N80" i="55" s="1"/>
  <c r="N80" i="14" s="1"/>
  <c r="M93" i="54"/>
  <c r="M93" i="55" s="1"/>
  <c r="M93" i="14" s="1"/>
  <c r="L97" i="54"/>
  <c r="L97" i="55" s="1"/>
  <c r="L97" i="14" s="1"/>
  <c r="E110" i="54"/>
  <c r="E110" i="55" s="1"/>
  <c r="E110" i="14" s="1"/>
  <c r="D113" i="54"/>
  <c r="D113" i="55" s="1"/>
  <c r="D113" i="14" s="1"/>
  <c r="O116" i="54"/>
  <c r="O116" i="55" s="1"/>
  <c r="O116" i="14" s="1"/>
  <c r="D45" i="54"/>
  <c r="D45" i="55" s="1"/>
  <c r="D45" i="14" s="1"/>
  <c r="E45" i="54"/>
  <c r="E45" i="55" s="1"/>
  <c r="E45" i="14" s="1"/>
  <c r="H111" i="54"/>
  <c r="H111" i="55" s="1"/>
  <c r="H111" i="14" s="1"/>
  <c r="H42" i="54"/>
  <c r="H42" i="55" s="1"/>
  <c r="H42" i="14" s="1"/>
  <c r="J76" i="54"/>
  <c r="J76" i="55" s="1"/>
  <c r="J76" i="14" s="1"/>
  <c r="F110" i="54"/>
  <c r="F110" i="55" s="1"/>
  <c r="F110" i="14" s="1"/>
  <c r="F42" i="54"/>
  <c r="F42" i="55" s="1"/>
  <c r="F42" i="14" s="1"/>
  <c r="I31" i="54"/>
  <c r="I31" i="55" s="1"/>
  <c r="I31" i="14" s="1"/>
  <c r="K26" i="54"/>
  <c r="K26" i="55" s="1"/>
  <c r="K26" i="14" s="1"/>
  <c r="N93" i="54"/>
  <c r="N93" i="55" s="1"/>
  <c r="N93" i="14" s="1"/>
  <c r="M97" i="54"/>
  <c r="M97" i="55" s="1"/>
  <c r="M97" i="14" s="1"/>
  <c r="O93" i="54"/>
  <c r="O93" i="55" s="1"/>
  <c r="O93" i="14" s="1"/>
  <c r="N97" i="54"/>
  <c r="N97" i="55" s="1"/>
  <c r="N97" i="14" s="1"/>
  <c r="G110" i="54"/>
  <c r="G110" i="55" s="1"/>
  <c r="G110" i="14" s="1"/>
  <c r="F113" i="54"/>
  <c r="F113" i="55" s="1"/>
  <c r="F113" i="14" s="1"/>
  <c r="H28" i="54"/>
  <c r="H28" i="55" s="1"/>
  <c r="H28" i="14" s="1"/>
  <c r="K41" i="54"/>
  <c r="K41" i="55" s="1"/>
  <c r="K41" i="14" s="1"/>
  <c r="G59" i="54"/>
  <c r="G59" i="55" s="1"/>
  <c r="G59" i="14" s="1"/>
  <c r="H110" i="54"/>
  <c r="H110" i="55" s="1"/>
  <c r="H110" i="14" s="1"/>
  <c r="H113" i="54"/>
  <c r="H113" i="55" s="1"/>
  <c r="H113" i="14" s="1"/>
  <c r="M43" i="54"/>
  <c r="M43" i="55" s="1"/>
  <c r="M43" i="14" s="1"/>
  <c r="H48" i="54"/>
  <c r="H48" i="55" s="1"/>
  <c r="H48" i="14" s="1"/>
  <c r="K76" i="54"/>
  <c r="K76" i="55" s="1"/>
  <c r="K76" i="14" s="1"/>
  <c r="M76" i="54"/>
  <c r="M76" i="55" s="1"/>
  <c r="M76" i="14" s="1"/>
  <c r="K28" i="54"/>
  <c r="K28" i="55" s="1"/>
  <c r="K28" i="14" s="1"/>
  <c r="L41" i="54"/>
  <c r="L41" i="55" s="1"/>
  <c r="L41" i="14" s="1"/>
  <c r="E49" i="54"/>
  <c r="E49" i="55" s="1"/>
  <c r="E49" i="14" s="1"/>
  <c r="H59" i="54"/>
  <c r="H59" i="55" s="1"/>
  <c r="H59" i="14" s="1"/>
  <c r="N76" i="54"/>
  <c r="N76" i="55" s="1"/>
  <c r="N76" i="14" s="1"/>
  <c r="I110" i="54"/>
  <c r="I110" i="55" s="1"/>
  <c r="I110" i="14" s="1"/>
  <c r="K113" i="54"/>
  <c r="K113" i="55" s="1"/>
  <c r="K113" i="14" s="1"/>
  <c r="H45" i="54"/>
  <c r="H45" i="55" s="1"/>
  <c r="H45" i="14" s="1"/>
  <c r="F76" i="54"/>
  <c r="F76" i="55" s="1"/>
  <c r="F76" i="14" s="1"/>
  <c r="D25" i="54"/>
  <c r="D25" i="55" s="1"/>
  <c r="D25" i="14" s="1"/>
  <c r="L28" i="54"/>
  <c r="L28" i="55" s="1"/>
  <c r="L28" i="14" s="1"/>
  <c r="M41" i="54"/>
  <c r="M41" i="55" s="1"/>
  <c r="M41" i="14" s="1"/>
  <c r="F49" i="54"/>
  <c r="F49" i="55" s="1"/>
  <c r="F49" i="14" s="1"/>
  <c r="I59" i="54"/>
  <c r="I59" i="55" s="1"/>
  <c r="I59" i="14" s="1"/>
  <c r="N72" i="54"/>
  <c r="N72" i="55" s="1"/>
  <c r="N72" i="14" s="1"/>
  <c r="O76" i="54"/>
  <c r="O76" i="55" s="1"/>
  <c r="O76" i="14" s="1"/>
  <c r="G94" i="54"/>
  <c r="G94" i="55" s="1"/>
  <c r="G94" i="14" s="1"/>
  <c r="J110" i="54"/>
  <c r="J110" i="55" s="1"/>
  <c r="J110" i="14" s="1"/>
  <c r="L113" i="54"/>
  <c r="L113" i="55" s="1"/>
  <c r="L113" i="14" s="1"/>
  <c r="N24" i="54"/>
  <c r="N24" i="55" s="1"/>
  <c r="N24" i="14" s="1"/>
  <c r="F28" i="54"/>
  <c r="F28" i="55" s="1"/>
  <c r="F28" i="14" s="1"/>
  <c r="M28" i="54"/>
  <c r="M28" i="55" s="1"/>
  <c r="M28" i="14" s="1"/>
  <c r="J59" i="54"/>
  <c r="J59" i="55" s="1"/>
  <c r="J59" i="14" s="1"/>
  <c r="K110" i="54"/>
  <c r="K110" i="55" s="1"/>
  <c r="K110" i="14" s="1"/>
  <c r="M113" i="54"/>
  <c r="M113" i="55" s="1"/>
  <c r="M113" i="14" s="1"/>
  <c r="L22" i="54"/>
  <c r="L22" i="55" s="1"/>
  <c r="L22" i="14" s="1"/>
  <c r="K22" i="54"/>
  <c r="K22" i="55" s="1"/>
  <c r="K22" i="14" s="1"/>
  <c r="J22" i="54"/>
  <c r="J22" i="55" s="1"/>
  <c r="J22" i="14" s="1"/>
  <c r="O81" i="54"/>
  <c r="O81" i="55" s="1"/>
  <c r="O81" i="14" s="1"/>
  <c r="N81" i="54"/>
  <c r="N81" i="55" s="1"/>
  <c r="N81" i="14" s="1"/>
  <c r="M81" i="54"/>
  <c r="M81" i="55" s="1"/>
  <c r="M81" i="14" s="1"/>
  <c r="L81" i="54"/>
  <c r="L81" i="55" s="1"/>
  <c r="L81" i="14" s="1"/>
  <c r="I81" i="54"/>
  <c r="I81" i="55" s="1"/>
  <c r="I81" i="14" s="1"/>
  <c r="G81" i="54"/>
  <c r="G81" i="55" s="1"/>
  <c r="G81" i="14" s="1"/>
  <c r="K81" i="54"/>
  <c r="K81" i="55" s="1"/>
  <c r="K81" i="14" s="1"/>
  <c r="J81" i="54"/>
  <c r="J81" i="55" s="1"/>
  <c r="J81" i="14" s="1"/>
  <c r="H81" i="54"/>
  <c r="H81" i="55" s="1"/>
  <c r="H81" i="14" s="1"/>
  <c r="F81" i="54"/>
  <c r="F81" i="55" s="1"/>
  <c r="F81" i="14" s="1"/>
  <c r="E81" i="54"/>
  <c r="E81" i="55" s="1"/>
  <c r="E81" i="14" s="1"/>
  <c r="D81" i="54"/>
  <c r="D81" i="55" s="1"/>
  <c r="D81" i="14" s="1"/>
  <c r="F22" i="54"/>
  <c r="F22" i="55" s="1"/>
  <c r="F22" i="14" s="1"/>
  <c r="M32" i="54"/>
  <c r="M32" i="55" s="1"/>
  <c r="M32" i="14" s="1"/>
  <c r="L32" i="54"/>
  <c r="L32" i="55" s="1"/>
  <c r="L32" i="14" s="1"/>
  <c r="H32" i="54"/>
  <c r="H32" i="55" s="1"/>
  <c r="H32" i="14" s="1"/>
  <c r="K32" i="54"/>
  <c r="K32" i="55" s="1"/>
  <c r="K32" i="14" s="1"/>
  <c r="O32" i="54"/>
  <c r="O32" i="55" s="1"/>
  <c r="O32" i="14" s="1"/>
  <c r="N32" i="54"/>
  <c r="N32" i="55" s="1"/>
  <c r="N32" i="14" s="1"/>
  <c r="J32" i="54"/>
  <c r="J32" i="55" s="1"/>
  <c r="J32" i="14" s="1"/>
  <c r="I32" i="54"/>
  <c r="I32" i="55" s="1"/>
  <c r="I32" i="14" s="1"/>
  <c r="G78" i="54"/>
  <c r="G78" i="55" s="1"/>
  <c r="G78" i="14" s="1"/>
  <c r="O98" i="54"/>
  <c r="O98" i="55" s="1"/>
  <c r="O98" i="14" s="1"/>
  <c r="N98" i="54"/>
  <c r="N98" i="55" s="1"/>
  <c r="N98" i="14" s="1"/>
  <c r="H98" i="54"/>
  <c r="H98" i="55" s="1"/>
  <c r="H98" i="14" s="1"/>
  <c r="M98" i="54"/>
  <c r="M98" i="55" s="1"/>
  <c r="M98" i="14" s="1"/>
  <c r="L98" i="54"/>
  <c r="L98" i="55" s="1"/>
  <c r="L98" i="14" s="1"/>
  <c r="K98" i="54"/>
  <c r="K98" i="55" s="1"/>
  <c r="K98" i="14" s="1"/>
  <c r="J98" i="54"/>
  <c r="J98" i="55" s="1"/>
  <c r="J98" i="14" s="1"/>
  <c r="I98" i="54"/>
  <c r="I98" i="55" s="1"/>
  <c r="I98" i="14" s="1"/>
  <c r="G98" i="54"/>
  <c r="G98" i="55" s="1"/>
  <c r="G98" i="14" s="1"/>
  <c r="F98" i="54"/>
  <c r="F98" i="55" s="1"/>
  <c r="F98" i="14" s="1"/>
  <c r="E98" i="54"/>
  <c r="E98" i="55" s="1"/>
  <c r="E98" i="14" s="1"/>
  <c r="D98" i="54"/>
  <c r="D98" i="55" s="1"/>
  <c r="D98" i="14" s="1"/>
  <c r="G22" i="54"/>
  <c r="G22" i="55" s="1"/>
  <c r="G22" i="14" s="1"/>
  <c r="K61" i="54"/>
  <c r="K61" i="55" s="1"/>
  <c r="K61" i="14" s="1"/>
  <c r="G65" i="54"/>
  <c r="G65" i="55" s="1"/>
  <c r="G65" i="14" s="1"/>
  <c r="H78" i="54"/>
  <c r="H78" i="55" s="1"/>
  <c r="H78" i="14" s="1"/>
  <c r="D82" i="54"/>
  <c r="D82" i="55" s="1"/>
  <c r="D82" i="14" s="1"/>
  <c r="O95" i="54"/>
  <c r="O95" i="55" s="1"/>
  <c r="O95" i="14" s="1"/>
  <c r="N95" i="54"/>
  <c r="N95" i="55" s="1"/>
  <c r="N95" i="14" s="1"/>
  <c r="F95" i="54"/>
  <c r="F95" i="55" s="1"/>
  <c r="F95" i="14" s="1"/>
  <c r="E95" i="54"/>
  <c r="E95" i="55" s="1"/>
  <c r="E95" i="14" s="1"/>
  <c r="D95" i="54"/>
  <c r="D95" i="55" s="1"/>
  <c r="D95" i="14" s="1"/>
  <c r="H22" i="54"/>
  <c r="H22" i="55" s="1"/>
  <c r="H22" i="14" s="1"/>
  <c r="D32" i="54"/>
  <c r="D32" i="55" s="1"/>
  <c r="D32" i="14" s="1"/>
  <c r="L39" i="54"/>
  <c r="L39" i="55" s="1"/>
  <c r="L39" i="14" s="1"/>
  <c r="K39" i="54"/>
  <c r="K39" i="55" s="1"/>
  <c r="K39" i="14" s="1"/>
  <c r="J39" i="54"/>
  <c r="J39" i="55" s="1"/>
  <c r="J39" i="14" s="1"/>
  <c r="L61" i="54"/>
  <c r="L61" i="55" s="1"/>
  <c r="L61" i="14" s="1"/>
  <c r="H65" i="54"/>
  <c r="H65" i="55" s="1"/>
  <c r="H65" i="14" s="1"/>
  <c r="I78" i="54"/>
  <c r="I78" i="55" s="1"/>
  <c r="I78" i="14" s="1"/>
  <c r="E82" i="54"/>
  <c r="E82" i="55" s="1"/>
  <c r="E82" i="14" s="1"/>
  <c r="N99" i="54"/>
  <c r="N99" i="55" s="1"/>
  <c r="N99" i="14" s="1"/>
  <c r="M99" i="54"/>
  <c r="M99" i="55" s="1"/>
  <c r="M99" i="14" s="1"/>
  <c r="L99" i="54"/>
  <c r="L99" i="55" s="1"/>
  <c r="L99" i="14" s="1"/>
  <c r="I22" i="54"/>
  <c r="I22" i="55" s="1"/>
  <c r="I22" i="14" s="1"/>
  <c r="E32" i="54"/>
  <c r="E32" i="55" s="1"/>
  <c r="E32" i="14" s="1"/>
  <c r="I65" i="54"/>
  <c r="I65" i="55" s="1"/>
  <c r="I65" i="14" s="1"/>
  <c r="J78" i="54"/>
  <c r="J78" i="55" s="1"/>
  <c r="J78" i="14" s="1"/>
  <c r="F82" i="54"/>
  <c r="F82" i="55" s="1"/>
  <c r="F82" i="14" s="1"/>
  <c r="G95" i="54"/>
  <c r="G95" i="55" s="1"/>
  <c r="G95" i="14" s="1"/>
  <c r="M22" i="54"/>
  <c r="M22" i="55" s="1"/>
  <c r="M22" i="14" s="1"/>
  <c r="F32" i="54"/>
  <c r="F32" i="55" s="1"/>
  <c r="F32" i="14" s="1"/>
  <c r="D39" i="54"/>
  <c r="D39" i="55" s="1"/>
  <c r="D39" i="14" s="1"/>
  <c r="O49" i="54"/>
  <c r="O49" i="55" s="1"/>
  <c r="O49" i="14" s="1"/>
  <c r="N49" i="54"/>
  <c r="N49" i="55" s="1"/>
  <c r="N49" i="14" s="1"/>
  <c r="M49" i="54"/>
  <c r="M49" i="55" s="1"/>
  <c r="M49" i="14" s="1"/>
  <c r="L49" i="54"/>
  <c r="L49" i="55" s="1"/>
  <c r="L49" i="14" s="1"/>
  <c r="K49" i="54"/>
  <c r="K49" i="55" s="1"/>
  <c r="K49" i="14" s="1"/>
  <c r="J49" i="54"/>
  <c r="J49" i="55" s="1"/>
  <c r="J49" i="14" s="1"/>
  <c r="I49" i="54"/>
  <c r="I49" i="55" s="1"/>
  <c r="I49" i="14" s="1"/>
  <c r="H49" i="54"/>
  <c r="H49" i="55" s="1"/>
  <c r="H49" i="14" s="1"/>
  <c r="J65" i="54"/>
  <c r="J65" i="55" s="1"/>
  <c r="J65" i="14" s="1"/>
  <c r="K78" i="54"/>
  <c r="K78" i="55" s="1"/>
  <c r="K78" i="14" s="1"/>
  <c r="G82" i="54"/>
  <c r="G82" i="55" s="1"/>
  <c r="G82" i="14" s="1"/>
  <c r="H95" i="54"/>
  <c r="H95" i="55" s="1"/>
  <c r="H95" i="14" s="1"/>
  <c r="D99" i="54"/>
  <c r="D99" i="55" s="1"/>
  <c r="D99" i="14" s="1"/>
  <c r="O115" i="54"/>
  <c r="O115" i="55" s="1"/>
  <c r="O115" i="14" s="1"/>
  <c r="N115" i="54"/>
  <c r="N115" i="55" s="1"/>
  <c r="N115" i="14" s="1"/>
  <c r="H115" i="54"/>
  <c r="H115" i="55" s="1"/>
  <c r="H115" i="14" s="1"/>
  <c r="M115" i="54"/>
  <c r="M115" i="55" s="1"/>
  <c r="M115" i="14" s="1"/>
  <c r="L115" i="54"/>
  <c r="L115" i="55" s="1"/>
  <c r="L115" i="14" s="1"/>
  <c r="G115" i="54"/>
  <c r="G115" i="55" s="1"/>
  <c r="G115" i="14" s="1"/>
  <c r="K115" i="54"/>
  <c r="K115" i="55" s="1"/>
  <c r="K115" i="14" s="1"/>
  <c r="J115" i="54"/>
  <c r="J115" i="55" s="1"/>
  <c r="J115" i="14" s="1"/>
  <c r="I115" i="54"/>
  <c r="I115" i="55" s="1"/>
  <c r="I115" i="14" s="1"/>
  <c r="F115" i="54"/>
  <c r="F115" i="55" s="1"/>
  <c r="F115" i="14" s="1"/>
  <c r="E115" i="54"/>
  <c r="E115" i="55" s="1"/>
  <c r="E115" i="14" s="1"/>
  <c r="D115" i="54"/>
  <c r="D115" i="55" s="1"/>
  <c r="D115" i="14" s="1"/>
  <c r="N22" i="54"/>
  <c r="N22" i="55" s="1"/>
  <c r="N22" i="14" s="1"/>
  <c r="G32" i="54"/>
  <c r="G32" i="55" s="1"/>
  <c r="G32" i="14" s="1"/>
  <c r="E39" i="54"/>
  <c r="E39" i="55" s="1"/>
  <c r="E39" i="14" s="1"/>
  <c r="K65" i="54"/>
  <c r="K65" i="55" s="1"/>
  <c r="K65" i="14" s="1"/>
  <c r="L78" i="54"/>
  <c r="L78" i="55" s="1"/>
  <c r="L78" i="14" s="1"/>
  <c r="H82" i="54"/>
  <c r="H82" i="55" s="1"/>
  <c r="H82" i="14" s="1"/>
  <c r="I95" i="54"/>
  <c r="I95" i="55" s="1"/>
  <c r="I95" i="14" s="1"/>
  <c r="E99" i="54"/>
  <c r="E99" i="55" s="1"/>
  <c r="E99" i="14" s="1"/>
  <c r="O112" i="54"/>
  <c r="O112" i="55" s="1"/>
  <c r="O112" i="14" s="1"/>
  <c r="N112" i="54"/>
  <c r="N112" i="55" s="1"/>
  <c r="N112" i="14" s="1"/>
  <c r="F112" i="54"/>
  <c r="F112" i="55" s="1"/>
  <c r="F112" i="14" s="1"/>
  <c r="E112" i="54"/>
  <c r="E112" i="55" s="1"/>
  <c r="E112" i="14" s="1"/>
  <c r="D112" i="54"/>
  <c r="D112" i="55" s="1"/>
  <c r="D112" i="14" s="1"/>
  <c r="O22" i="54"/>
  <c r="O22" i="55" s="1"/>
  <c r="O22" i="14" s="1"/>
  <c r="F39" i="54"/>
  <c r="F39" i="55" s="1"/>
  <c r="F39" i="14" s="1"/>
  <c r="D49" i="54"/>
  <c r="D49" i="55" s="1"/>
  <c r="D49" i="14" s="1"/>
  <c r="L56" i="54"/>
  <c r="L56" i="55" s="1"/>
  <c r="L56" i="14" s="1"/>
  <c r="K56" i="54"/>
  <c r="K56" i="55" s="1"/>
  <c r="K56" i="14" s="1"/>
  <c r="J56" i="54"/>
  <c r="J56" i="55" s="1"/>
  <c r="J56" i="14" s="1"/>
  <c r="J95" i="54"/>
  <c r="J95" i="55" s="1"/>
  <c r="J95" i="14" s="1"/>
  <c r="F99" i="54"/>
  <c r="F99" i="55" s="1"/>
  <c r="F99" i="14" s="1"/>
  <c r="N116" i="54"/>
  <c r="N116" i="55" s="1"/>
  <c r="N116" i="14" s="1"/>
  <c r="M116" i="54"/>
  <c r="M116" i="55" s="1"/>
  <c r="M116" i="14" s="1"/>
  <c r="L116" i="54"/>
  <c r="L116" i="55" s="1"/>
  <c r="L116" i="14" s="1"/>
  <c r="O61" i="54"/>
  <c r="O61" i="55" s="1"/>
  <c r="O61" i="14" s="1"/>
  <c r="N61" i="54"/>
  <c r="N61" i="55" s="1"/>
  <c r="N61" i="14" s="1"/>
  <c r="F61" i="54"/>
  <c r="F61" i="55" s="1"/>
  <c r="F61" i="14" s="1"/>
  <c r="E61" i="54"/>
  <c r="E61" i="55" s="1"/>
  <c r="E61" i="14" s="1"/>
  <c r="D61" i="54"/>
  <c r="D61" i="55" s="1"/>
  <c r="D61" i="14" s="1"/>
  <c r="E22" i="54"/>
  <c r="E22" i="55" s="1"/>
  <c r="E22" i="14" s="1"/>
  <c r="I61" i="54"/>
  <c r="I61" i="55" s="1"/>
  <c r="I61" i="14" s="1"/>
  <c r="N82" i="54"/>
  <c r="N82" i="55" s="1"/>
  <c r="N82" i="14" s="1"/>
  <c r="M82" i="54"/>
  <c r="M82" i="55" s="1"/>
  <c r="M82" i="14" s="1"/>
  <c r="L82" i="54"/>
  <c r="L82" i="55" s="1"/>
  <c r="L82" i="14" s="1"/>
  <c r="J61" i="54"/>
  <c r="J61" i="55" s="1"/>
  <c r="J61" i="14" s="1"/>
  <c r="N23" i="54"/>
  <c r="N23" i="55" s="1"/>
  <c r="N23" i="14" s="1"/>
  <c r="O23" i="54"/>
  <c r="O23" i="55" s="1"/>
  <c r="O23" i="14" s="1"/>
  <c r="J23" i="54"/>
  <c r="J23" i="55" s="1"/>
  <c r="J23" i="14" s="1"/>
  <c r="M23" i="54"/>
  <c r="M23" i="55" s="1"/>
  <c r="M23" i="14" s="1"/>
  <c r="L23" i="54"/>
  <c r="L23" i="55" s="1"/>
  <c r="L23" i="14" s="1"/>
  <c r="K23" i="54"/>
  <c r="K23" i="55" s="1"/>
  <c r="K23" i="14" s="1"/>
  <c r="I23" i="54"/>
  <c r="I23" i="55" s="1"/>
  <c r="I23" i="14" s="1"/>
  <c r="H23" i="54"/>
  <c r="H23" i="55" s="1"/>
  <c r="H23" i="14" s="1"/>
  <c r="G23" i="54"/>
  <c r="G23" i="55" s="1"/>
  <c r="G23" i="14" s="1"/>
  <c r="K82" i="54"/>
  <c r="K82" i="55" s="1"/>
  <c r="K82" i="14" s="1"/>
  <c r="E66" i="54"/>
  <c r="E66" i="55" s="1"/>
  <c r="E66" i="14" s="1"/>
  <c r="F23" i="54"/>
  <c r="F23" i="55" s="1"/>
  <c r="F23" i="14" s="1"/>
  <c r="D73" i="54"/>
  <c r="D73" i="55" s="1"/>
  <c r="D73" i="14" s="1"/>
  <c r="O39" i="54"/>
  <c r="O39" i="55" s="1"/>
  <c r="O39" i="14" s="1"/>
  <c r="L90" i="54"/>
  <c r="L90" i="55" s="1"/>
  <c r="L90" i="14" s="1"/>
  <c r="K90" i="54"/>
  <c r="K90" i="55" s="1"/>
  <c r="K90" i="14" s="1"/>
  <c r="J90" i="54"/>
  <c r="J90" i="55" s="1"/>
  <c r="J90" i="14" s="1"/>
  <c r="M100" i="54"/>
  <c r="M100" i="55" s="1"/>
  <c r="M100" i="14" s="1"/>
  <c r="K100" i="54"/>
  <c r="K100" i="55" s="1"/>
  <c r="K100" i="14" s="1"/>
  <c r="O100" i="54"/>
  <c r="O100" i="55" s="1"/>
  <c r="O100" i="14" s="1"/>
  <c r="N100" i="54"/>
  <c r="N100" i="55" s="1"/>
  <c r="N100" i="14" s="1"/>
  <c r="L100" i="54"/>
  <c r="L100" i="55" s="1"/>
  <c r="L100" i="14" s="1"/>
  <c r="J100" i="54"/>
  <c r="J100" i="55" s="1"/>
  <c r="J100" i="14" s="1"/>
  <c r="I100" i="54"/>
  <c r="I100" i="55" s="1"/>
  <c r="I100" i="14" s="1"/>
  <c r="H100" i="54"/>
  <c r="H100" i="55" s="1"/>
  <c r="H100" i="14" s="1"/>
  <c r="D46" i="54"/>
  <c r="D46" i="55" s="1"/>
  <c r="D46" i="14" s="1"/>
  <c r="M29" i="54"/>
  <c r="M29" i="55" s="1"/>
  <c r="M29" i="14" s="1"/>
  <c r="I73" i="54"/>
  <c r="I73" i="55" s="1"/>
  <c r="I73" i="14" s="1"/>
  <c r="F90" i="54"/>
  <c r="F90" i="55" s="1"/>
  <c r="F90" i="14" s="1"/>
  <c r="M117" i="54"/>
  <c r="M117" i="55" s="1"/>
  <c r="M117" i="14" s="1"/>
  <c r="L117" i="54"/>
  <c r="L117" i="55" s="1"/>
  <c r="L117" i="14" s="1"/>
  <c r="O117" i="54"/>
  <c r="O117" i="55" s="1"/>
  <c r="O117" i="14" s="1"/>
  <c r="N117" i="54"/>
  <c r="N117" i="55" s="1"/>
  <c r="N117" i="14" s="1"/>
  <c r="K117" i="54"/>
  <c r="K117" i="55" s="1"/>
  <c r="K117" i="14" s="1"/>
  <c r="J117" i="54"/>
  <c r="J117" i="55" s="1"/>
  <c r="J117" i="14" s="1"/>
  <c r="I117" i="54"/>
  <c r="I117" i="55" s="1"/>
  <c r="I117" i="14" s="1"/>
  <c r="H117" i="54"/>
  <c r="H117" i="55" s="1"/>
  <c r="H117" i="14" s="1"/>
  <c r="O73" i="54"/>
  <c r="O73" i="55" s="1"/>
  <c r="O73" i="14" s="1"/>
  <c r="G27" i="54"/>
  <c r="G27" i="55" s="1"/>
  <c r="G27" i="14" s="1"/>
  <c r="N90" i="54"/>
  <c r="N90" i="55" s="1"/>
  <c r="N90" i="14" s="1"/>
  <c r="J97" i="54"/>
  <c r="J97" i="55" s="1"/>
  <c r="J97" i="14" s="1"/>
  <c r="I97" i="54"/>
  <c r="I97" i="55" s="1"/>
  <c r="I97" i="14" s="1"/>
  <c r="H97" i="54"/>
  <c r="H97" i="55" s="1"/>
  <c r="H97" i="14" s="1"/>
  <c r="F117" i="54"/>
  <c r="F117" i="55" s="1"/>
  <c r="F117" i="14" s="1"/>
  <c r="I27" i="54"/>
  <c r="I27" i="55" s="1"/>
  <c r="I27" i="14" s="1"/>
  <c r="O46" i="54"/>
  <c r="O46" i="55" s="1"/>
  <c r="O46" i="14" s="1"/>
  <c r="L63" i="54"/>
  <c r="L63" i="55" s="1"/>
  <c r="L63" i="14" s="1"/>
  <c r="D74" i="54"/>
  <c r="D74" i="55" s="1"/>
  <c r="D74" i="14" s="1"/>
  <c r="F80" i="54"/>
  <c r="F80" i="55" s="1"/>
  <c r="F80" i="14" s="1"/>
  <c r="O90" i="54"/>
  <c r="O90" i="55" s="1"/>
  <c r="O90" i="14" s="1"/>
  <c r="H107" i="54"/>
  <c r="H107" i="55" s="1"/>
  <c r="H107" i="14" s="1"/>
  <c r="G117" i="54"/>
  <c r="G117" i="55" s="1"/>
  <c r="G117" i="14" s="1"/>
  <c r="N65" i="54"/>
  <c r="N65" i="55" s="1"/>
  <c r="N65" i="14" s="1"/>
  <c r="M65" i="54"/>
  <c r="M65" i="55" s="1"/>
  <c r="M65" i="14" s="1"/>
  <c r="L65" i="54"/>
  <c r="L65" i="55" s="1"/>
  <c r="L65" i="14" s="1"/>
  <c r="D22" i="54"/>
  <c r="D22" i="55" s="1"/>
  <c r="D22" i="14" s="1"/>
  <c r="F65" i="54"/>
  <c r="F65" i="55" s="1"/>
  <c r="F65" i="14" s="1"/>
  <c r="J82" i="54"/>
  <c r="J82" i="55" s="1"/>
  <c r="J82" i="14" s="1"/>
  <c r="E23" i="54"/>
  <c r="E23" i="55" s="1"/>
  <c r="E23" i="14" s="1"/>
  <c r="N39" i="54"/>
  <c r="N39" i="55" s="1"/>
  <c r="N39" i="14" s="1"/>
  <c r="E73" i="54"/>
  <c r="E73" i="55" s="1"/>
  <c r="E73" i="14" s="1"/>
  <c r="O99" i="54"/>
  <c r="O99" i="55" s="1"/>
  <c r="O99" i="14" s="1"/>
  <c r="N40" i="54"/>
  <c r="N40" i="55" s="1"/>
  <c r="N40" i="14" s="1"/>
  <c r="K40" i="54"/>
  <c r="K40" i="55" s="1"/>
  <c r="K40" i="14" s="1"/>
  <c r="J40" i="54"/>
  <c r="J40" i="55" s="1"/>
  <c r="J40" i="14" s="1"/>
  <c r="O40" i="54"/>
  <c r="O40" i="55" s="1"/>
  <c r="O40" i="14" s="1"/>
  <c r="I40" i="54"/>
  <c r="I40" i="55" s="1"/>
  <c r="I40" i="14" s="1"/>
  <c r="M40" i="54"/>
  <c r="M40" i="55" s="1"/>
  <c r="M40" i="14" s="1"/>
  <c r="L40" i="54"/>
  <c r="L40" i="55" s="1"/>
  <c r="L40" i="14" s="1"/>
  <c r="H40" i="54"/>
  <c r="H40" i="55" s="1"/>
  <c r="H40" i="14" s="1"/>
  <c r="G40" i="54"/>
  <c r="G40" i="55" s="1"/>
  <c r="G40" i="14" s="1"/>
  <c r="D90" i="54"/>
  <c r="D90" i="55" s="1"/>
  <c r="D90" i="14" s="1"/>
  <c r="E46" i="54"/>
  <c r="E46" i="55" s="1"/>
  <c r="E46" i="14" s="1"/>
  <c r="E90" i="54"/>
  <c r="E90" i="55" s="1"/>
  <c r="E90" i="14" s="1"/>
  <c r="F40" i="54"/>
  <c r="F40" i="55" s="1"/>
  <c r="F40" i="14" s="1"/>
  <c r="O30" i="54"/>
  <c r="O30" i="55" s="1"/>
  <c r="O30" i="14" s="1"/>
  <c r="N30" i="54"/>
  <c r="N30" i="55" s="1"/>
  <c r="N30" i="14" s="1"/>
  <c r="M30" i="54"/>
  <c r="M30" i="55" s="1"/>
  <c r="M30" i="14" s="1"/>
  <c r="L30" i="54"/>
  <c r="L30" i="55" s="1"/>
  <c r="L30" i="14" s="1"/>
  <c r="J30" i="54"/>
  <c r="J30" i="55" s="1"/>
  <c r="J30" i="14" s="1"/>
  <c r="H30" i="54"/>
  <c r="H30" i="55" s="1"/>
  <c r="H30" i="14" s="1"/>
  <c r="K30" i="54"/>
  <c r="K30" i="55" s="1"/>
  <c r="K30" i="14" s="1"/>
  <c r="I30" i="54"/>
  <c r="I30" i="55" s="1"/>
  <c r="I30" i="14" s="1"/>
  <c r="G30" i="54"/>
  <c r="G30" i="55" s="1"/>
  <c r="G30" i="14" s="1"/>
  <c r="F30" i="54"/>
  <c r="F30" i="55" s="1"/>
  <c r="F30" i="14" s="1"/>
  <c r="E30" i="54"/>
  <c r="E30" i="55" s="1"/>
  <c r="E30" i="14" s="1"/>
  <c r="D107" i="54"/>
  <c r="D107" i="55" s="1"/>
  <c r="D107" i="14" s="1"/>
  <c r="L46" i="54"/>
  <c r="L46" i="55" s="1"/>
  <c r="L46" i="14" s="1"/>
  <c r="I90" i="54"/>
  <c r="I90" i="55" s="1"/>
  <c r="I90" i="14" s="1"/>
  <c r="E107" i="54"/>
  <c r="E107" i="55" s="1"/>
  <c r="E107" i="14" s="1"/>
  <c r="D80" i="54"/>
  <c r="D80" i="55" s="1"/>
  <c r="D80" i="14" s="1"/>
  <c r="F107" i="54"/>
  <c r="F107" i="55" s="1"/>
  <c r="F107" i="14" s="1"/>
  <c r="J27" i="54"/>
  <c r="J27" i="55" s="1"/>
  <c r="J27" i="14" s="1"/>
  <c r="G80" i="54"/>
  <c r="G80" i="55" s="1"/>
  <c r="G80" i="14" s="1"/>
  <c r="N91" i="54"/>
  <c r="N91" i="55" s="1"/>
  <c r="N91" i="14" s="1"/>
  <c r="K91" i="54"/>
  <c r="K91" i="55" s="1"/>
  <c r="K91" i="14" s="1"/>
  <c r="J91" i="54"/>
  <c r="J91" i="55" s="1"/>
  <c r="J91" i="14" s="1"/>
  <c r="O91" i="54"/>
  <c r="O91" i="55" s="1"/>
  <c r="O91" i="14" s="1"/>
  <c r="M91" i="54"/>
  <c r="M91" i="55" s="1"/>
  <c r="M91" i="14" s="1"/>
  <c r="L91" i="54"/>
  <c r="L91" i="55" s="1"/>
  <c r="L91" i="14" s="1"/>
  <c r="I91" i="54"/>
  <c r="I91" i="55" s="1"/>
  <c r="I91" i="14" s="1"/>
  <c r="H91" i="54"/>
  <c r="H91" i="55" s="1"/>
  <c r="H91" i="14" s="1"/>
  <c r="G91" i="54"/>
  <c r="G91" i="55" s="1"/>
  <c r="G91" i="14" s="1"/>
  <c r="F91" i="54"/>
  <c r="F91" i="55" s="1"/>
  <c r="F91" i="14" s="1"/>
  <c r="D97" i="54"/>
  <c r="D97" i="55" s="1"/>
  <c r="D97" i="14" s="1"/>
  <c r="I107" i="54"/>
  <c r="I107" i="55" s="1"/>
  <c r="I107" i="14" s="1"/>
  <c r="O108" i="54"/>
  <c r="O108" i="55" s="1"/>
  <c r="O108" i="14" s="1"/>
  <c r="N108" i="54"/>
  <c r="N108" i="55" s="1"/>
  <c r="N108" i="14" s="1"/>
  <c r="J108" i="54"/>
  <c r="J108" i="55" s="1"/>
  <c r="J108" i="14" s="1"/>
  <c r="M108" i="54"/>
  <c r="M108" i="55" s="1"/>
  <c r="M108" i="14" s="1"/>
  <c r="L108" i="54"/>
  <c r="L108" i="55" s="1"/>
  <c r="L108" i="14" s="1"/>
  <c r="K108" i="54"/>
  <c r="K108" i="55" s="1"/>
  <c r="K108" i="14" s="1"/>
  <c r="I108" i="54"/>
  <c r="I108" i="55" s="1"/>
  <c r="I108" i="14" s="1"/>
  <c r="H108" i="54"/>
  <c r="H108" i="55" s="1"/>
  <c r="H108" i="14" s="1"/>
  <c r="G108" i="54"/>
  <c r="G108" i="55" s="1"/>
  <c r="G108" i="14" s="1"/>
  <c r="F108" i="54"/>
  <c r="F108" i="55" s="1"/>
  <c r="F108" i="14" s="1"/>
  <c r="E108" i="54"/>
  <c r="E108" i="55" s="1"/>
  <c r="E108" i="14" s="1"/>
  <c r="J29" i="54"/>
  <c r="J29" i="55" s="1"/>
  <c r="J29" i="14" s="1"/>
  <c r="I29" i="54"/>
  <c r="I29" i="55" s="1"/>
  <c r="I29" i="14" s="1"/>
  <c r="H29" i="54"/>
  <c r="H29" i="55" s="1"/>
  <c r="H29" i="14" s="1"/>
  <c r="D23" i="54"/>
  <c r="D23" i="55" s="1"/>
  <c r="D23" i="14" s="1"/>
  <c r="D66" i="54"/>
  <c r="D66" i="55" s="1"/>
  <c r="D66" i="14" s="1"/>
  <c r="O82" i="54"/>
  <c r="O82" i="55" s="1"/>
  <c r="O82" i="14" s="1"/>
  <c r="M83" i="54"/>
  <c r="M83" i="55" s="1"/>
  <c r="M83" i="14" s="1"/>
  <c r="L83" i="54"/>
  <c r="L83" i="55" s="1"/>
  <c r="L83" i="14" s="1"/>
  <c r="O83" i="54"/>
  <c r="O83" i="55" s="1"/>
  <c r="O83" i="14" s="1"/>
  <c r="N83" i="54"/>
  <c r="N83" i="55" s="1"/>
  <c r="N83" i="14" s="1"/>
  <c r="K83" i="54"/>
  <c r="K83" i="55" s="1"/>
  <c r="K83" i="14" s="1"/>
  <c r="J83" i="54"/>
  <c r="J83" i="55" s="1"/>
  <c r="J83" i="14" s="1"/>
  <c r="I83" i="54"/>
  <c r="I83" i="55" s="1"/>
  <c r="I83" i="14" s="1"/>
  <c r="H83" i="54"/>
  <c r="H83" i="55" s="1"/>
  <c r="H83" i="14" s="1"/>
  <c r="K99" i="54"/>
  <c r="K99" i="55" s="1"/>
  <c r="K99" i="14" s="1"/>
  <c r="G29" i="54"/>
  <c r="G29" i="55" s="1"/>
  <c r="G29" i="14" s="1"/>
  <c r="D40" i="54"/>
  <c r="D40" i="55" s="1"/>
  <c r="D40" i="14" s="1"/>
  <c r="J63" i="54"/>
  <c r="J63" i="55" s="1"/>
  <c r="J63" i="14" s="1"/>
  <c r="I63" i="54"/>
  <c r="I63" i="55" s="1"/>
  <c r="I63" i="14" s="1"/>
  <c r="H63" i="54"/>
  <c r="H63" i="55" s="1"/>
  <c r="H63" i="14" s="1"/>
  <c r="G83" i="54"/>
  <c r="G83" i="55" s="1"/>
  <c r="G83" i="14" s="1"/>
  <c r="F46" i="54"/>
  <c r="F46" i="55" s="1"/>
  <c r="F46" i="14" s="1"/>
  <c r="E100" i="54"/>
  <c r="E100" i="55" s="1"/>
  <c r="E100" i="14" s="1"/>
  <c r="N57" i="54"/>
  <c r="N57" i="55" s="1"/>
  <c r="N57" i="14" s="1"/>
  <c r="O57" i="54"/>
  <c r="O57" i="55" s="1"/>
  <c r="O57" i="14" s="1"/>
  <c r="F57" i="54"/>
  <c r="F57" i="55" s="1"/>
  <c r="F57" i="14" s="1"/>
  <c r="M57" i="54"/>
  <c r="M57" i="55" s="1"/>
  <c r="M57" i="14" s="1"/>
  <c r="L57" i="54"/>
  <c r="L57" i="55" s="1"/>
  <c r="L57" i="14" s="1"/>
  <c r="K57" i="54"/>
  <c r="K57" i="55" s="1"/>
  <c r="K57" i="14" s="1"/>
  <c r="J57" i="54"/>
  <c r="J57" i="55" s="1"/>
  <c r="J57" i="14" s="1"/>
  <c r="I57" i="54"/>
  <c r="I57" i="55" s="1"/>
  <c r="I57" i="14" s="1"/>
  <c r="H57" i="54"/>
  <c r="H57" i="55" s="1"/>
  <c r="H57" i="14" s="1"/>
  <c r="G57" i="54"/>
  <c r="G57" i="55" s="1"/>
  <c r="G57" i="14" s="1"/>
  <c r="D63" i="54"/>
  <c r="D63" i="55" s="1"/>
  <c r="D63" i="14" s="1"/>
  <c r="F100" i="54"/>
  <c r="F100" i="55" s="1"/>
  <c r="F100" i="14" s="1"/>
  <c r="E63" i="54"/>
  <c r="E63" i="55" s="1"/>
  <c r="E63" i="14" s="1"/>
  <c r="H90" i="54"/>
  <c r="H90" i="55" s="1"/>
  <c r="H90" i="14" s="1"/>
  <c r="F63" i="54"/>
  <c r="F63" i="55" s="1"/>
  <c r="F63" i="14" s="1"/>
  <c r="D117" i="54"/>
  <c r="D117" i="55" s="1"/>
  <c r="D117" i="14" s="1"/>
  <c r="D30" i="54"/>
  <c r="D30" i="55" s="1"/>
  <c r="D30" i="14" s="1"/>
  <c r="E57" i="54"/>
  <c r="E57" i="55" s="1"/>
  <c r="E57" i="14" s="1"/>
  <c r="H27" i="54"/>
  <c r="H27" i="55" s="1"/>
  <c r="H27" i="14" s="1"/>
  <c r="N46" i="54"/>
  <c r="N46" i="55" s="1"/>
  <c r="N46" i="14" s="1"/>
  <c r="E80" i="54"/>
  <c r="E80" i="55" s="1"/>
  <c r="E80" i="14" s="1"/>
  <c r="G107" i="54"/>
  <c r="G107" i="55" s="1"/>
  <c r="G107" i="14" s="1"/>
  <c r="O44" i="54"/>
  <c r="O44" i="55" s="1"/>
  <c r="O44" i="14" s="1"/>
  <c r="N44" i="54"/>
  <c r="N44" i="55" s="1"/>
  <c r="N44" i="14" s="1"/>
  <c r="F44" i="54"/>
  <c r="F44" i="55" s="1"/>
  <c r="F44" i="14" s="1"/>
  <c r="E44" i="54"/>
  <c r="E44" i="55" s="1"/>
  <c r="E44" i="14" s="1"/>
  <c r="D44" i="54"/>
  <c r="D44" i="55" s="1"/>
  <c r="D44" i="14" s="1"/>
  <c r="N63" i="54"/>
  <c r="N63" i="55" s="1"/>
  <c r="N63" i="14" s="1"/>
  <c r="E97" i="54"/>
  <c r="E97" i="55" s="1"/>
  <c r="E97" i="14" s="1"/>
  <c r="M107" i="54"/>
  <c r="M107" i="55" s="1"/>
  <c r="M107" i="14" s="1"/>
  <c r="G61" i="54"/>
  <c r="G61" i="55" s="1"/>
  <c r="G61" i="14" s="1"/>
  <c r="D65" i="54"/>
  <c r="D65" i="55" s="1"/>
  <c r="D65" i="14" s="1"/>
  <c r="L73" i="54"/>
  <c r="L73" i="55" s="1"/>
  <c r="L73" i="14" s="1"/>
  <c r="K73" i="54"/>
  <c r="K73" i="55" s="1"/>
  <c r="K73" i="14" s="1"/>
  <c r="J73" i="54"/>
  <c r="J73" i="55" s="1"/>
  <c r="J73" i="14" s="1"/>
  <c r="E29" i="54"/>
  <c r="E29" i="55" s="1"/>
  <c r="E29" i="14" s="1"/>
  <c r="D83" i="54"/>
  <c r="D83" i="55" s="1"/>
  <c r="D83" i="14" s="1"/>
  <c r="K29" i="54"/>
  <c r="K29" i="55" s="1"/>
  <c r="K29" i="14" s="1"/>
  <c r="E83" i="54"/>
  <c r="E83" i="55" s="1"/>
  <c r="E83" i="14" s="1"/>
  <c r="G73" i="54"/>
  <c r="G73" i="55" s="1"/>
  <c r="G73" i="14" s="1"/>
  <c r="D100" i="54"/>
  <c r="D100" i="55" s="1"/>
  <c r="D100" i="14" s="1"/>
  <c r="E40" i="54"/>
  <c r="E40" i="55" s="1"/>
  <c r="E40" i="14" s="1"/>
  <c r="G46" i="54"/>
  <c r="G46" i="55" s="1"/>
  <c r="G46" i="14" s="1"/>
  <c r="O27" i="54"/>
  <c r="O27" i="55" s="1"/>
  <c r="O27" i="14" s="1"/>
  <c r="F27" i="54"/>
  <c r="F27" i="55" s="1"/>
  <c r="F27" i="14" s="1"/>
  <c r="E27" i="54"/>
  <c r="E27" i="55" s="1"/>
  <c r="E27" i="14" s="1"/>
  <c r="D27" i="54"/>
  <c r="D27" i="55" s="1"/>
  <c r="D27" i="14" s="1"/>
  <c r="N73" i="54"/>
  <c r="N73" i="55" s="1"/>
  <c r="N73" i="14" s="1"/>
  <c r="J80" i="54"/>
  <c r="J80" i="55" s="1"/>
  <c r="J80" i="14" s="1"/>
  <c r="I80" i="54"/>
  <c r="I80" i="55" s="1"/>
  <c r="I80" i="14" s="1"/>
  <c r="H80" i="54"/>
  <c r="H80" i="55" s="1"/>
  <c r="H80" i="14" s="1"/>
  <c r="G63" i="54"/>
  <c r="G63" i="55" s="1"/>
  <c r="G63" i="14" s="1"/>
  <c r="M90" i="54"/>
  <c r="M90" i="55" s="1"/>
  <c r="M90" i="14" s="1"/>
  <c r="E117" i="54"/>
  <c r="E117" i="55" s="1"/>
  <c r="E117" i="14" s="1"/>
  <c r="N31" i="54"/>
  <c r="N31" i="55" s="1"/>
  <c r="N31" i="14" s="1"/>
  <c r="M31" i="54"/>
  <c r="M31" i="55" s="1"/>
  <c r="M31" i="14" s="1"/>
  <c r="L31" i="54"/>
  <c r="L31" i="55" s="1"/>
  <c r="L31" i="14" s="1"/>
  <c r="D31" i="54"/>
  <c r="D31" i="55" s="1"/>
  <c r="D31" i="14" s="1"/>
  <c r="O47" i="54"/>
  <c r="O47" i="55" s="1"/>
  <c r="O47" i="14" s="1"/>
  <c r="N47" i="54"/>
  <c r="N47" i="55" s="1"/>
  <c r="N47" i="14" s="1"/>
  <c r="L47" i="54"/>
  <c r="L47" i="55" s="1"/>
  <c r="L47" i="14" s="1"/>
  <c r="I47" i="54"/>
  <c r="I47" i="55" s="1"/>
  <c r="I47" i="14" s="1"/>
  <c r="G47" i="54"/>
  <c r="G47" i="55" s="1"/>
  <c r="G47" i="14" s="1"/>
  <c r="M47" i="54"/>
  <c r="M47" i="55" s="1"/>
  <c r="M47" i="14" s="1"/>
  <c r="H47" i="54"/>
  <c r="H47" i="55" s="1"/>
  <c r="H47" i="14" s="1"/>
  <c r="K47" i="54"/>
  <c r="K47" i="55" s="1"/>
  <c r="K47" i="14" s="1"/>
  <c r="J47" i="54"/>
  <c r="J47" i="55" s="1"/>
  <c r="J47" i="14" s="1"/>
  <c r="F47" i="54"/>
  <c r="F47" i="55" s="1"/>
  <c r="F47" i="14" s="1"/>
  <c r="E47" i="54"/>
  <c r="E47" i="55" s="1"/>
  <c r="E47" i="14" s="1"/>
  <c r="D47" i="54"/>
  <c r="D47" i="55" s="1"/>
  <c r="D47" i="14" s="1"/>
  <c r="L27" i="54"/>
  <c r="L27" i="55" s="1"/>
  <c r="L27" i="14" s="1"/>
  <c r="F31" i="54"/>
  <c r="F31" i="55" s="1"/>
  <c r="F31" i="14" s="1"/>
  <c r="N48" i="54"/>
  <c r="N48" i="55" s="1"/>
  <c r="N48" i="14" s="1"/>
  <c r="M48" i="54"/>
  <c r="M48" i="55" s="1"/>
  <c r="M48" i="14" s="1"/>
  <c r="L48" i="54"/>
  <c r="L48" i="55" s="1"/>
  <c r="L48" i="14" s="1"/>
  <c r="O63" i="54"/>
  <c r="O63" i="55" s="1"/>
  <c r="O63" i="14" s="1"/>
  <c r="L80" i="54"/>
  <c r="L80" i="55" s="1"/>
  <c r="L80" i="14" s="1"/>
  <c r="D91" i="54"/>
  <c r="D91" i="55" s="1"/>
  <c r="D91" i="14" s="1"/>
  <c r="F97" i="54"/>
  <c r="F97" i="55" s="1"/>
  <c r="F97" i="14" s="1"/>
  <c r="J114" i="54"/>
  <c r="J114" i="55" s="1"/>
  <c r="J114" i="14" s="1"/>
  <c r="I114" i="54"/>
  <c r="I114" i="55" s="1"/>
  <c r="I114" i="14" s="1"/>
  <c r="H114" i="54"/>
  <c r="H114" i="55" s="1"/>
  <c r="H114" i="14" s="1"/>
  <c r="H61" i="54"/>
  <c r="H61" i="55" s="1"/>
  <c r="H61" i="14" s="1"/>
  <c r="O78" i="54"/>
  <c r="O78" i="55" s="1"/>
  <c r="O78" i="14" s="1"/>
  <c r="N78" i="54"/>
  <c r="N78" i="55" s="1"/>
  <c r="N78" i="14" s="1"/>
  <c r="F78" i="54"/>
  <c r="F78" i="55" s="1"/>
  <c r="F78" i="14" s="1"/>
  <c r="E78" i="54"/>
  <c r="E78" i="55" s="1"/>
  <c r="E78" i="14" s="1"/>
  <c r="D78" i="54"/>
  <c r="D78" i="55" s="1"/>
  <c r="D78" i="14" s="1"/>
  <c r="E65" i="54"/>
  <c r="E65" i="55" s="1"/>
  <c r="E65" i="14" s="1"/>
  <c r="L66" i="54"/>
  <c r="L66" i="55" s="1"/>
  <c r="L66" i="14" s="1"/>
  <c r="K66" i="54"/>
  <c r="K66" i="55" s="1"/>
  <c r="K66" i="14" s="1"/>
  <c r="M66" i="54"/>
  <c r="M66" i="55" s="1"/>
  <c r="M66" i="14" s="1"/>
  <c r="O66" i="54"/>
  <c r="O66" i="55" s="1"/>
  <c r="O66" i="14" s="1"/>
  <c r="N66" i="54"/>
  <c r="N66" i="55" s="1"/>
  <c r="N66" i="14" s="1"/>
  <c r="J66" i="54"/>
  <c r="J66" i="55" s="1"/>
  <c r="J66" i="14" s="1"/>
  <c r="I66" i="54"/>
  <c r="I66" i="55" s="1"/>
  <c r="I66" i="14" s="1"/>
  <c r="H66" i="54"/>
  <c r="H66" i="55" s="1"/>
  <c r="H66" i="14" s="1"/>
  <c r="D29" i="54"/>
  <c r="D29" i="55" s="1"/>
  <c r="D29" i="14" s="1"/>
  <c r="M95" i="54"/>
  <c r="M95" i="55" s="1"/>
  <c r="M95" i="14" s="1"/>
  <c r="F29" i="54"/>
  <c r="F29" i="55" s="1"/>
  <c r="F29" i="14" s="1"/>
  <c r="F66" i="54"/>
  <c r="F66" i="55" s="1"/>
  <c r="F66" i="14" s="1"/>
  <c r="J46" i="54"/>
  <c r="J46" i="55" s="1"/>
  <c r="J46" i="14" s="1"/>
  <c r="I46" i="54"/>
  <c r="I46" i="55" s="1"/>
  <c r="I46" i="14" s="1"/>
  <c r="H46" i="54"/>
  <c r="H46" i="55" s="1"/>
  <c r="H46" i="14" s="1"/>
  <c r="F73" i="54"/>
  <c r="F73" i="55" s="1"/>
  <c r="F73" i="14" s="1"/>
  <c r="L29" i="54"/>
  <c r="L29" i="55" s="1"/>
  <c r="L29" i="14" s="1"/>
  <c r="F83" i="54"/>
  <c r="F83" i="55" s="1"/>
  <c r="F83" i="14" s="1"/>
  <c r="H73" i="54"/>
  <c r="H73" i="55" s="1"/>
  <c r="H73" i="14" s="1"/>
  <c r="L107" i="54"/>
  <c r="L107" i="55" s="1"/>
  <c r="L107" i="14" s="1"/>
  <c r="K107" i="54"/>
  <c r="K107" i="55" s="1"/>
  <c r="K107" i="14" s="1"/>
  <c r="J107" i="54"/>
  <c r="J107" i="55" s="1"/>
  <c r="J107" i="14" s="1"/>
  <c r="O29" i="54"/>
  <c r="O29" i="55" s="1"/>
  <c r="O29" i="14" s="1"/>
  <c r="G90" i="54"/>
  <c r="G90" i="55" s="1"/>
  <c r="G90" i="14" s="1"/>
  <c r="G100" i="54"/>
  <c r="G100" i="55" s="1"/>
  <c r="G100" i="14" s="1"/>
  <c r="M46" i="54"/>
  <c r="M46" i="55" s="1"/>
  <c r="M46" i="14" s="1"/>
  <c r="I74" i="54"/>
  <c r="I74" i="55" s="1"/>
  <c r="I74" i="14" s="1"/>
  <c r="O74" i="54"/>
  <c r="O74" i="55" s="1"/>
  <c r="O74" i="14" s="1"/>
  <c r="N74" i="54"/>
  <c r="N74" i="55" s="1"/>
  <c r="N74" i="14" s="1"/>
  <c r="K74" i="54"/>
  <c r="K74" i="55" s="1"/>
  <c r="K74" i="14" s="1"/>
  <c r="M74" i="54"/>
  <c r="M74" i="55" s="1"/>
  <c r="M74" i="14" s="1"/>
  <c r="L74" i="54"/>
  <c r="L74" i="55" s="1"/>
  <c r="L74" i="14" s="1"/>
  <c r="J74" i="54"/>
  <c r="J74" i="55" s="1"/>
  <c r="J74" i="14" s="1"/>
  <c r="H74" i="54"/>
  <c r="H74" i="55" s="1"/>
  <c r="H74" i="14" s="1"/>
  <c r="G74" i="54"/>
  <c r="G74" i="55" s="1"/>
  <c r="G74" i="14" s="1"/>
  <c r="F74" i="54"/>
  <c r="F74" i="55" s="1"/>
  <c r="F74" i="14" s="1"/>
  <c r="K63" i="54"/>
  <c r="K63" i="55" s="1"/>
  <c r="K63" i="14" s="1"/>
  <c r="L21" i="54"/>
  <c r="L21" i="55" s="1"/>
  <c r="L21" i="14" s="1"/>
  <c r="E21" i="54"/>
  <c r="E21" i="55" s="1"/>
  <c r="E21" i="14" s="1"/>
  <c r="K21" i="54"/>
  <c r="K21" i="55" s="1"/>
  <c r="K21" i="14" s="1"/>
  <c r="J21" i="54"/>
  <c r="J21" i="55" s="1"/>
  <c r="J21" i="14" s="1"/>
  <c r="F21" i="54"/>
  <c r="F21" i="55" s="1"/>
  <c r="F21" i="14" s="1"/>
  <c r="I21" i="54"/>
  <c r="I21" i="55" s="1"/>
  <c r="I21" i="14" s="1"/>
  <c r="H21" i="54"/>
  <c r="H21" i="55" s="1"/>
  <c r="H21" i="14" s="1"/>
  <c r="G21" i="54"/>
  <c r="G21" i="55" s="1"/>
  <c r="G21" i="14" s="1"/>
  <c r="D21" i="54"/>
  <c r="D21" i="55" s="1"/>
  <c r="D21" i="14" s="1"/>
  <c r="N21" i="54"/>
  <c r="N21" i="55" s="1"/>
  <c r="N21" i="14" s="1"/>
  <c r="M27" i="54"/>
  <c r="M27" i="55" s="1"/>
  <c r="M27" i="14" s="1"/>
  <c r="G31" i="54"/>
  <c r="G31" i="55" s="1"/>
  <c r="G31" i="14" s="1"/>
  <c r="G44" i="54"/>
  <c r="G44" i="55" s="1"/>
  <c r="G44" i="14" s="1"/>
  <c r="O64" i="54"/>
  <c r="O64" i="55" s="1"/>
  <c r="O64" i="14" s="1"/>
  <c r="N64" i="54"/>
  <c r="N64" i="55" s="1"/>
  <c r="N64" i="14" s="1"/>
  <c r="M64" i="54"/>
  <c r="M64" i="55" s="1"/>
  <c r="M64" i="14" s="1"/>
  <c r="L64" i="54"/>
  <c r="L64" i="55" s="1"/>
  <c r="L64" i="14" s="1"/>
  <c r="K64" i="54"/>
  <c r="K64" i="55" s="1"/>
  <c r="K64" i="14" s="1"/>
  <c r="J64" i="54"/>
  <c r="J64" i="55" s="1"/>
  <c r="J64" i="14" s="1"/>
  <c r="I64" i="54"/>
  <c r="I64" i="55" s="1"/>
  <c r="I64" i="14" s="1"/>
  <c r="H64" i="54"/>
  <c r="H64" i="55" s="1"/>
  <c r="H64" i="14" s="1"/>
  <c r="G64" i="54"/>
  <c r="G64" i="55" s="1"/>
  <c r="G64" i="14" s="1"/>
  <c r="D64" i="54"/>
  <c r="D64" i="55" s="1"/>
  <c r="D64" i="14" s="1"/>
  <c r="F64" i="54"/>
  <c r="F64" i="55" s="1"/>
  <c r="F64" i="14" s="1"/>
  <c r="E64" i="54"/>
  <c r="E64" i="55" s="1"/>
  <c r="E64" i="14" s="1"/>
  <c r="M80" i="54"/>
  <c r="M80" i="55" s="1"/>
  <c r="M80" i="14" s="1"/>
  <c r="E91" i="54"/>
  <c r="E91" i="55" s="1"/>
  <c r="E91" i="14" s="1"/>
  <c r="G97" i="54"/>
  <c r="G97" i="55" s="1"/>
  <c r="G97" i="14" s="1"/>
  <c r="O107" i="54"/>
  <c r="O107" i="55" s="1"/>
  <c r="O107" i="14" s="1"/>
  <c r="D38" i="54"/>
  <c r="D38" i="55" s="1"/>
  <c r="D38" i="14" s="1"/>
  <c r="D55" i="54"/>
  <c r="D55" i="55" s="1"/>
  <c r="D55" i="14" s="1"/>
  <c r="D72" i="54"/>
  <c r="D72" i="55" s="1"/>
  <c r="D72" i="14" s="1"/>
  <c r="D89" i="54"/>
  <c r="D89" i="55" s="1"/>
  <c r="D89" i="14" s="1"/>
  <c r="D106" i="54"/>
  <c r="D106" i="55" s="1"/>
  <c r="D106" i="14" s="1"/>
  <c r="E38" i="54"/>
  <c r="E38" i="55" s="1"/>
  <c r="E38" i="14" s="1"/>
  <c r="E72" i="54"/>
  <c r="E72" i="55" s="1"/>
  <c r="E72" i="14" s="1"/>
  <c r="F55" i="54"/>
  <c r="F55" i="55" s="1"/>
  <c r="F55" i="14" s="1"/>
  <c r="F72" i="54"/>
  <c r="F72" i="55" s="1"/>
  <c r="F72" i="14" s="1"/>
  <c r="G38" i="54"/>
  <c r="G38" i="55" s="1"/>
  <c r="G38" i="14" s="1"/>
  <c r="G55" i="54"/>
  <c r="G55" i="55" s="1"/>
  <c r="G55" i="14" s="1"/>
  <c r="G106" i="54"/>
  <c r="G106" i="55" s="1"/>
  <c r="G106" i="14" s="1"/>
  <c r="H38" i="54"/>
  <c r="H38" i="55" s="1"/>
  <c r="H38" i="14" s="1"/>
  <c r="H55" i="54"/>
  <c r="H55" i="55" s="1"/>
  <c r="H55" i="14" s="1"/>
  <c r="H72" i="54"/>
  <c r="H72" i="55" s="1"/>
  <c r="H72" i="14" s="1"/>
  <c r="H89" i="54"/>
  <c r="H89" i="55" s="1"/>
  <c r="H89" i="14" s="1"/>
  <c r="H106" i="54"/>
  <c r="H106" i="55" s="1"/>
  <c r="H106" i="14" s="1"/>
  <c r="G28" i="54"/>
  <c r="G28" i="55" s="1"/>
  <c r="G28" i="14" s="1"/>
  <c r="I38" i="54"/>
  <c r="I38" i="55" s="1"/>
  <c r="I38" i="14" s="1"/>
  <c r="G45" i="54"/>
  <c r="G45" i="55" s="1"/>
  <c r="G45" i="14" s="1"/>
  <c r="I55" i="54"/>
  <c r="I55" i="55" s="1"/>
  <c r="I55" i="14" s="1"/>
  <c r="G62" i="54"/>
  <c r="G62" i="55" s="1"/>
  <c r="G62" i="14" s="1"/>
  <c r="I72" i="54"/>
  <c r="I72" i="55" s="1"/>
  <c r="I72" i="14" s="1"/>
  <c r="G79" i="54"/>
  <c r="G79" i="55" s="1"/>
  <c r="G79" i="14" s="1"/>
  <c r="I89" i="54"/>
  <c r="I89" i="55" s="1"/>
  <c r="I89" i="14" s="1"/>
  <c r="G96" i="54"/>
  <c r="G96" i="55" s="1"/>
  <c r="G96" i="14" s="1"/>
  <c r="I106" i="54"/>
  <c r="I106" i="55" s="1"/>
  <c r="I106" i="14" s="1"/>
  <c r="G113" i="54"/>
  <c r="G113" i="55" s="1"/>
  <c r="G113" i="14" s="1"/>
  <c r="E55" i="54"/>
  <c r="E55" i="55" s="1"/>
  <c r="E55" i="14" s="1"/>
  <c r="E89" i="54"/>
  <c r="E89" i="55" s="1"/>
  <c r="E89" i="14" s="1"/>
  <c r="F38" i="54"/>
  <c r="F38" i="55" s="1"/>
  <c r="F38" i="14" s="1"/>
  <c r="F89" i="54"/>
  <c r="F89" i="55" s="1"/>
  <c r="F89" i="14" s="1"/>
  <c r="F106" i="54"/>
  <c r="F106" i="55" s="1"/>
  <c r="F106" i="14" s="1"/>
  <c r="D26" i="54"/>
  <c r="D26" i="55" s="1"/>
  <c r="D26" i="14" s="1"/>
  <c r="J72" i="54"/>
  <c r="J72" i="55" s="1"/>
  <c r="J72" i="14" s="1"/>
  <c r="D77" i="54"/>
  <c r="D77" i="55" s="1"/>
  <c r="D77" i="14" s="1"/>
  <c r="J89" i="54"/>
  <c r="J89" i="55" s="1"/>
  <c r="J89" i="14" s="1"/>
  <c r="J106" i="54"/>
  <c r="J106" i="55" s="1"/>
  <c r="J106" i="14" s="1"/>
  <c r="D111" i="54"/>
  <c r="D111" i="55" s="1"/>
  <c r="D111" i="14" s="1"/>
  <c r="E26" i="54"/>
  <c r="E26" i="55" s="1"/>
  <c r="E26" i="14" s="1"/>
  <c r="I28" i="54"/>
  <c r="I28" i="55" s="1"/>
  <c r="I28" i="14" s="1"/>
  <c r="K38" i="54"/>
  <c r="K38" i="55" s="1"/>
  <c r="K38" i="14" s="1"/>
  <c r="E43" i="54"/>
  <c r="E43" i="55" s="1"/>
  <c r="E43" i="14" s="1"/>
  <c r="I45" i="54"/>
  <c r="I45" i="55" s="1"/>
  <c r="I45" i="14" s="1"/>
  <c r="K55" i="54"/>
  <c r="K55" i="55" s="1"/>
  <c r="K55" i="14" s="1"/>
  <c r="E60" i="54"/>
  <c r="E60" i="55" s="1"/>
  <c r="E60" i="14" s="1"/>
  <c r="I62" i="54"/>
  <c r="I62" i="55" s="1"/>
  <c r="I62" i="14" s="1"/>
  <c r="K72" i="54"/>
  <c r="K72" i="55" s="1"/>
  <c r="K72" i="14" s="1"/>
  <c r="E77" i="54"/>
  <c r="E77" i="55" s="1"/>
  <c r="E77" i="14" s="1"/>
  <c r="I79" i="54"/>
  <c r="I79" i="55" s="1"/>
  <c r="I79" i="14" s="1"/>
  <c r="K89" i="54"/>
  <c r="K89" i="55" s="1"/>
  <c r="K89" i="14" s="1"/>
  <c r="E94" i="54"/>
  <c r="E94" i="55" s="1"/>
  <c r="E94" i="14" s="1"/>
  <c r="I96" i="54"/>
  <c r="I96" i="55" s="1"/>
  <c r="I96" i="14" s="1"/>
  <c r="K106" i="54"/>
  <c r="K106" i="55" s="1"/>
  <c r="K106" i="14" s="1"/>
  <c r="E111" i="54"/>
  <c r="E111" i="55" s="1"/>
  <c r="E111" i="14" s="1"/>
  <c r="I113" i="54"/>
  <c r="I113" i="55" s="1"/>
  <c r="I113" i="14" s="1"/>
  <c r="G72" i="54"/>
  <c r="G72" i="55" s="1"/>
  <c r="G72" i="14" s="1"/>
  <c r="G89" i="54"/>
  <c r="G89" i="55" s="1"/>
  <c r="G89" i="14" s="1"/>
  <c r="J38" i="54"/>
  <c r="J38" i="55" s="1"/>
  <c r="J38" i="14" s="1"/>
  <c r="D43" i="54"/>
  <c r="D43" i="55" s="1"/>
  <c r="D43" i="14" s="1"/>
  <c r="J55" i="54"/>
  <c r="J55" i="55" s="1"/>
  <c r="J55" i="14" s="1"/>
  <c r="D60" i="54"/>
  <c r="D60" i="55" s="1"/>
  <c r="D60" i="14" s="1"/>
  <c r="D94" i="54"/>
  <c r="D94" i="55" s="1"/>
  <c r="D94" i="14" s="1"/>
  <c r="L38" i="54"/>
  <c r="L38" i="55" s="1"/>
  <c r="L38" i="14" s="1"/>
  <c r="L55" i="54"/>
  <c r="L55" i="55" s="1"/>
  <c r="L55" i="14" s="1"/>
  <c r="L72" i="54"/>
  <c r="L72" i="55" s="1"/>
  <c r="L72" i="14" s="1"/>
  <c r="L89" i="54"/>
  <c r="L89" i="55" s="1"/>
  <c r="L89" i="14" s="1"/>
  <c r="L106" i="54"/>
  <c r="L106" i="55" s="1"/>
  <c r="L106" i="14" s="1"/>
  <c r="B25" i="53"/>
  <c r="B24" i="53"/>
  <c r="B23" i="53"/>
  <c r="B22" i="53"/>
  <c r="B21" i="53"/>
  <c r="B20" i="53"/>
  <c r="B19" i="53"/>
  <c r="B18" i="53"/>
  <c r="B17" i="53"/>
  <c r="B12" i="53"/>
  <c r="B11" i="53"/>
  <c r="B10" i="53"/>
  <c r="B9" i="53"/>
  <c r="B8" i="53"/>
  <c r="B7" i="53"/>
  <c r="B6" i="53"/>
  <c r="B5" i="53"/>
  <c r="B4" i="53"/>
  <c r="I25" i="52"/>
  <c r="I25" i="53" s="1"/>
  <c r="I25" i="13" s="1"/>
  <c r="H25" i="52"/>
  <c r="H25" i="53" s="1"/>
  <c r="H25" i="13" s="1"/>
  <c r="G25" i="52"/>
  <c r="G25" i="53" s="1"/>
  <c r="G25" i="13" s="1"/>
  <c r="F25" i="52"/>
  <c r="F25" i="53" s="1"/>
  <c r="F25" i="13" s="1"/>
  <c r="E25" i="52"/>
  <c r="E25" i="53" s="1"/>
  <c r="E25" i="13" s="1"/>
  <c r="D25" i="52"/>
  <c r="D25" i="53" s="1"/>
  <c r="D25" i="13" s="1"/>
  <c r="C25" i="52"/>
  <c r="C25" i="53" s="1"/>
  <c r="C25" i="13" s="1"/>
  <c r="B25" i="52"/>
  <c r="I24" i="52"/>
  <c r="I24" i="53" s="1"/>
  <c r="I24" i="13" s="1"/>
  <c r="H24" i="52"/>
  <c r="H24" i="53" s="1"/>
  <c r="H24" i="13" s="1"/>
  <c r="G24" i="52"/>
  <c r="G24" i="53" s="1"/>
  <c r="G24" i="13" s="1"/>
  <c r="F24" i="52"/>
  <c r="F24" i="53" s="1"/>
  <c r="F24" i="13" s="1"/>
  <c r="E24" i="52"/>
  <c r="E24" i="53" s="1"/>
  <c r="E24" i="13" s="1"/>
  <c r="D24" i="52"/>
  <c r="D24" i="53" s="1"/>
  <c r="D24" i="13" s="1"/>
  <c r="C24" i="52"/>
  <c r="C24" i="53" s="1"/>
  <c r="C24" i="13" s="1"/>
  <c r="B24" i="52"/>
  <c r="I23" i="52"/>
  <c r="I23" i="53" s="1"/>
  <c r="I23" i="13" s="1"/>
  <c r="H23" i="52"/>
  <c r="H23" i="53" s="1"/>
  <c r="H23" i="13" s="1"/>
  <c r="G23" i="52"/>
  <c r="G23" i="53" s="1"/>
  <c r="G23" i="13" s="1"/>
  <c r="F23" i="52"/>
  <c r="F23" i="53" s="1"/>
  <c r="F23" i="13" s="1"/>
  <c r="E23" i="52"/>
  <c r="E23" i="53" s="1"/>
  <c r="E23" i="13" s="1"/>
  <c r="D23" i="52"/>
  <c r="D23" i="53" s="1"/>
  <c r="D23" i="13" s="1"/>
  <c r="C23" i="52"/>
  <c r="C23" i="53" s="1"/>
  <c r="C23" i="13" s="1"/>
  <c r="B23" i="52"/>
  <c r="I22" i="52"/>
  <c r="I22" i="53" s="1"/>
  <c r="I22" i="13" s="1"/>
  <c r="H22" i="52"/>
  <c r="H22" i="53" s="1"/>
  <c r="H22" i="13" s="1"/>
  <c r="G22" i="52"/>
  <c r="G22" i="53" s="1"/>
  <c r="G22" i="13" s="1"/>
  <c r="F22" i="52"/>
  <c r="F22" i="53" s="1"/>
  <c r="F22" i="13" s="1"/>
  <c r="E22" i="52"/>
  <c r="E22" i="53" s="1"/>
  <c r="E22" i="13" s="1"/>
  <c r="D22" i="52"/>
  <c r="D22" i="53" s="1"/>
  <c r="D22" i="13" s="1"/>
  <c r="C22" i="52"/>
  <c r="C22" i="53" s="1"/>
  <c r="C22" i="13" s="1"/>
  <c r="B22" i="52"/>
  <c r="I21" i="52"/>
  <c r="I21" i="53" s="1"/>
  <c r="I21" i="13" s="1"/>
  <c r="H21" i="52"/>
  <c r="H21" i="53" s="1"/>
  <c r="H21" i="13" s="1"/>
  <c r="G21" i="52"/>
  <c r="G21" i="53" s="1"/>
  <c r="G21" i="13" s="1"/>
  <c r="F21" i="52"/>
  <c r="F21" i="53" s="1"/>
  <c r="F21" i="13" s="1"/>
  <c r="E21" i="52"/>
  <c r="E21" i="53" s="1"/>
  <c r="E21" i="13" s="1"/>
  <c r="D21" i="52"/>
  <c r="D21" i="53" s="1"/>
  <c r="D21" i="13" s="1"/>
  <c r="C21" i="52"/>
  <c r="C21" i="53" s="1"/>
  <c r="C21" i="13" s="1"/>
  <c r="B21" i="52"/>
  <c r="I20" i="52"/>
  <c r="I20" i="53" s="1"/>
  <c r="I20" i="13" s="1"/>
  <c r="H20" i="52"/>
  <c r="H20" i="53" s="1"/>
  <c r="H20" i="13" s="1"/>
  <c r="G20" i="52"/>
  <c r="G20" i="53" s="1"/>
  <c r="G20" i="13" s="1"/>
  <c r="F20" i="52"/>
  <c r="F20" i="53" s="1"/>
  <c r="F20" i="13" s="1"/>
  <c r="E20" i="52"/>
  <c r="E20" i="53" s="1"/>
  <c r="E20" i="13" s="1"/>
  <c r="D20" i="52"/>
  <c r="D20" i="53" s="1"/>
  <c r="D20" i="13" s="1"/>
  <c r="C20" i="52"/>
  <c r="C20" i="53" s="1"/>
  <c r="C20" i="13" s="1"/>
  <c r="B20" i="52"/>
  <c r="I19" i="52"/>
  <c r="I19" i="53" s="1"/>
  <c r="I19" i="13" s="1"/>
  <c r="H19" i="52"/>
  <c r="H19" i="53" s="1"/>
  <c r="H19" i="13" s="1"/>
  <c r="G19" i="52"/>
  <c r="G19" i="53" s="1"/>
  <c r="G19" i="13" s="1"/>
  <c r="F19" i="52"/>
  <c r="F19" i="53" s="1"/>
  <c r="F19" i="13" s="1"/>
  <c r="E19" i="52"/>
  <c r="E19" i="53" s="1"/>
  <c r="E19" i="13" s="1"/>
  <c r="D19" i="52"/>
  <c r="D19" i="53" s="1"/>
  <c r="D19" i="13" s="1"/>
  <c r="C19" i="52"/>
  <c r="C19" i="53" s="1"/>
  <c r="C19" i="13" s="1"/>
  <c r="B19" i="52"/>
  <c r="I18" i="52"/>
  <c r="I18" i="53" s="1"/>
  <c r="I18" i="13" s="1"/>
  <c r="H18" i="52"/>
  <c r="H18" i="53" s="1"/>
  <c r="H18" i="13" s="1"/>
  <c r="G18" i="52"/>
  <c r="G18" i="53" s="1"/>
  <c r="G18" i="13" s="1"/>
  <c r="F18" i="52"/>
  <c r="F18" i="53" s="1"/>
  <c r="F18" i="13" s="1"/>
  <c r="E18" i="52"/>
  <c r="E18" i="53" s="1"/>
  <c r="E18" i="13" s="1"/>
  <c r="D18" i="52"/>
  <c r="D18" i="53" s="1"/>
  <c r="D18" i="13" s="1"/>
  <c r="C18" i="52"/>
  <c r="C18" i="53" s="1"/>
  <c r="C18" i="13" s="1"/>
  <c r="B18" i="52"/>
  <c r="I17" i="52"/>
  <c r="I17" i="53" s="1"/>
  <c r="I17" i="13" s="1"/>
  <c r="H17" i="52"/>
  <c r="H17" i="53" s="1"/>
  <c r="H17" i="13" s="1"/>
  <c r="G17" i="52"/>
  <c r="G17" i="53" s="1"/>
  <c r="G17" i="13" s="1"/>
  <c r="F17" i="52"/>
  <c r="F17" i="53" s="1"/>
  <c r="F17" i="13" s="1"/>
  <c r="E17" i="52"/>
  <c r="E17" i="53" s="1"/>
  <c r="E17" i="13" s="1"/>
  <c r="D17" i="52"/>
  <c r="D17" i="53" s="1"/>
  <c r="D17" i="13" s="1"/>
  <c r="C17" i="52"/>
  <c r="C17" i="53" s="1"/>
  <c r="C17" i="13" s="1"/>
  <c r="B17" i="52"/>
  <c r="I12" i="52"/>
  <c r="I12" i="53" s="1"/>
  <c r="I12" i="13" s="1"/>
  <c r="H12" i="52"/>
  <c r="H12" i="53" s="1"/>
  <c r="H12" i="13" s="1"/>
  <c r="G12" i="52"/>
  <c r="G12" i="53" s="1"/>
  <c r="G12" i="13" s="1"/>
  <c r="F12" i="52"/>
  <c r="F12" i="53" s="1"/>
  <c r="F12" i="13" s="1"/>
  <c r="E12" i="52"/>
  <c r="E12" i="53" s="1"/>
  <c r="E12" i="13" s="1"/>
  <c r="D12" i="52"/>
  <c r="D12" i="53" s="1"/>
  <c r="D12" i="13" s="1"/>
  <c r="C12" i="52"/>
  <c r="C12" i="53" s="1"/>
  <c r="C12" i="13" s="1"/>
  <c r="B12" i="52"/>
  <c r="I11" i="52"/>
  <c r="I11" i="53" s="1"/>
  <c r="I11" i="13" s="1"/>
  <c r="H11" i="52"/>
  <c r="H11" i="53" s="1"/>
  <c r="H11" i="13" s="1"/>
  <c r="G11" i="52"/>
  <c r="G11" i="53" s="1"/>
  <c r="G11" i="13" s="1"/>
  <c r="F11" i="52"/>
  <c r="F11" i="53" s="1"/>
  <c r="F11" i="13" s="1"/>
  <c r="E11" i="52"/>
  <c r="E11" i="53" s="1"/>
  <c r="E11" i="13" s="1"/>
  <c r="D11" i="52"/>
  <c r="D11" i="53" s="1"/>
  <c r="D11" i="13" s="1"/>
  <c r="C11" i="52"/>
  <c r="C11" i="53" s="1"/>
  <c r="C11" i="13" s="1"/>
  <c r="B11" i="52"/>
  <c r="I10" i="52"/>
  <c r="I10" i="53" s="1"/>
  <c r="I10" i="13" s="1"/>
  <c r="H10" i="52"/>
  <c r="H10" i="53" s="1"/>
  <c r="H10" i="13" s="1"/>
  <c r="G10" i="52"/>
  <c r="G10" i="53" s="1"/>
  <c r="G10" i="13" s="1"/>
  <c r="F10" i="52"/>
  <c r="F10" i="53" s="1"/>
  <c r="F10" i="13" s="1"/>
  <c r="E10" i="52"/>
  <c r="E10" i="53" s="1"/>
  <c r="E10" i="13" s="1"/>
  <c r="D10" i="52"/>
  <c r="D10" i="53" s="1"/>
  <c r="D10" i="13" s="1"/>
  <c r="C10" i="52"/>
  <c r="C10" i="53" s="1"/>
  <c r="C10" i="13" s="1"/>
  <c r="B10" i="52"/>
  <c r="I9" i="52"/>
  <c r="I9" i="53" s="1"/>
  <c r="I9" i="13" s="1"/>
  <c r="H9" i="52"/>
  <c r="H9" i="53" s="1"/>
  <c r="H9" i="13" s="1"/>
  <c r="G9" i="52"/>
  <c r="G9" i="53" s="1"/>
  <c r="G9" i="13" s="1"/>
  <c r="F9" i="52"/>
  <c r="F9" i="53" s="1"/>
  <c r="F9" i="13" s="1"/>
  <c r="E9" i="52"/>
  <c r="E9" i="53" s="1"/>
  <c r="E9" i="13" s="1"/>
  <c r="D9" i="52"/>
  <c r="D9" i="53" s="1"/>
  <c r="D9" i="13" s="1"/>
  <c r="C9" i="52"/>
  <c r="C9" i="53" s="1"/>
  <c r="C9" i="13" s="1"/>
  <c r="B9" i="52"/>
  <c r="I8" i="52"/>
  <c r="I8" i="53" s="1"/>
  <c r="I8" i="13" s="1"/>
  <c r="H8" i="52"/>
  <c r="H8" i="53" s="1"/>
  <c r="H8" i="13" s="1"/>
  <c r="G8" i="52"/>
  <c r="G8" i="53" s="1"/>
  <c r="G8" i="13" s="1"/>
  <c r="F8" i="52"/>
  <c r="F8" i="53" s="1"/>
  <c r="F8" i="13" s="1"/>
  <c r="E8" i="52"/>
  <c r="E8" i="53" s="1"/>
  <c r="E8" i="13" s="1"/>
  <c r="D8" i="52"/>
  <c r="D8" i="53" s="1"/>
  <c r="D8" i="13" s="1"/>
  <c r="C8" i="52"/>
  <c r="C8" i="53" s="1"/>
  <c r="C8" i="13" s="1"/>
  <c r="B8" i="52"/>
  <c r="I7" i="52"/>
  <c r="I7" i="53" s="1"/>
  <c r="I7" i="13" s="1"/>
  <c r="H7" i="52"/>
  <c r="H7" i="53" s="1"/>
  <c r="H7" i="13" s="1"/>
  <c r="G7" i="52"/>
  <c r="G7" i="53" s="1"/>
  <c r="G7" i="13" s="1"/>
  <c r="F7" i="52"/>
  <c r="F7" i="53" s="1"/>
  <c r="F7" i="13" s="1"/>
  <c r="E7" i="52"/>
  <c r="E7" i="53" s="1"/>
  <c r="E7" i="13" s="1"/>
  <c r="D7" i="52"/>
  <c r="D7" i="53" s="1"/>
  <c r="D7" i="13" s="1"/>
  <c r="C7" i="52"/>
  <c r="C7" i="53" s="1"/>
  <c r="C7" i="13" s="1"/>
  <c r="B7" i="52"/>
  <c r="I6" i="52"/>
  <c r="I6" i="53" s="1"/>
  <c r="I6" i="13" s="1"/>
  <c r="H6" i="52"/>
  <c r="H6" i="53" s="1"/>
  <c r="H6" i="13" s="1"/>
  <c r="G6" i="52"/>
  <c r="G6" i="53" s="1"/>
  <c r="G6" i="13" s="1"/>
  <c r="F6" i="52"/>
  <c r="F6" i="53" s="1"/>
  <c r="F6" i="13" s="1"/>
  <c r="E6" i="52"/>
  <c r="E6" i="53" s="1"/>
  <c r="E6" i="13" s="1"/>
  <c r="D6" i="52"/>
  <c r="D6" i="53" s="1"/>
  <c r="D6" i="13" s="1"/>
  <c r="C6" i="52"/>
  <c r="C6" i="53" s="1"/>
  <c r="C6" i="13" s="1"/>
  <c r="B6" i="52"/>
  <c r="I5" i="52"/>
  <c r="I5" i="53" s="1"/>
  <c r="I5" i="13" s="1"/>
  <c r="H5" i="52"/>
  <c r="H5" i="53" s="1"/>
  <c r="H5" i="13" s="1"/>
  <c r="G5" i="52"/>
  <c r="G5" i="53" s="1"/>
  <c r="G5" i="13" s="1"/>
  <c r="F5" i="52"/>
  <c r="F5" i="53" s="1"/>
  <c r="F5" i="13" s="1"/>
  <c r="E5" i="52"/>
  <c r="E5" i="53" s="1"/>
  <c r="E5" i="13" s="1"/>
  <c r="D5" i="52"/>
  <c r="D5" i="53" s="1"/>
  <c r="D5" i="13" s="1"/>
  <c r="C5" i="52"/>
  <c r="C5" i="53" s="1"/>
  <c r="C5" i="13" s="1"/>
  <c r="B5" i="52"/>
  <c r="I4" i="52"/>
  <c r="I4" i="53" s="1"/>
  <c r="I4" i="13" s="1"/>
  <c r="H4" i="52"/>
  <c r="H4" i="53" s="1"/>
  <c r="H4" i="13" s="1"/>
  <c r="G4" i="52"/>
  <c r="G4" i="53" s="1"/>
  <c r="G4" i="13" s="1"/>
  <c r="F4" i="52"/>
  <c r="F4" i="53" s="1"/>
  <c r="F4" i="13" s="1"/>
  <c r="E4" i="52"/>
  <c r="E4" i="53" s="1"/>
  <c r="E4" i="13" s="1"/>
  <c r="D4" i="52"/>
  <c r="D4" i="53" s="1"/>
  <c r="D4" i="13" s="1"/>
  <c r="C4" i="52"/>
  <c r="C4" i="53" s="1"/>
  <c r="C4" i="13" s="1"/>
  <c r="B4" i="52"/>
  <c r="F111" i="51"/>
  <c r="F110" i="51"/>
  <c r="F106" i="51"/>
  <c r="F102" i="51"/>
  <c r="F99" i="51"/>
  <c r="I98" i="51"/>
  <c r="I98" i="10" s="1"/>
  <c r="F98" i="51"/>
  <c r="I97" i="51"/>
  <c r="I97" i="10" s="1"/>
  <c r="I96" i="51"/>
  <c r="I96" i="10" s="1"/>
  <c r="F96" i="51"/>
  <c r="I95" i="51"/>
  <c r="I95" i="10" s="1"/>
  <c r="F95" i="51"/>
  <c r="M87" i="51"/>
  <c r="L87" i="51"/>
  <c r="K87" i="51"/>
  <c r="J87" i="51"/>
  <c r="I87" i="51"/>
  <c r="H87" i="51"/>
  <c r="G87" i="51"/>
  <c r="F87" i="51"/>
  <c r="E87" i="51"/>
  <c r="D87" i="51"/>
  <c r="C87" i="51"/>
  <c r="M86" i="51"/>
  <c r="L86" i="51"/>
  <c r="K86" i="51"/>
  <c r="J86" i="51"/>
  <c r="I86" i="51"/>
  <c r="H86" i="51"/>
  <c r="G86" i="51"/>
  <c r="F86" i="51"/>
  <c r="E86" i="51"/>
  <c r="D86" i="51"/>
  <c r="C86" i="51"/>
  <c r="B84" i="51"/>
  <c r="A84" i="51"/>
  <c r="B83" i="51"/>
  <c r="A83" i="51"/>
  <c r="B82" i="51"/>
  <c r="A82" i="51"/>
  <c r="B81" i="51"/>
  <c r="A81" i="51"/>
  <c r="B80" i="51"/>
  <c r="A80" i="51"/>
  <c r="B79" i="51"/>
  <c r="A79" i="51"/>
  <c r="B78" i="51"/>
  <c r="A78" i="51"/>
  <c r="B77" i="51"/>
  <c r="A77" i="51"/>
  <c r="B76" i="51"/>
  <c r="A76" i="51"/>
  <c r="M75" i="51"/>
  <c r="L75" i="51"/>
  <c r="K75" i="51"/>
  <c r="J75" i="51"/>
  <c r="I75" i="51"/>
  <c r="H75" i="51"/>
  <c r="G75" i="51"/>
  <c r="F75" i="51"/>
  <c r="E75" i="51"/>
  <c r="D75" i="51"/>
  <c r="C75" i="51"/>
  <c r="M74" i="51"/>
  <c r="L74" i="51"/>
  <c r="K74" i="51"/>
  <c r="J74" i="51"/>
  <c r="I74" i="51"/>
  <c r="H74" i="51"/>
  <c r="G74" i="51"/>
  <c r="F74" i="51"/>
  <c r="E74" i="51"/>
  <c r="D74" i="51"/>
  <c r="C74" i="51"/>
  <c r="B72" i="51"/>
  <c r="A72" i="51"/>
  <c r="B71" i="51"/>
  <c r="A71" i="51"/>
  <c r="B70" i="51"/>
  <c r="A70" i="51"/>
  <c r="B69" i="51"/>
  <c r="A69" i="51"/>
  <c r="B68" i="51"/>
  <c r="A68" i="51"/>
  <c r="B67" i="51"/>
  <c r="A67" i="51"/>
  <c r="B66" i="51"/>
  <c r="A66" i="51"/>
  <c r="B65" i="51"/>
  <c r="A65" i="51"/>
  <c r="B64" i="51"/>
  <c r="A64" i="51"/>
  <c r="M63" i="51"/>
  <c r="L63" i="51"/>
  <c r="K63" i="51"/>
  <c r="J63" i="51"/>
  <c r="I63" i="51"/>
  <c r="H63" i="51"/>
  <c r="G63" i="51"/>
  <c r="F63" i="51"/>
  <c r="E63" i="51"/>
  <c r="D63" i="51"/>
  <c r="C63" i="51"/>
  <c r="M62" i="51"/>
  <c r="L62" i="51"/>
  <c r="K62" i="51"/>
  <c r="J62" i="51"/>
  <c r="I62" i="51"/>
  <c r="H62" i="51"/>
  <c r="G62" i="51"/>
  <c r="F62" i="51"/>
  <c r="E62" i="51"/>
  <c r="D62" i="51"/>
  <c r="C62" i="51"/>
  <c r="B60" i="51"/>
  <c r="A60" i="51"/>
  <c r="B59" i="51"/>
  <c r="A59" i="51"/>
  <c r="B58" i="51"/>
  <c r="A58" i="51"/>
  <c r="B57" i="51"/>
  <c r="A57" i="51"/>
  <c r="B56" i="51"/>
  <c r="A56" i="51"/>
  <c r="B55" i="51"/>
  <c r="A55" i="51"/>
  <c r="B54" i="51"/>
  <c r="A54" i="51"/>
  <c r="B53" i="51"/>
  <c r="A53" i="51"/>
  <c r="B52" i="51"/>
  <c r="A52" i="51"/>
  <c r="M51" i="51"/>
  <c r="L51" i="51"/>
  <c r="K51" i="51"/>
  <c r="J51" i="51"/>
  <c r="I51" i="51"/>
  <c r="H51" i="51"/>
  <c r="G51" i="51"/>
  <c r="F51" i="51"/>
  <c r="E51" i="51"/>
  <c r="D51" i="51"/>
  <c r="C51" i="51"/>
  <c r="M50" i="51"/>
  <c r="L50" i="51"/>
  <c r="K50" i="51"/>
  <c r="J50" i="51"/>
  <c r="I50" i="51"/>
  <c r="H50" i="51"/>
  <c r="G50" i="51"/>
  <c r="F50" i="51"/>
  <c r="E50" i="51"/>
  <c r="D50" i="51"/>
  <c r="C50" i="51"/>
  <c r="B48" i="51"/>
  <c r="A48" i="51"/>
  <c r="B47" i="51"/>
  <c r="A47" i="51"/>
  <c r="B46" i="51"/>
  <c r="A46" i="51"/>
  <c r="B45" i="51"/>
  <c r="A45" i="51"/>
  <c r="B44" i="51"/>
  <c r="A44" i="51"/>
  <c r="B43" i="51"/>
  <c r="A43" i="51"/>
  <c r="B42" i="51"/>
  <c r="A42" i="51"/>
  <c r="B41" i="51"/>
  <c r="A41" i="51"/>
  <c r="B40" i="51"/>
  <c r="A40" i="51"/>
  <c r="M39" i="51"/>
  <c r="L39" i="51"/>
  <c r="K39" i="51"/>
  <c r="J39" i="51"/>
  <c r="I39" i="51"/>
  <c r="H39" i="51"/>
  <c r="G39" i="51"/>
  <c r="F39" i="51"/>
  <c r="E39" i="51"/>
  <c r="D39" i="51"/>
  <c r="C39" i="51"/>
  <c r="M38" i="51"/>
  <c r="L38" i="51"/>
  <c r="K38" i="51"/>
  <c r="J38" i="51"/>
  <c r="I38" i="51"/>
  <c r="H38" i="51"/>
  <c r="G38" i="51"/>
  <c r="F38" i="51"/>
  <c r="E38" i="51"/>
  <c r="D38" i="51"/>
  <c r="C38" i="51"/>
  <c r="B36" i="51"/>
  <c r="A36" i="51"/>
  <c r="B35" i="51"/>
  <c r="A35" i="51"/>
  <c r="B34" i="51"/>
  <c r="A34" i="51"/>
  <c r="B33" i="51"/>
  <c r="A33" i="51"/>
  <c r="B32" i="51"/>
  <c r="A32" i="51"/>
  <c r="B31" i="51"/>
  <c r="A31" i="51"/>
  <c r="B30" i="51"/>
  <c r="A30" i="51"/>
  <c r="B29" i="51"/>
  <c r="A29" i="51"/>
  <c r="B28" i="51"/>
  <c r="A28" i="51"/>
  <c r="M27" i="51"/>
  <c r="L27" i="51"/>
  <c r="K27" i="51"/>
  <c r="J27" i="51"/>
  <c r="I27" i="51"/>
  <c r="H27" i="51"/>
  <c r="G27" i="51"/>
  <c r="F27" i="51"/>
  <c r="E27" i="51"/>
  <c r="D27" i="51"/>
  <c r="C27" i="51"/>
  <c r="M26" i="51"/>
  <c r="L26" i="51"/>
  <c r="K26" i="51"/>
  <c r="J26" i="51"/>
  <c r="I26" i="51"/>
  <c r="H26" i="51"/>
  <c r="G26" i="51"/>
  <c r="F26" i="51"/>
  <c r="E26" i="51"/>
  <c r="D26" i="51"/>
  <c r="C26" i="51"/>
  <c r="B24" i="51"/>
  <c r="A24" i="51"/>
  <c r="B23" i="51"/>
  <c r="A23" i="51"/>
  <c r="B22" i="51"/>
  <c r="A22" i="51"/>
  <c r="B21" i="51"/>
  <c r="A21" i="51"/>
  <c r="B20" i="51"/>
  <c r="A20" i="51"/>
  <c r="B19" i="51"/>
  <c r="A19" i="51"/>
  <c r="B18" i="51"/>
  <c r="A18" i="51"/>
  <c r="B17" i="51"/>
  <c r="A17" i="51"/>
  <c r="B16" i="51"/>
  <c r="A16" i="51"/>
  <c r="M15" i="51"/>
  <c r="L15" i="51"/>
  <c r="K15" i="51"/>
  <c r="J15" i="51"/>
  <c r="I15" i="51"/>
  <c r="H15" i="51"/>
  <c r="G15" i="51"/>
  <c r="F15" i="51"/>
  <c r="E15" i="51"/>
  <c r="D15" i="51"/>
  <c r="C15" i="51"/>
  <c r="M14" i="51"/>
  <c r="L14" i="51"/>
  <c r="K14" i="51"/>
  <c r="J14" i="51"/>
  <c r="I14" i="51"/>
  <c r="H14" i="51"/>
  <c r="G14" i="51"/>
  <c r="F14" i="51"/>
  <c r="E14" i="51"/>
  <c r="D14" i="51"/>
  <c r="C14" i="51"/>
  <c r="B12" i="51"/>
  <c r="A12" i="51"/>
  <c r="B11" i="51"/>
  <c r="A11" i="51"/>
  <c r="B10" i="51"/>
  <c r="A10" i="51"/>
  <c r="B9" i="51"/>
  <c r="A9" i="51"/>
  <c r="B8" i="51"/>
  <c r="A8" i="51"/>
  <c r="B7" i="51"/>
  <c r="A7" i="51"/>
  <c r="B6" i="51"/>
  <c r="A6" i="51"/>
  <c r="B5" i="51"/>
  <c r="A5" i="51"/>
  <c r="B4" i="51"/>
  <c r="A4" i="51"/>
  <c r="M3" i="51"/>
  <c r="L3" i="51"/>
  <c r="K3" i="51"/>
  <c r="J3" i="51"/>
  <c r="I3" i="51"/>
  <c r="H3" i="51"/>
  <c r="G3" i="51"/>
  <c r="F3" i="51"/>
  <c r="E3" i="51"/>
  <c r="D3" i="51"/>
  <c r="C3" i="51"/>
  <c r="M2" i="51"/>
  <c r="L2" i="51"/>
  <c r="K2" i="51"/>
  <c r="J2" i="51"/>
  <c r="I2" i="51"/>
  <c r="H2" i="51"/>
  <c r="G2" i="51"/>
  <c r="F2" i="51"/>
  <c r="E2" i="51"/>
  <c r="D2" i="51"/>
  <c r="C2" i="51"/>
  <c r="F111" i="50"/>
  <c r="F110" i="50"/>
  <c r="F106" i="50"/>
  <c r="F102" i="50"/>
  <c r="F99" i="50"/>
  <c r="I98" i="50"/>
  <c r="F98" i="50"/>
  <c r="I97" i="50"/>
  <c r="I96" i="50"/>
  <c r="F96" i="50"/>
  <c r="I95" i="50"/>
  <c r="F95" i="50"/>
  <c r="M88" i="50"/>
  <c r="M88" i="51" s="1"/>
  <c r="M88" i="10" s="1"/>
  <c r="L88" i="50"/>
  <c r="L88" i="51" s="1"/>
  <c r="L88" i="10" s="1"/>
  <c r="K88" i="50"/>
  <c r="K88" i="51" s="1"/>
  <c r="K88" i="10" s="1"/>
  <c r="J88" i="50"/>
  <c r="J88" i="51" s="1"/>
  <c r="J88" i="10" s="1"/>
  <c r="I88" i="50"/>
  <c r="I88" i="51" s="1"/>
  <c r="I88" i="10" s="1"/>
  <c r="H88" i="50"/>
  <c r="H88" i="51" s="1"/>
  <c r="H88" i="10" s="1"/>
  <c r="G88" i="50"/>
  <c r="G88" i="51" s="1"/>
  <c r="G88" i="10" s="1"/>
  <c r="F88" i="50"/>
  <c r="F88" i="51" s="1"/>
  <c r="F88" i="10" s="1"/>
  <c r="E88" i="50"/>
  <c r="E88" i="51" s="1"/>
  <c r="E88" i="10" s="1"/>
  <c r="D88" i="50"/>
  <c r="D88" i="51" s="1"/>
  <c r="D88" i="10" s="1"/>
  <c r="C88" i="50"/>
  <c r="C88" i="51" s="1"/>
  <c r="C88" i="10" s="1"/>
  <c r="M87" i="50"/>
  <c r="L87" i="50"/>
  <c r="K87" i="50"/>
  <c r="J87" i="50"/>
  <c r="I87" i="50"/>
  <c r="H87" i="50"/>
  <c r="G87" i="50"/>
  <c r="F87" i="50"/>
  <c r="E87" i="50"/>
  <c r="D87" i="50"/>
  <c r="C87" i="50"/>
  <c r="M86" i="50"/>
  <c r="L86" i="50"/>
  <c r="K86" i="50"/>
  <c r="J86" i="50"/>
  <c r="I86" i="50"/>
  <c r="H86" i="50"/>
  <c r="G86" i="50"/>
  <c r="F86" i="50"/>
  <c r="E86" i="50"/>
  <c r="D86" i="50"/>
  <c r="C86" i="50"/>
  <c r="M84" i="50"/>
  <c r="M84" i="51" s="1"/>
  <c r="M84" i="10" s="1"/>
  <c r="L84" i="50"/>
  <c r="L84" i="51" s="1"/>
  <c r="L84" i="10" s="1"/>
  <c r="K84" i="50"/>
  <c r="K84" i="51" s="1"/>
  <c r="K84" i="10" s="1"/>
  <c r="J84" i="50"/>
  <c r="J84" i="51" s="1"/>
  <c r="J84" i="10" s="1"/>
  <c r="I84" i="50"/>
  <c r="I84" i="51" s="1"/>
  <c r="I84" i="10" s="1"/>
  <c r="H84" i="50"/>
  <c r="H84" i="51" s="1"/>
  <c r="H84" i="10" s="1"/>
  <c r="G84" i="50"/>
  <c r="G84" i="51" s="1"/>
  <c r="G84" i="10" s="1"/>
  <c r="F84" i="50"/>
  <c r="F84" i="51" s="1"/>
  <c r="F84" i="10" s="1"/>
  <c r="E84" i="50"/>
  <c r="E84" i="51" s="1"/>
  <c r="E84" i="10" s="1"/>
  <c r="D84" i="50"/>
  <c r="D84" i="51" s="1"/>
  <c r="D84" i="10" s="1"/>
  <c r="C84" i="50"/>
  <c r="C84" i="51" s="1"/>
  <c r="C84" i="10" s="1"/>
  <c r="B84" i="50"/>
  <c r="A84" i="50"/>
  <c r="M83" i="50"/>
  <c r="M83" i="51" s="1"/>
  <c r="M83" i="10" s="1"/>
  <c r="L83" i="50"/>
  <c r="L83" i="51" s="1"/>
  <c r="L83" i="10" s="1"/>
  <c r="K83" i="50"/>
  <c r="K83" i="51" s="1"/>
  <c r="K83" i="10" s="1"/>
  <c r="J83" i="50"/>
  <c r="J83" i="51" s="1"/>
  <c r="J83" i="10" s="1"/>
  <c r="I83" i="50"/>
  <c r="I83" i="51" s="1"/>
  <c r="I83" i="10" s="1"/>
  <c r="H83" i="50"/>
  <c r="H83" i="51" s="1"/>
  <c r="H83" i="10" s="1"/>
  <c r="G83" i="50"/>
  <c r="G83" i="51" s="1"/>
  <c r="G83" i="10" s="1"/>
  <c r="F83" i="50"/>
  <c r="F83" i="51" s="1"/>
  <c r="F83" i="10" s="1"/>
  <c r="E83" i="50"/>
  <c r="E83" i="51" s="1"/>
  <c r="E83" i="10" s="1"/>
  <c r="D83" i="50"/>
  <c r="D83" i="51" s="1"/>
  <c r="D83" i="10" s="1"/>
  <c r="C83" i="50"/>
  <c r="C83" i="51" s="1"/>
  <c r="C83" i="10" s="1"/>
  <c r="B83" i="50"/>
  <c r="A83" i="50"/>
  <c r="M82" i="50"/>
  <c r="M82" i="51" s="1"/>
  <c r="M82" i="10" s="1"/>
  <c r="L82" i="50"/>
  <c r="L82" i="51" s="1"/>
  <c r="L82" i="10" s="1"/>
  <c r="K82" i="50"/>
  <c r="K82" i="51" s="1"/>
  <c r="K82" i="10" s="1"/>
  <c r="J82" i="50"/>
  <c r="J82" i="51" s="1"/>
  <c r="J82" i="10" s="1"/>
  <c r="I82" i="50"/>
  <c r="I82" i="51" s="1"/>
  <c r="I82" i="10" s="1"/>
  <c r="H82" i="50"/>
  <c r="H82" i="51" s="1"/>
  <c r="H82" i="10" s="1"/>
  <c r="G82" i="50"/>
  <c r="G82" i="51" s="1"/>
  <c r="G82" i="10" s="1"/>
  <c r="F82" i="50"/>
  <c r="F82" i="51" s="1"/>
  <c r="F82" i="10" s="1"/>
  <c r="E82" i="50"/>
  <c r="E82" i="51" s="1"/>
  <c r="E82" i="10" s="1"/>
  <c r="D82" i="50"/>
  <c r="D82" i="51" s="1"/>
  <c r="D82" i="10" s="1"/>
  <c r="C82" i="50"/>
  <c r="C82" i="51" s="1"/>
  <c r="C82" i="10" s="1"/>
  <c r="B82" i="50"/>
  <c r="A82" i="50"/>
  <c r="M81" i="50"/>
  <c r="M81" i="51" s="1"/>
  <c r="M81" i="10" s="1"/>
  <c r="L81" i="50"/>
  <c r="L81" i="51" s="1"/>
  <c r="L81" i="10" s="1"/>
  <c r="K81" i="50"/>
  <c r="K81" i="51" s="1"/>
  <c r="K81" i="10" s="1"/>
  <c r="J81" i="50"/>
  <c r="J81" i="51" s="1"/>
  <c r="J81" i="10" s="1"/>
  <c r="I81" i="50"/>
  <c r="I81" i="51" s="1"/>
  <c r="I81" i="10" s="1"/>
  <c r="H81" i="50"/>
  <c r="H81" i="51" s="1"/>
  <c r="H81" i="10" s="1"/>
  <c r="G81" i="50"/>
  <c r="G81" i="51" s="1"/>
  <c r="G81" i="10" s="1"/>
  <c r="F81" i="50"/>
  <c r="F81" i="51" s="1"/>
  <c r="F81" i="10" s="1"/>
  <c r="E81" i="50"/>
  <c r="E81" i="51" s="1"/>
  <c r="E81" i="10" s="1"/>
  <c r="D81" i="50"/>
  <c r="D81" i="51" s="1"/>
  <c r="D81" i="10" s="1"/>
  <c r="C81" i="50"/>
  <c r="C81" i="51" s="1"/>
  <c r="C81" i="10" s="1"/>
  <c r="B81" i="50"/>
  <c r="A81" i="50"/>
  <c r="M80" i="50"/>
  <c r="M80" i="51" s="1"/>
  <c r="M80" i="10" s="1"/>
  <c r="L80" i="50"/>
  <c r="L80" i="51" s="1"/>
  <c r="L80" i="10" s="1"/>
  <c r="K80" i="50"/>
  <c r="K80" i="51" s="1"/>
  <c r="K80" i="10" s="1"/>
  <c r="J80" i="50"/>
  <c r="J80" i="51" s="1"/>
  <c r="J80" i="10" s="1"/>
  <c r="I80" i="50"/>
  <c r="I80" i="51" s="1"/>
  <c r="I80" i="10" s="1"/>
  <c r="H80" i="50"/>
  <c r="H80" i="51" s="1"/>
  <c r="H80" i="10" s="1"/>
  <c r="G80" i="50"/>
  <c r="G80" i="51" s="1"/>
  <c r="G80" i="10" s="1"/>
  <c r="F80" i="50"/>
  <c r="F80" i="51" s="1"/>
  <c r="F80" i="10" s="1"/>
  <c r="E80" i="50"/>
  <c r="E80" i="51" s="1"/>
  <c r="E80" i="10" s="1"/>
  <c r="D80" i="50"/>
  <c r="D80" i="51" s="1"/>
  <c r="D80" i="10" s="1"/>
  <c r="C80" i="50"/>
  <c r="C80" i="51" s="1"/>
  <c r="C80" i="10" s="1"/>
  <c r="B80" i="50"/>
  <c r="A80" i="50"/>
  <c r="M79" i="50"/>
  <c r="M79" i="51" s="1"/>
  <c r="M79" i="10" s="1"/>
  <c r="L79" i="50"/>
  <c r="L79" i="51" s="1"/>
  <c r="L79" i="10" s="1"/>
  <c r="K79" i="50"/>
  <c r="K79" i="51" s="1"/>
  <c r="K79" i="10" s="1"/>
  <c r="J79" i="50"/>
  <c r="J79" i="51" s="1"/>
  <c r="J79" i="10" s="1"/>
  <c r="I79" i="50"/>
  <c r="I79" i="51" s="1"/>
  <c r="I79" i="10" s="1"/>
  <c r="H79" i="50"/>
  <c r="H79" i="51" s="1"/>
  <c r="H79" i="10" s="1"/>
  <c r="G79" i="50"/>
  <c r="G79" i="51" s="1"/>
  <c r="G79" i="10" s="1"/>
  <c r="F79" i="50"/>
  <c r="F79" i="51" s="1"/>
  <c r="F79" i="10" s="1"/>
  <c r="E79" i="50"/>
  <c r="E79" i="51" s="1"/>
  <c r="E79" i="10" s="1"/>
  <c r="D79" i="50"/>
  <c r="D79" i="51" s="1"/>
  <c r="D79" i="10" s="1"/>
  <c r="C79" i="50"/>
  <c r="C79" i="51" s="1"/>
  <c r="C79" i="10" s="1"/>
  <c r="B79" i="50"/>
  <c r="A79" i="50"/>
  <c r="M78" i="50"/>
  <c r="M78" i="51" s="1"/>
  <c r="M78" i="10" s="1"/>
  <c r="L78" i="50"/>
  <c r="L78" i="51" s="1"/>
  <c r="L78" i="10" s="1"/>
  <c r="K78" i="50"/>
  <c r="K78" i="51" s="1"/>
  <c r="K78" i="10" s="1"/>
  <c r="J78" i="50"/>
  <c r="J78" i="51" s="1"/>
  <c r="J78" i="10" s="1"/>
  <c r="I78" i="50"/>
  <c r="I78" i="51" s="1"/>
  <c r="I78" i="10" s="1"/>
  <c r="H78" i="50"/>
  <c r="H78" i="51" s="1"/>
  <c r="H78" i="10" s="1"/>
  <c r="G78" i="50"/>
  <c r="G78" i="51" s="1"/>
  <c r="G78" i="10" s="1"/>
  <c r="F78" i="50"/>
  <c r="F78" i="51" s="1"/>
  <c r="F78" i="10" s="1"/>
  <c r="E78" i="50"/>
  <c r="E78" i="51" s="1"/>
  <c r="E78" i="10" s="1"/>
  <c r="D78" i="50"/>
  <c r="D78" i="51" s="1"/>
  <c r="D78" i="10" s="1"/>
  <c r="C78" i="50"/>
  <c r="C78" i="51" s="1"/>
  <c r="C78" i="10" s="1"/>
  <c r="B78" i="50"/>
  <c r="A78" i="50"/>
  <c r="M77" i="50"/>
  <c r="M77" i="51" s="1"/>
  <c r="M77" i="10" s="1"/>
  <c r="L77" i="50"/>
  <c r="L77" i="51" s="1"/>
  <c r="L77" i="10" s="1"/>
  <c r="K77" i="50"/>
  <c r="K77" i="51" s="1"/>
  <c r="K77" i="10" s="1"/>
  <c r="J77" i="50"/>
  <c r="J77" i="51" s="1"/>
  <c r="J77" i="10" s="1"/>
  <c r="I77" i="50"/>
  <c r="I77" i="51" s="1"/>
  <c r="I77" i="10" s="1"/>
  <c r="H77" i="50"/>
  <c r="H77" i="51" s="1"/>
  <c r="H77" i="10" s="1"/>
  <c r="G77" i="50"/>
  <c r="G77" i="51" s="1"/>
  <c r="G77" i="10" s="1"/>
  <c r="F77" i="50"/>
  <c r="F77" i="51" s="1"/>
  <c r="F77" i="10" s="1"/>
  <c r="E77" i="50"/>
  <c r="E77" i="51" s="1"/>
  <c r="E77" i="10" s="1"/>
  <c r="D77" i="50"/>
  <c r="D77" i="51" s="1"/>
  <c r="D77" i="10" s="1"/>
  <c r="C77" i="50"/>
  <c r="C77" i="51" s="1"/>
  <c r="C77" i="10" s="1"/>
  <c r="B77" i="50"/>
  <c r="A77" i="50"/>
  <c r="M76" i="50"/>
  <c r="M76" i="51" s="1"/>
  <c r="M76" i="10" s="1"/>
  <c r="L76" i="50"/>
  <c r="L76" i="51" s="1"/>
  <c r="L76" i="10" s="1"/>
  <c r="K76" i="50"/>
  <c r="K76" i="51" s="1"/>
  <c r="K76" i="10" s="1"/>
  <c r="J76" i="50"/>
  <c r="J76" i="51" s="1"/>
  <c r="J76" i="10" s="1"/>
  <c r="I76" i="50"/>
  <c r="I76" i="51" s="1"/>
  <c r="I76" i="10" s="1"/>
  <c r="H76" i="50"/>
  <c r="H76" i="51" s="1"/>
  <c r="H76" i="10" s="1"/>
  <c r="G76" i="50"/>
  <c r="G76" i="51" s="1"/>
  <c r="G76" i="10" s="1"/>
  <c r="F76" i="50"/>
  <c r="F76" i="51" s="1"/>
  <c r="F76" i="10" s="1"/>
  <c r="E76" i="50"/>
  <c r="E76" i="51" s="1"/>
  <c r="E76" i="10" s="1"/>
  <c r="D76" i="50"/>
  <c r="D76" i="51" s="1"/>
  <c r="D76" i="10" s="1"/>
  <c r="C76" i="50"/>
  <c r="C76" i="51" s="1"/>
  <c r="C76" i="10" s="1"/>
  <c r="B76" i="50"/>
  <c r="A76" i="50"/>
  <c r="M75" i="50"/>
  <c r="L75" i="50"/>
  <c r="K75" i="50"/>
  <c r="J75" i="50"/>
  <c r="I75" i="50"/>
  <c r="H75" i="50"/>
  <c r="G75" i="50"/>
  <c r="F75" i="50"/>
  <c r="E75" i="50"/>
  <c r="D75" i="50"/>
  <c r="C75" i="50"/>
  <c r="M74" i="50"/>
  <c r="L74" i="50"/>
  <c r="K74" i="50"/>
  <c r="J74" i="50"/>
  <c r="I74" i="50"/>
  <c r="H74" i="50"/>
  <c r="G74" i="50"/>
  <c r="F74" i="50"/>
  <c r="E74" i="50"/>
  <c r="D74" i="50"/>
  <c r="C74" i="50"/>
  <c r="M72" i="50"/>
  <c r="M72" i="51" s="1"/>
  <c r="M72" i="10" s="1"/>
  <c r="L72" i="50"/>
  <c r="L72" i="51" s="1"/>
  <c r="L72" i="10" s="1"/>
  <c r="K72" i="50"/>
  <c r="K72" i="51" s="1"/>
  <c r="K72" i="10" s="1"/>
  <c r="J72" i="50"/>
  <c r="J72" i="51" s="1"/>
  <c r="J72" i="10" s="1"/>
  <c r="I72" i="50"/>
  <c r="I72" i="51" s="1"/>
  <c r="I72" i="10" s="1"/>
  <c r="H72" i="50"/>
  <c r="H72" i="51" s="1"/>
  <c r="H72" i="10" s="1"/>
  <c r="G72" i="50"/>
  <c r="G72" i="51" s="1"/>
  <c r="G72" i="10" s="1"/>
  <c r="F72" i="50"/>
  <c r="F72" i="51" s="1"/>
  <c r="F72" i="10" s="1"/>
  <c r="E72" i="50"/>
  <c r="E72" i="51" s="1"/>
  <c r="E72" i="10" s="1"/>
  <c r="D72" i="50"/>
  <c r="D72" i="51" s="1"/>
  <c r="D72" i="10" s="1"/>
  <c r="C72" i="50"/>
  <c r="C72" i="51" s="1"/>
  <c r="C72" i="10" s="1"/>
  <c r="B72" i="50"/>
  <c r="A72" i="50"/>
  <c r="M71" i="50"/>
  <c r="M71" i="51" s="1"/>
  <c r="M71" i="10" s="1"/>
  <c r="L71" i="50"/>
  <c r="L71" i="51" s="1"/>
  <c r="L71" i="10" s="1"/>
  <c r="K71" i="50"/>
  <c r="K71" i="51" s="1"/>
  <c r="K71" i="10" s="1"/>
  <c r="J71" i="50"/>
  <c r="J71" i="51" s="1"/>
  <c r="J71" i="10" s="1"/>
  <c r="I71" i="50"/>
  <c r="I71" i="51" s="1"/>
  <c r="I71" i="10" s="1"/>
  <c r="H71" i="50"/>
  <c r="H71" i="51" s="1"/>
  <c r="H71" i="10" s="1"/>
  <c r="G71" i="50"/>
  <c r="G71" i="51" s="1"/>
  <c r="G71" i="10" s="1"/>
  <c r="F71" i="50"/>
  <c r="F71" i="51" s="1"/>
  <c r="F71" i="10" s="1"/>
  <c r="E71" i="50"/>
  <c r="E71" i="51" s="1"/>
  <c r="E71" i="10" s="1"/>
  <c r="D71" i="50"/>
  <c r="D71" i="51" s="1"/>
  <c r="D71" i="10" s="1"/>
  <c r="C71" i="50"/>
  <c r="C71" i="51" s="1"/>
  <c r="C71" i="10" s="1"/>
  <c r="B71" i="50"/>
  <c r="A71" i="50"/>
  <c r="M70" i="50"/>
  <c r="M70" i="51" s="1"/>
  <c r="M70" i="10" s="1"/>
  <c r="L70" i="50"/>
  <c r="L70" i="51" s="1"/>
  <c r="L70" i="10" s="1"/>
  <c r="K70" i="50"/>
  <c r="K70" i="51" s="1"/>
  <c r="K70" i="10" s="1"/>
  <c r="J70" i="50"/>
  <c r="J70" i="51" s="1"/>
  <c r="J70" i="10" s="1"/>
  <c r="I70" i="50"/>
  <c r="I70" i="51" s="1"/>
  <c r="I70" i="10" s="1"/>
  <c r="H70" i="50"/>
  <c r="H70" i="51" s="1"/>
  <c r="H70" i="10" s="1"/>
  <c r="G70" i="50"/>
  <c r="G70" i="51" s="1"/>
  <c r="G70" i="10" s="1"/>
  <c r="F70" i="50"/>
  <c r="F70" i="51" s="1"/>
  <c r="F70" i="10" s="1"/>
  <c r="E70" i="50"/>
  <c r="E70" i="51" s="1"/>
  <c r="E70" i="10" s="1"/>
  <c r="D70" i="50"/>
  <c r="D70" i="51" s="1"/>
  <c r="D70" i="10" s="1"/>
  <c r="C70" i="50"/>
  <c r="C70" i="51" s="1"/>
  <c r="C70" i="10" s="1"/>
  <c r="B70" i="50"/>
  <c r="A70" i="50"/>
  <c r="M69" i="50"/>
  <c r="M69" i="51" s="1"/>
  <c r="M69" i="10" s="1"/>
  <c r="L69" i="50"/>
  <c r="L69" i="51" s="1"/>
  <c r="L69" i="10" s="1"/>
  <c r="K69" i="50"/>
  <c r="K69" i="51" s="1"/>
  <c r="K69" i="10" s="1"/>
  <c r="J69" i="50"/>
  <c r="J69" i="51" s="1"/>
  <c r="J69" i="10" s="1"/>
  <c r="I69" i="50"/>
  <c r="I69" i="51" s="1"/>
  <c r="I69" i="10" s="1"/>
  <c r="H69" i="50"/>
  <c r="H69" i="51" s="1"/>
  <c r="H69" i="10" s="1"/>
  <c r="G69" i="50"/>
  <c r="G69" i="51" s="1"/>
  <c r="G69" i="10" s="1"/>
  <c r="F69" i="50"/>
  <c r="F69" i="51" s="1"/>
  <c r="F69" i="10" s="1"/>
  <c r="E69" i="50"/>
  <c r="E69" i="51" s="1"/>
  <c r="E69" i="10" s="1"/>
  <c r="D69" i="50"/>
  <c r="D69" i="51" s="1"/>
  <c r="D69" i="10" s="1"/>
  <c r="C69" i="50"/>
  <c r="C69" i="51" s="1"/>
  <c r="C69" i="10" s="1"/>
  <c r="B69" i="50"/>
  <c r="A69" i="50"/>
  <c r="M68" i="50"/>
  <c r="M68" i="51" s="1"/>
  <c r="M68" i="10" s="1"/>
  <c r="L68" i="50"/>
  <c r="L68" i="51" s="1"/>
  <c r="L68" i="10" s="1"/>
  <c r="K68" i="50"/>
  <c r="K68" i="51" s="1"/>
  <c r="K68" i="10" s="1"/>
  <c r="J68" i="50"/>
  <c r="J68" i="51" s="1"/>
  <c r="J68" i="10" s="1"/>
  <c r="I68" i="50"/>
  <c r="I68" i="51" s="1"/>
  <c r="I68" i="10" s="1"/>
  <c r="H68" i="50"/>
  <c r="H68" i="51" s="1"/>
  <c r="H68" i="10" s="1"/>
  <c r="G68" i="50"/>
  <c r="G68" i="51" s="1"/>
  <c r="G68" i="10" s="1"/>
  <c r="F68" i="50"/>
  <c r="F68" i="51" s="1"/>
  <c r="F68" i="10" s="1"/>
  <c r="E68" i="50"/>
  <c r="E68" i="51" s="1"/>
  <c r="E68" i="10" s="1"/>
  <c r="D68" i="50"/>
  <c r="D68" i="51" s="1"/>
  <c r="D68" i="10" s="1"/>
  <c r="C68" i="50"/>
  <c r="C68" i="51" s="1"/>
  <c r="C68" i="10" s="1"/>
  <c r="B68" i="50"/>
  <c r="A68" i="50"/>
  <c r="M67" i="50"/>
  <c r="M67" i="51" s="1"/>
  <c r="M67" i="10" s="1"/>
  <c r="L67" i="50"/>
  <c r="L67" i="51" s="1"/>
  <c r="L67" i="10" s="1"/>
  <c r="K67" i="50"/>
  <c r="K67" i="51" s="1"/>
  <c r="K67" i="10" s="1"/>
  <c r="J67" i="50"/>
  <c r="J67" i="51" s="1"/>
  <c r="J67" i="10" s="1"/>
  <c r="I67" i="50"/>
  <c r="I67" i="51" s="1"/>
  <c r="I67" i="10" s="1"/>
  <c r="H67" i="50"/>
  <c r="H67" i="51" s="1"/>
  <c r="H67" i="10" s="1"/>
  <c r="G67" i="50"/>
  <c r="G67" i="51" s="1"/>
  <c r="G67" i="10" s="1"/>
  <c r="F67" i="50"/>
  <c r="F67" i="51" s="1"/>
  <c r="F67" i="10" s="1"/>
  <c r="E67" i="50"/>
  <c r="E67" i="51" s="1"/>
  <c r="E67" i="10" s="1"/>
  <c r="D67" i="50"/>
  <c r="D67" i="51" s="1"/>
  <c r="D67" i="10" s="1"/>
  <c r="C67" i="50"/>
  <c r="C67" i="51" s="1"/>
  <c r="C67" i="10" s="1"/>
  <c r="B67" i="50"/>
  <c r="A67" i="50"/>
  <c r="M66" i="50"/>
  <c r="M66" i="51" s="1"/>
  <c r="M66" i="10" s="1"/>
  <c r="L66" i="50"/>
  <c r="L66" i="51" s="1"/>
  <c r="L66" i="10" s="1"/>
  <c r="K66" i="50"/>
  <c r="K66" i="51" s="1"/>
  <c r="K66" i="10" s="1"/>
  <c r="J66" i="50"/>
  <c r="J66" i="51" s="1"/>
  <c r="J66" i="10" s="1"/>
  <c r="I66" i="50"/>
  <c r="I66" i="51" s="1"/>
  <c r="I66" i="10" s="1"/>
  <c r="H66" i="50"/>
  <c r="H66" i="51" s="1"/>
  <c r="H66" i="10" s="1"/>
  <c r="G66" i="50"/>
  <c r="G66" i="51" s="1"/>
  <c r="G66" i="10" s="1"/>
  <c r="F66" i="50"/>
  <c r="F66" i="51" s="1"/>
  <c r="F66" i="10" s="1"/>
  <c r="E66" i="50"/>
  <c r="E66" i="51" s="1"/>
  <c r="E66" i="10" s="1"/>
  <c r="D66" i="50"/>
  <c r="D66" i="51" s="1"/>
  <c r="D66" i="10" s="1"/>
  <c r="C66" i="50"/>
  <c r="C66" i="51" s="1"/>
  <c r="C66" i="10" s="1"/>
  <c r="B66" i="50"/>
  <c r="A66" i="50"/>
  <c r="M65" i="50"/>
  <c r="M65" i="51" s="1"/>
  <c r="M65" i="10" s="1"/>
  <c r="L65" i="50"/>
  <c r="L65" i="51" s="1"/>
  <c r="L65" i="10" s="1"/>
  <c r="K65" i="50"/>
  <c r="K65" i="51" s="1"/>
  <c r="K65" i="10" s="1"/>
  <c r="J65" i="50"/>
  <c r="J65" i="51" s="1"/>
  <c r="J65" i="10" s="1"/>
  <c r="I65" i="50"/>
  <c r="I65" i="51" s="1"/>
  <c r="I65" i="10" s="1"/>
  <c r="H65" i="50"/>
  <c r="H65" i="51" s="1"/>
  <c r="H65" i="10" s="1"/>
  <c r="G65" i="50"/>
  <c r="G65" i="51" s="1"/>
  <c r="G65" i="10" s="1"/>
  <c r="F65" i="50"/>
  <c r="F65" i="51" s="1"/>
  <c r="F65" i="10" s="1"/>
  <c r="E65" i="50"/>
  <c r="E65" i="51" s="1"/>
  <c r="E65" i="10" s="1"/>
  <c r="D65" i="50"/>
  <c r="D65" i="51" s="1"/>
  <c r="D65" i="10" s="1"/>
  <c r="C65" i="50"/>
  <c r="C65" i="51" s="1"/>
  <c r="C65" i="10" s="1"/>
  <c r="B65" i="50"/>
  <c r="A65" i="50"/>
  <c r="M64" i="50"/>
  <c r="M64" i="51" s="1"/>
  <c r="M64" i="10" s="1"/>
  <c r="L64" i="50"/>
  <c r="L64" i="51" s="1"/>
  <c r="L64" i="10" s="1"/>
  <c r="K64" i="50"/>
  <c r="K64" i="51" s="1"/>
  <c r="K64" i="10" s="1"/>
  <c r="J64" i="50"/>
  <c r="J64" i="51" s="1"/>
  <c r="J64" i="10" s="1"/>
  <c r="I64" i="50"/>
  <c r="I64" i="51" s="1"/>
  <c r="I64" i="10" s="1"/>
  <c r="H64" i="50"/>
  <c r="H64" i="51" s="1"/>
  <c r="H64" i="10" s="1"/>
  <c r="G64" i="50"/>
  <c r="G64" i="51" s="1"/>
  <c r="G64" i="10" s="1"/>
  <c r="F64" i="50"/>
  <c r="F64" i="51" s="1"/>
  <c r="F64" i="10" s="1"/>
  <c r="E64" i="50"/>
  <c r="E64" i="51" s="1"/>
  <c r="E64" i="10" s="1"/>
  <c r="D64" i="50"/>
  <c r="D64" i="51" s="1"/>
  <c r="D64" i="10" s="1"/>
  <c r="C64" i="50"/>
  <c r="C64" i="51" s="1"/>
  <c r="C64" i="10" s="1"/>
  <c r="B64" i="50"/>
  <c r="A64" i="50"/>
  <c r="M63" i="50"/>
  <c r="L63" i="50"/>
  <c r="K63" i="50"/>
  <c r="J63" i="50"/>
  <c r="I63" i="50"/>
  <c r="H63" i="50"/>
  <c r="G63" i="50"/>
  <c r="F63" i="50"/>
  <c r="E63" i="50"/>
  <c r="D63" i="50"/>
  <c r="C63" i="50"/>
  <c r="M62" i="50"/>
  <c r="L62" i="50"/>
  <c r="K62" i="50"/>
  <c r="J62" i="50"/>
  <c r="I62" i="50"/>
  <c r="H62" i="50"/>
  <c r="G62" i="50"/>
  <c r="F62" i="50"/>
  <c r="E62" i="50"/>
  <c r="D62" i="50"/>
  <c r="C62" i="50"/>
  <c r="M60" i="50"/>
  <c r="M60" i="51" s="1"/>
  <c r="M60" i="10" s="1"/>
  <c r="L60" i="50"/>
  <c r="L60" i="51" s="1"/>
  <c r="L60" i="10" s="1"/>
  <c r="K60" i="50"/>
  <c r="K60" i="51" s="1"/>
  <c r="K60" i="10" s="1"/>
  <c r="J60" i="50"/>
  <c r="J60" i="51" s="1"/>
  <c r="J60" i="10" s="1"/>
  <c r="I60" i="50"/>
  <c r="I60" i="51" s="1"/>
  <c r="I60" i="10" s="1"/>
  <c r="H60" i="50"/>
  <c r="H60" i="51" s="1"/>
  <c r="H60" i="10" s="1"/>
  <c r="G60" i="50"/>
  <c r="G60" i="51" s="1"/>
  <c r="G60" i="10" s="1"/>
  <c r="F60" i="50"/>
  <c r="F60" i="51" s="1"/>
  <c r="F60" i="10" s="1"/>
  <c r="E60" i="50"/>
  <c r="E60" i="51" s="1"/>
  <c r="E60" i="10" s="1"/>
  <c r="D60" i="50"/>
  <c r="D60" i="51" s="1"/>
  <c r="D60" i="10" s="1"/>
  <c r="C60" i="50"/>
  <c r="C60" i="51" s="1"/>
  <c r="C60" i="10" s="1"/>
  <c r="B60" i="50"/>
  <c r="A60" i="50"/>
  <c r="M59" i="50"/>
  <c r="M59" i="51" s="1"/>
  <c r="M59" i="10" s="1"/>
  <c r="L59" i="50"/>
  <c r="L59" i="51" s="1"/>
  <c r="L59" i="10" s="1"/>
  <c r="K59" i="50"/>
  <c r="K59" i="51" s="1"/>
  <c r="K59" i="10" s="1"/>
  <c r="J59" i="50"/>
  <c r="J59" i="51" s="1"/>
  <c r="J59" i="10" s="1"/>
  <c r="I59" i="50"/>
  <c r="I59" i="51" s="1"/>
  <c r="I59" i="10" s="1"/>
  <c r="H59" i="50"/>
  <c r="H59" i="51" s="1"/>
  <c r="H59" i="10" s="1"/>
  <c r="G59" i="50"/>
  <c r="G59" i="51" s="1"/>
  <c r="G59" i="10" s="1"/>
  <c r="F59" i="50"/>
  <c r="F59" i="51" s="1"/>
  <c r="F59" i="10" s="1"/>
  <c r="E59" i="50"/>
  <c r="E59" i="51" s="1"/>
  <c r="E59" i="10" s="1"/>
  <c r="D59" i="50"/>
  <c r="D59" i="51" s="1"/>
  <c r="D59" i="10" s="1"/>
  <c r="C59" i="50"/>
  <c r="C59" i="51" s="1"/>
  <c r="C59" i="10" s="1"/>
  <c r="B59" i="50"/>
  <c r="A59" i="50"/>
  <c r="M58" i="50"/>
  <c r="M58" i="51" s="1"/>
  <c r="M58" i="10" s="1"/>
  <c r="L58" i="50"/>
  <c r="L58" i="51" s="1"/>
  <c r="L58" i="10" s="1"/>
  <c r="K58" i="50"/>
  <c r="K58" i="51" s="1"/>
  <c r="K58" i="10" s="1"/>
  <c r="J58" i="50"/>
  <c r="J58" i="51" s="1"/>
  <c r="J58" i="10" s="1"/>
  <c r="I58" i="50"/>
  <c r="I58" i="51" s="1"/>
  <c r="I58" i="10" s="1"/>
  <c r="H58" i="50"/>
  <c r="H58" i="51" s="1"/>
  <c r="H58" i="10" s="1"/>
  <c r="G58" i="50"/>
  <c r="G58" i="51" s="1"/>
  <c r="G58" i="10" s="1"/>
  <c r="F58" i="50"/>
  <c r="F58" i="51" s="1"/>
  <c r="F58" i="10" s="1"/>
  <c r="E58" i="50"/>
  <c r="E58" i="51" s="1"/>
  <c r="E58" i="10" s="1"/>
  <c r="D58" i="50"/>
  <c r="D58" i="51" s="1"/>
  <c r="D58" i="10" s="1"/>
  <c r="C58" i="50"/>
  <c r="C58" i="51" s="1"/>
  <c r="C58" i="10" s="1"/>
  <c r="B58" i="50"/>
  <c r="A58" i="50"/>
  <c r="M57" i="50"/>
  <c r="M57" i="51" s="1"/>
  <c r="M57" i="10" s="1"/>
  <c r="L57" i="50"/>
  <c r="L57" i="51" s="1"/>
  <c r="L57" i="10" s="1"/>
  <c r="K57" i="50"/>
  <c r="K57" i="51" s="1"/>
  <c r="K57" i="10" s="1"/>
  <c r="J57" i="50"/>
  <c r="J57" i="51" s="1"/>
  <c r="J57" i="10" s="1"/>
  <c r="I57" i="50"/>
  <c r="I57" i="51" s="1"/>
  <c r="I57" i="10" s="1"/>
  <c r="H57" i="50"/>
  <c r="H57" i="51" s="1"/>
  <c r="H57" i="10" s="1"/>
  <c r="G57" i="50"/>
  <c r="G57" i="51" s="1"/>
  <c r="G57" i="10" s="1"/>
  <c r="F57" i="50"/>
  <c r="F57" i="51" s="1"/>
  <c r="F57" i="10" s="1"/>
  <c r="E57" i="50"/>
  <c r="E57" i="51" s="1"/>
  <c r="E57" i="10" s="1"/>
  <c r="D57" i="50"/>
  <c r="D57" i="51" s="1"/>
  <c r="D57" i="10" s="1"/>
  <c r="C57" i="50"/>
  <c r="C57" i="51" s="1"/>
  <c r="C57" i="10" s="1"/>
  <c r="B57" i="50"/>
  <c r="A57" i="50"/>
  <c r="M56" i="50"/>
  <c r="M56" i="51" s="1"/>
  <c r="M56" i="10" s="1"/>
  <c r="L56" i="50"/>
  <c r="L56" i="51" s="1"/>
  <c r="L56" i="10" s="1"/>
  <c r="K56" i="50"/>
  <c r="K56" i="51" s="1"/>
  <c r="K56" i="10" s="1"/>
  <c r="J56" i="50"/>
  <c r="J56" i="51" s="1"/>
  <c r="J56" i="10" s="1"/>
  <c r="I56" i="50"/>
  <c r="I56" i="51" s="1"/>
  <c r="I56" i="10" s="1"/>
  <c r="H56" i="50"/>
  <c r="H56" i="51" s="1"/>
  <c r="H56" i="10" s="1"/>
  <c r="G56" i="50"/>
  <c r="G56" i="51" s="1"/>
  <c r="G56" i="10" s="1"/>
  <c r="F56" i="50"/>
  <c r="F56" i="51" s="1"/>
  <c r="F56" i="10" s="1"/>
  <c r="E56" i="50"/>
  <c r="E56" i="51" s="1"/>
  <c r="E56" i="10" s="1"/>
  <c r="D56" i="50"/>
  <c r="D56" i="51" s="1"/>
  <c r="D56" i="10" s="1"/>
  <c r="C56" i="50"/>
  <c r="C56" i="51" s="1"/>
  <c r="C56" i="10" s="1"/>
  <c r="B56" i="50"/>
  <c r="A56" i="50"/>
  <c r="M55" i="50"/>
  <c r="M55" i="51" s="1"/>
  <c r="M55" i="10" s="1"/>
  <c r="L55" i="50"/>
  <c r="L55" i="51" s="1"/>
  <c r="L55" i="10" s="1"/>
  <c r="K55" i="50"/>
  <c r="K55" i="51" s="1"/>
  <c r="K55" i="10" s="1"/>
  <c r="J55" i="50"/>
  <c r="J55" i="51" s="1"/>
  <c r="J55" i="10" s="1"/>
  <c r="I55" i="50"/>
  <c r="I55" i="51" s="1"/>
  <c r="I55" i="10" s="1"/>
  <c r="H55" i="50"/>
  <c r="H55" i="51" s="1"/>
  <c r="H55" i="10" s="1"/>
  <c r="G55" i="50"/>
  <c r="G55" i="51" s="1"/>
  <c r="G55" i="10" s="1"/>
  <c r="F55" i="50"/>
  <c r="F55" i="51" s="1"/>
  <c r="F55" i="10" s="1"/>
  <c r="E55" i="50"/>
  <c r="E55" i="51" s="1"/>
  <c r="E55" i="10" s="1"/>
  <c r="D55" i="50"/>
  <c r="D55" i="51" s="1"/>
  <c r="D55" i="10" s="1"/>
  <c r="C55" i="50"/>
  <c r="C55" i="51" s="1"/>
  <c r="C55" i="10" s="1"/>
  <c r="B55" i="50"/>
  <c r="A55" i="50"/>
  <c r="M54" i="50"/>
  <c r="M54" i="51" s="1"/>
  <c r="M54" i="10" s="1"/>
  <c r="L54" i="50"/>
  <c r="L54" i="51" s="1"/>
  <c r="L54" i="10" s="1"/>
  <c r="K54" i="50"/>
  <c r="K54" i="51" s="1"/>
  <c r="K54" i="10" s="1"/>
  <c r="J54" i="50"/>
  <c r="J54" i="51" s="1"/>
  <c r="J54" i="10" s="1"/>
  <c r="I54" i="50"/>
  <c r="I54" i="51" s="1"/>
  <c r="I54" i="10" s="1"/>
  <c r="H54" i="50"/>
  <c r="H54" i="51" s="1"/>
  <c r="H54" i="10" s="1"/>
  <c r="G54" i="50"/>
  <c r="G54" i="51" s="1"/>
  <c r="G54" i="10" s="1"/>
  <c r="F54" i="50"/>
  <c r="F54" i="51" s="1"/>
  <c r="F54" i="10" s="1"/>
  <c r="E54" i="50"/>
  <c r="E54" i="51" s="1"/>
  <c r="E54" i="10" s="1"/>
  <c r="D54" i="50"/>
  <c r="D54" i="51" s="1"/>
  <c r="D54" i="10" s="1"/>
  <c r="C54" i="50"/>
  <c r="C54" i="51" s="1"/>
  <c r="C54" i="10" s="1"/>
  <c r="B54" i="50"/>
  <c r="A54" i="50"/>
  <c r="M53" i="50"/>
  <c r="M53" i="51" s="1"/>
  <c r="M53" i="10" s="1"/>
  <c r="L53" i="50"/>
  <c r="L53" i="51" s="1"/>
  <c r="L53" i="10" s="1"/>
  <c r="K53" i="50"/>
  <c r="K53" i="51" s="1"/>
  <c r="K53" i="10" s="1"/>
  <c r="J53" i="50"/>
  <c r="J53" i="51" s="1"/>
  <c r="J53" i="10" s="1"/>
  <c r="I53" i="50"/>
  <c r="I53" i="51" s="1"/>
  <c r="I53" i="10" s="1"/>
  <c r="H53" i="50"/>
  <c r="H53" i="51" s="1"/>
  <c r="H53" i="10" s="1"/>
  <c r="G53" i="50"/>
  <c r="G53" i="51" s="1"/>
  <c r="G53" i="10" s="1"/>
  <c r="F53" i="50"/>
  <c r="F53" i="51" s="1"/>
  <c r="F53" i="10" s="1"/>
  <c r="E53" i="50"/>
  <c r="E53" i="51" s="1"/>
  <c r="E53" i="10" s="1"/>
  <c r="D53" i="50"/>
  <c r="D53" i="51" s="1"/>
  <c r="D53" i="10" s="1"/>
  <c r="C53" i="50"/>
  <c r="C53" i="51" s="1"/>
  <c r="C53" i="10" s="1"/>
  <c r="B53" i="50"/>
  <c r="A53" i="50"/>
  <c r="M52" i="50"/>
  <c r="M52" i="51" s="1"/>
  <c r="M52" i="10" s="1"/>
  <c r="L52" i="50"/>
  <c r="L52" i="51" s="1"/>
  <c r="L52" i="10" s="1"/>
  <c r="K52" i="50"/>
  <c r="K52" i="51" s="1"/>
  <c r="K52" i="10" s="1"/>
  <c r="J52" i="50"/>
  <c r="J52" i="51" s="1"/>
  <c r="J52" i="10" s="1"/>
  <c r="I52" i="50"/>
  <c r="I52" i="51" s="1"/>
  <c r="I52" i="10" s="1"/>
  <c r="H52" i="50"/>
  <c r="H52" i="51" s="1"/>
  <c r="H52" i="10" s="1"/>
  <c r="G52" i="50"/>
  <c r="G52" i="51" s="1"/>
  <c r="G52" i="10" s="1"/>
  <c r="F52" i="50"/>
  <c r="F52" i="51" s="1"/>
  <c r="F52" i="10" s="1"/>
  <c r="E52" i="50"/>
  <c r="E52" i="51" s="1"/>
  <c r="E52" i="10" s="1"/>
  <c r="D52" i="50"/>
  <c r="D52" i="51" s="1"/>
  <c r="D52" i="10" s="1"/>
  <c r="C52" i="50"/>
  <c r="C52" i="51" s="1"/>
  <c r="C52" i="10" s="1"/>
  <c r="B52" i="50"/>
  <c r="A52" i="50"/>
  <c r="M51" i="50"/>
  <c r="L51" i="50"/>
  <c r="K51" i="50"/>
  <c r="J51" i="50"/>
  <c r="I51" i="50"/>
  <c r="H51" i="50"/>
  <c r="G51" i="50"/>
  <c r="F51" i="50"/>
  <c r="E51" i="50"/>
  <c r="D51" i="50"/>
  <c r="C51" i="50"/>
  <c r="M50" i="50"/>
  <c r="L50" i="50"/>
  <c r="K50" i="50"/>
  <c r="J50" i="50"/>
  <c r="I50" i="50"/>
  <c r="H50" i="50"/>
  <c r="G50" i="50"/>
  <c r="F50" i="50"/>
  <c r="E50" i="50"/>
  <c r="D50" i="50"/>
  <c r="C50" i="50"/>
  <c r="M48" i="50"/>
  <c r="M48" i="51" s="1"/>
  <c r="M48" i="10" s="1"/>
  <c r="L48" i="50"/>
  <c r="L48" i="51" s="1"/>
  <c r="L48" i="10" s="1"/>
  <c r="K48" i="50"/>
  <c r="K48" i="51" s="1"/>
  <c r="K48" i="10" s="1"/>
  <c r="J48" i="50"/>
  <c r="J48" i="51" s="1"/>
  <c r="J48" i="10" s="1"/>
  <c r="I48" i="50"/>
  <c r="I48" i="51" s="1"/>
  <c r="I48" i="10" s="1"/>
  <c r="H48" i="50"/>
  <c r="H48" i="51" s="1"/>
  <c r="H48" i="10" s="1"/>
  <c r="G48" i="50"/>
  <c r="G48" i="51" s="1"/>
  <c r="G48" i="10" s="1"/>
  <c r="F48" i="50"/>
  <c r="F48" i="51" s="1"/>
  <c r="F48" i="10" s="1"/>
  <c r="E48" i="50"/>
  <c r="E48" i="51" s="1"/>
  <c r="E48" i="10" s="1"/>
  <c r="D48" i="50"/>
  <c r="D48" i="51" s="1"/>
  <c r="D48" i="10" s="1"/>
  <c r="C48" i="50"/>
  <c r="C48" i="51" s="1"/>
  <c r="C48" i="10" s="1"/>
  <c r="B48" i="50"/>
  <c r="A48" i="50"/>
  <c r="M47" i="50"/>
  <c r="M47" i="51" s="1"/>
  <c r="M47" i="10" s="1"/>
  <c r="L47" i="50"/>
  <c r="L47" i="51" s="1"/>
  <c r="L47" i="10" s="1"/>
  <c r="K47" i="50"/>
  <c r="K47" i="51" s="1"/>
  <c r="K47" i="10" s="1"/>
  <c r="J47" i="50"/>
  <c r="J47" i="51" s="1"/>
  <c r="J47" i="10" s="1"/>
  <c r="I47" i="50"/>
  <c r="I47" i="51" s="1"/>
  <c r="I47" i="10" s="1"/>
  <c r="H47" i="50"/>
  <c r="H47" i="51" s="1"/>
  <c r="H47" i="10" s="1"/>
  <c r="G47" i="50"/>
  <c r="G47" i="51" s="1"/>
  <c r="G47" i="10" s="1"/>
  <c r="F47" i="50"/>
  <c r="F47" i="51" s="1"/>
  <c r="F47" i="10" s="1"/>
  <c r="E47" i="50"/>
  <c r="E47" i="51" s="1"/>
  <c r="E47" i="10" s="1"/>
  <c r="D47" i="50"/>
  <c r="D47" i="51" s="1"/>
  <c r="D47" i="10" s="1"/>
  <c r="C47" i="50"/>
  <c r="C47" i="51" s="1"/>
  <c r="C47" i="10" s="1"/>
  <c r="B47" i="50"/>
  <c r="A47" i="50"/>
  <c r="M46" i="50"/>
  <c r="M46" i="51" s="1"/>
  <c r="M46" i="10" s="1"/>
  <c r="L46" i="50"/>
  <c r="L46" i="51" s="1"/>
  <c r="L46" i="10" s="1"/>
  <c r="K46" i="50"/>
  <c r="K46" i="51" s="1"/>
  <c r="K46" i="10" s="1"/>
  <c r="J46" i="50"/>
  <c r="J46" i="51" s="1"/>
  <c r="J46" i="10" s="1"/>
  <c r="I46" i="50"/>
  <c r="I46" i="51" s="1"/>
  <c r="I46" i="10" s="1"/>
  <c r="H46" i="50"/>
  <c r="H46" i="51" s="1"/>
  <c r="H46" i="10" s="1"/>
  <c r="G46" i="50"/>
  <c r="G46" i="51" s="1"/>
  <c r="G46" i="10" s="1"/>
  <c r="F46" i="50"/>
  <c r="F46" i="51" s="1"/>
  <c r="F46" i="10" s="1"/>
  <c r="E46" i="50"/>
  <c r="E46" i="51" s="1"/>
  <c r="E46" i="10" s="1"/>
  <c r="D46" i="50"/>
  <c r="D46" i="51" s="1"/>
  <c r="D46" i="10" s="1"/>
  <c r="C46" i="50"/>
  <c r="C46" i="51" s="1"/>
  <c r="C46" i="10" s="1"/>
  <c r="B46" i="50"/>
  <c r="A46" i="50"/>
  <c r="M45" i="50"/>
  <c r="M45" i="51" s="1"/>
  <c r="M45" i="10" s="1"/>
  <c r="L45" i="50"/>
  <c r="L45" i="51" s="1"/>
  <c r="L45" i="10" s="1"/>
  <c r="K45" i="50"/>
  <c r="K45" i="51" s="1"/>
  <c r="K45" i="10" s="1"/>
  <c r="J45" i="50"/>
  <c r="J45" i="51" s="1"/>
  <c r="J45" i="10" s="1"/>
  <c r="I45" i="50"/>
  <c r="I45" i="51" s="1"/>
  <c r="I45" i="10" s="1"/>
  <c r="H45" i="50"/>
  <c r="H45" i="51" s="1"/>
  <c r="H45" i="10" s="1"/>
  <c r="G45" i="50"/>
  <c r="G45" i="51" s="1"/>
  <c r="G45" i="10" s="1"/>
  <c r="F45" i="50"/>
  <c r="F45" i="51" s="1"/>
  <c r="F45" i="10" s="1"/>
  <c r="E45" i="50"/>
  <c r="E45" i="51" s="1"/>
  <c r="E45" i="10" s="1"/>
  <c r="D45" i="50"/>
  <c r="D45" i="51" s="1"/>
  <c r="D45" i="10" s="1"/>
  <c r="C45" i="50"/>
  <c r="C45" i="51" s="1"/>
  <c r="C45" i="10" s="1"/>
  <c r="B45" i="50"/>
  <c r="A45" i="50"/>
  <c r="M44" i="50"/>
  <c r="M44" i="51" s="1"/>
  <c r="M44" i="10" s="1"/>
  <c r="L44" i="50"/>
  <c r="L44" i="51" s="1"/>
  <c r="L44" i="10" s="1"/>
  <c r="K44" i="50"/>
  <c r="K44" i="51" s="1"/>
  <c r="K44" i="10" s="1"/>
  <c r="J44" i="50"/>
  <c r="J44" i="51" s="1"/>
  <c r="J44" i="10" s="1"/>
  <c r="I44" i="50"/>
  <c r="I44" i="51" s="1"/>
  <c r="I44" i="10" s="1"/>
  <c r="H44" i="50"/>
  <c r="H44" i="51" s="1"/>
  <c r="H44" i="10" s="1"/>
  <c r="G44" i="50"/>
  <c r="G44" i="51" s="1"/>
  <c r="G44" i="10" s="1"/>
  <c r="F44" i="50"/>
  <c r="F44" i="51" s="1"/>
  <c r="F44" i="10" s="1"/>
  <c r="E44" i="50"/>
  <c r="E44" i="51" s="1"/>
  <c r="E44" i="10" s="1"/>
  <c r="D44" i="50"/>
  <c r="D44" i="51" s="1"/>
  <c r="D44" i="10" s="1"/>
  <c r="C44" i="50"/>
  <c r="C44" i="51" s="1"/>
  <c r="C44" i="10" s="1"/>
  <c r="B44" i="50"/>
  <c r="A44" i="50"/>
  <c r="M43" i="50"/>
  <c r="M43" i="51" s="1"/>
  <c r="M43" i="10" s="1"/>
  <c r="L43" i="50"/>
  <c r="L43" i="51" s="1"/>
  <c r="L43" i="10" s="1"/>
  <c r="K43" i="50"/>
  <c r="K43" i="51" s="1"/>
  <c r="K43" i="10" s="1"/>
  <c r="J43" i="50"/>
  <c r="J43" i="51" s="1"/>
  <c r="J43" i="10" s="1"/>
  <c r="I43" i="50"/>
  <c r="I43" i="51" s="1"/>
  <c r="I43" i="10" s="1"/>
  <c r="H43" i="50"/>
  <c r="H43" i="51" s="1"/>
  <c r="H43" i="10" s="1"/>
  <c r="G43" i="50"/>
  <c r="G43" i="51" s="1"/>
  <c r="G43" i="10" s="1"/>
  <c r="F43" i="50"/>
  <c r="F43" i="51" s="1"/>
  <c r="F43" i="10" s="1"/>
  <c r="E43" i="50"/>
  <c r="E43" i="51" s="1"/>
  <c r="E43" i="10" s="1"/>
  <c r="D43" i="50"/>
  <c r="D43" i="51" s="1"/>
  <c r="D43" i="10" s="1"/>
  <c r="C43" i="50"/>
  <c r="C43" i="51" s="1"/>
  <c r="C43" i="10" s="1"/>
  <c r="B43" i="50"/>
  <c r="A43" i="50"/>
  <c r="M42" i="50"/>
  <c r="M42" i="51" s="1"/>
  <c r="M42" i="10" s="1"/>
  <c r="L42" i="50"/>
  <c r="L42" i="51" s="1"/>
  <c r="L42" i="10" s="1"/>
  <c r="K42" i="50"/>
  <c r="K42" i="51" s="1"/>
  <c r="K42" i="10" s="1"/>
  <c r="J42" i="50"/>
  <c r="J42" i="51" s="1"/>
  <c r="J42" i="10" s="1"/>
  <c r="I42" i="50"/>
  <c r="I42" i="51" s="1"/>
  <c r="I42" i="10" s="1"/>
  <c r="H42" i="50"/>
  <c r="H42" i="51" s="1"/>
  <c r="H42" i="10" s="1"/>
  <c r="G42" i="50"/>
  <c r="G42" i="51" s="1"/>
  <c r="G42" i="10" s="1"/>
  <c r="F42" i="50"/>
  <c r="F42" i="51" s="1"/>
  <c r="F42" i="10" s="1"/>
  <c r="E42" i="50"/>
  <c r="E42" i="51" s="1"/>
  <c r="E42" i="10" s="1"/>
  <c r="D42" i="50"/>
  <c r="D42" i="51" s="1"/>
  <c r="D42" i="10" s="1"/>
  <c r="C42" i="50"/>
  <c r="C42" i="51" s="1"/>
  <c r="C42" i="10" s="1"/>
  <c r="B42" i="50"/>
  <c r="A42" i="50"/>
  <c r="M41" i="50"/>
  <c r="M41" i="51" s="1"/>
  <c r="M41" i="10" s="1"/>
  <c r="L41" i="50"/>
  <c r="L41" i="51" s="1"/>
  <c r="L41" i="10" s="1"/>
  <c r="K41" i="50"/>
  <c r="K41" i="51" s="1"/>
  <c r="K41" i="10" s="1"/>
  <c r="J41" i="50"/>
  <c r="J41" i="51" s="1"/>
  <c r="J41" i="10" s="1"/>
  <c r="I41" i="50"/>
  <c r="I41" i="51" s="1"/>
  <c r="I41" i="10" s="1"/>
  <c r="H41" i="50"/>
  <c r="H41" i="51" s="1"/>
  <c r="H41" i="10" s="1"/>
  <c r="G41" i="50"/>
  <c r="G41" i="51" s="1"/>
  <c r="G41" i="10" s="1"/>
  <c r="F41" i="50"/>
  <c r="F41" i="51" s="1"/>
  <c r="F41" i="10" s="1"/>
  <c r="E41" i="50"/>
  <c r="E41" i="51" s="1"/>
  <c r="E41" i="10" s="1"/>
  <c r="D41" i="50"/>
  <c r="D41" i="51" s="1"/>
  <c r="D41" i="10" s="1"/>
  <c r="C41" i="50"/>
  <c r="C41" i="51" s="1"/>
  <c r="C41" i="10" s="1"/>
  <c r="B41" i="50"/>
  <c r="A41" i="50"/>
  <c r="M40" i="50"/>
  <c r="M40" i="51" s="1"/>
  <c r="M40" i="10" s="1"/>
  <c r="L40" i="50"/>
  <c r="L40" i="51" s="1"/>
  <c r="L40" i="10" s="1"/>
  <c r="K40" i="50"/>
  <c r="K40" i="51" s="1"/>
  <c r="K40" i="10" s="1"/>
  <c r="J40" i="50"/>
  <c r="J40" i="51" s="1"/>
  <c r="J40" i="10" s="1"/>
  <c r="I40" i="50"/>
  <c r="I40" i="51" s="1"/>
  <c r="I40" i="10" s="1"/>
  <c r="H40" i="50"/>
  <c r="H40" i="51" s="1"/>
  <c r="H40" i="10" s="1"/>
  <c r="G40" i="50"/>
  <c r="G40" i="51" s="1"/>
  <c r="G40" i="10" s="1"/>
  <c r="F40" i="50"/>
  <c r="F40" i="51" s="1"/>
  <c r="F40" i="10" s="1"/>
  <c r="E40" i="50"/>
  <c r="E40" i="51" s="1"/>
  <c r="E40" i="10" s="1"/>
  <c r="D40" i="50"/>
  <c r="D40" i="51" s="1"/>
  <c r="D40" i="10" s="1"/>
  <c r="C40" i="50"/>
  <c r="C40" i="51" s="1"/>
  <c r="C40" i="10" s="1"/>
  <c r="B40" i="50"/>
  <c r="A40" i="50"/>
  <c r="M39" i="50"/>
  <c r="L39" i="50"/>
  <c r="K39" i="50"/>
  <c r="J39" i="50"/>
  <c r="I39" i="50"/>
  <c r="H39" i="50"/>
  <c r="G39" i="50"/>
  <c r="F39" i="50"/>
  <c r="E39" i="50"/>
  <c r="D39" i="50"/>
  <c r="C39" i="50"/>
  <c r="M38" i="50"/>
  <c r="L38" i="50"/>
  <c r="K38" i="50"/>
  <c r="J38" i="50"/>
  <c r="I38" i="50"/>
  <c r="H38" i="50"/>
  <c r="G38" i="50"/>
  <c r="F38" i="50"/>
  <c r="E38" i="50"/>
  <c r="D38" i="50"/>
  <c r="C38" i="50"/>
  <c r="M36" i="50"/>
  <c r="M36" i="51" s="1"/>
  <c r="M36" i="10" s="1"/>
  <c r="L36" i="50"/>
  <c r="L36" i="51" s="1"/>
  <c r="L36" i="10" s="1"/>
  <c r="K36" i="50"/>
  <c r="K36" i="51" s="1"/>
  <c r="K36" i="10" s="1"/>
  <c r="J36" i="50"/>
  <c r="J36" i="51" s="1"/>
  <c r="J36" i="10" s="1"/>
  <c r="I36" i="50"/>
  <c r="I36" i="51" s="1"/>
  <c r="I36" i="10" s="1"/>
  <c r="H36" i="50"/>
  <c r="H36" i="51" s="1"/>
  <c r="H36" i="10" s="1"/>
  <c r="G36" i="50"/>
  <c r="G36" i="51" s="1"/>
  <c r="G36" i="10" s="1"/>
  <c r="F36" i="50"/>
  <c r="F36" i="51" s="1"/>
  <c r="F36" i="10" s="1"/>
  <c r="E36" i="50"/>
  <c r="E36" i="51" s="1"/>
  <c r="E36" i="10" s="1"/>
  <c r="D36" i="50"/>
  <c r="D36" i="51" s="1"/>
  <c r="D36" i="10" s="1"/>
  <c r="C36" i="50"/>
  <c r="C36" i="51" s="1"/>
  <c r="C36" i="10" s="1"/>
  <c r="B36" i="50"/>
  <c r="A36" i="50"/>
  <c r="M35" i="50"/>
  <c r="M35" i="51" s="1"/>
  <c r="M35" i="10" s="1"/>
  <c r="L35" i="50"/>
  <c r="L35" i="51" s="1"/>
  <c r="L35" i="10" s="1"/>
  <c r="K35" i="50"/>
  <c r="K35" i="51" s="1"/>
  <c r="K35" i="10" s="1"/>
  <c r="J35" i="50"/>
  <c r="J35" i="51" s="1"/>
  <c r="J35" i="10" s="1"/>
  <c r="I35" i="50"/>
  <c r="I35" i="51" s="1"/>
  <c r="I35" i="10" s="1"/>
  <c r="H35" i="50"/>
  <c r="H35" i="51" s="1"/>
  <c r="H35" i="10" s="1"/>
  <c r="G35" i="50"/>
  <c r="G35" i="51" s="1"/>
  <c r="G35" i="10" s="1"/>
  <c r="F35" i="50"/>
  <c r="F35" i="51" s="1"/>
  <c r="F35" i="10" s="1"/>
  <c r="E35" i="50"/>
  <c r="E35" i="51" s="1"/>
  <c r="E35" i="10" s="1"/>
  <c r="D35" i="50"/>
  <c r="D35" i="51" s="1"/>
  <c r="D35" i="10" s="1"/>
  <c r="C35" i="50"/>
  <c r="C35" i="51" s="1"/>
  <c r="C35" i="10" s="1"/>
  <c r="B35" i="50"/>
  <c r="A35" i="50"/>
  <c r="M34" i="50"/>
  <c r="M34" i="51" s="1"/>
  <c r="M34" i="10" s="1"/>
  <c r="L34" i="50"/>
  <c r="L34" i="51" s="1"/>
  <c r="L34" i="10" s="1"/>
  <c r="K34" i="50"/>
  <c r="K34" i="51" s="1"/>
  <c r="K34" i="10" s="1"/>
  <c r="J34" i="50"/>
  <c r="J34" i="51" s="1"/>
  <c r="J34" i="10" s="1"/>
  <c r="I34" i="50"/>
  <c r="I34" i="51" s="1"/>
  <c r="I34" i="10" s="1"/>
  <c r="H34" i="50"/>
  <c r="H34" i="51" s="1"/>
  <c r="H34" i="10" s="1"/>
  <c r="G34" i="50"/>
  <c r="G34" i="51" s="1"/>
  <c r="G34" i="10" s="1"/>
  <c r="F34" i="50"/>
  <c r="F34" i="51" s="1"/>
  <c r="F34" i="10" s="1"/>
  <c r="E34" i="50"/>
  <c r="E34" i="51" s="1"/>
  <c r="E34" i="10" s="1"/>
  <c r="D34" i="50"/>
  <c r="D34" i="51" s="1"/>
  <c r="D34" i="10" s="1"/>
  <c r="C34" i="50"/>
  <c r="C34" i="51" s="1"/>
  <c r="C34" i="10" s="1"/>
  <c r="B34" i="50"/>
  <c r="A34" i="50"/>
  <c r="M33" i="50"/>
  <c r="M33" i="51" s="1"/>
  <c r="M33" i="10" s="1"/>
  <c r="L33" i="50"/>
  <c r="L33" i="51" s="1"/>
  <c r="L33" i="10" s="1"/>
  <c r="K33" i="50"/>
  <c r="K33" i="51" s="1"/>
  <c r="K33" i="10" s="1"/>
  <c r="J33" i="50"/>
  <c r="J33" i="51" s="1"/>
  <c r="J33" i="10" s="1"/>
  <c r="I33" i="50"/>
  <c r="I33" i="51" s="1"/>
  <c r="I33" i="10" s="1"/>
  <c r="H33" i="50"/>
  <c r="H33" i="51" s="1"/>
  <c r="H33" i="10" s="1"/>
  <c r="G33" i="50"/>
  <c r="G33" i="51" s="1"/>
  <c r="G33" i="10" s="1"/>
  <c r="F33" i="50"/>
  <c r="F33" i="51" s="1"/>
  <c r="F33" i="10" s="1"/>
  <c r="E33" i="50"/>
  <c r="E33" i="51" s="1"/>
  <c r="E33" i="10" s="1"/>
  <c r="D33" i="50"/>
  <c r="D33" i="51" s="1"/>
  <c r="D33" i="10" s="1"/>
  <c r="C33" i="50"/>
  <c r="C33" i="51" s="1"/>
  <c r="C33" i="10" s="1"/>
  <c r="B33" i="50"/>
  <c r="A33" i="50"/>
  <c r="M32" i="50"/>
  <c r="M32" i="51" s="1"/>
  <c r="M32" i="10" s="1"/>
  <c r="L32" i="50"/>
  <c r="L32" i="51" s="1"/>
  <c r="L32" i="10" s="1"/>
  <c r="K32" i="50"/>
  <c r="K32" i="51" s="1"/>
  <c r="K32" i="10" s="1"/>
  <c r="J32" i="50"/>
  <c r="J32" i="51" s="1"/>
  <c r="J32" i="10" s="1"/>
  <c r="I32" i="50"/>
  <c r="I32" i="51" s="1"/>
  <c r="I32" i="10" s="1"/>
  <c r="H32" i="50"/>
  <c r="H32" i="51" s="1"/>
  <c r="H32" i="10" s="1"/>
  <c r="G32" i="50"/>
  <c r="G32" i="51" s="1"/>
  <c r="G32" i="10" s="1"/>
  <c r="F32" i="50"/>
  <c r="F32" i="51" s="1"/>
  <c r="F32" i="10" s="1"/>
  <c r="E32" i="50"/>
  <c r="E32" i="51" s="1"/>
  <c r="E32" i="10" s="1"/>
  <c r="D32" i="50"/>
  <c r="D32" i="51" s="1"/>
  <c r="D32" i="10" s="1"/>
  <c r="C32" i="50"/>
  <c r="C32" i="51" s="1"/>
  <c r="C32" i="10" s="1"/>
  <c r="B32" i="50"/>
  <c r="A32" i="50"/>
  <c r="M31" i="50"/>
  <c r="M31" i="51" s="1"/>
  <c r="M31" i="10" s="1"/>
  <c r="L31" i="50"/>
  <c r="L31" i="51" s="1"/>
  <c r="L31" i="10" s="1"/>
  <c r="K31" i="50"/>
  <c r="K31" i="51" s="1"/>
  <c r="K31" i="10" s="1"/>
  <c r="J31" i="50"/>
  <c r="J31" i="51" s="1"/>
  <c r="J31" i="10" s="1"/>
  <c r="I31" i="50"/>
  <c r="I31" i="51" s="1"/>
  <c r="I31" i="10" s="1"/>
  <c r="H31" i="50"/>
  <c r="H31" i="51" s="1"/>
  <c r="H31" i="10" s="1"/>
  <c r="G31" i="50"/>
  <c r="G31" i="51" s="1"/>
  <c r="G31" i="10" s="1"/>
  <c r="F31" i="50"/>
  <c r="F31" i="51" s="1"/>
  <c r="F31" i="10" s="1"/>
  <c r="E31" i="50"/>
  <c r="E31" i="51" s="1"/>
  <c r="E31" i="10" s="1"/>
  <c r="D31" i="50"/>
  <c r="D31" i="51" s="1"/>
  <c r="D31" i="10" s="1"/>
  <c r="C31" i="50"/>
  <c r="C31" i="51" s="1"/>
  <c r="C31" i="10" s="1"/>
  <c r="B31" i="50"/>
  <c r="A31" i="50"/>
  <c r="M30" i="50"/>
  <c r="M30" i="51" s="1"/>
  <c r="M30" i="10" s="1"/>
  <c r="L30" i="50"/>
  <c r="L30" i="51" s="1"/>
  <c r="L30" i="10" s="1"/>
  <c r="K30" i="50"/>
  <c r="K30" i="51" s="1"/>
  <c r="K30" i="10" s="1"/>
  <c r="J30" i="50"/>
  <c r="J30" i="51" s="1"/>
  <c r="J30" i="10" s="1"/>
  <c r="I30" i="50"/>
  <c r="I30" i="51" s="1"/>
  <c r="I30" i="10" s="1"/>
  <c r="H30" i="50"/>
  <c r="H30" i="51" s="1"/>
  <c r="H30" i="10" s="1"/>
  <c r="G30" i="50"/>
  <c r="G30" i="51" s="1"/>
  <c r="G30" i="10" s="1"/>
  <c r="F30" i="50"/>
  <c r="F30" i="51" s="1"/>
  <c r="F30" i="10" s="1"/>
  <c r="E30" i="50"/>
  <c r="E30" i="51" s="1"/>
  <c r="E30" i="10" s="1"/>
  <c r="D30" i="50"/>
  <c r="D30" i="51" s="1"/>
  <c r="D30" i="10" s="1"/>
  <c r="C30" i="50"/>
  <c r="C30" i="51" s="1"/>
  <c r="C30" i="10" s="1"/>
  <c r="B30" i="50"/>
  <c r="A30" i="50"/>
  <c r="M29" i="50"/>
  <c r="M29" i="51" s="1"/>
  <c r="M29" i="10" s="1"/>
  <c r="L29" i="50"/>
  <c r="L29" i="51" s="1"/>
  <c r="L29" i="10" s="1"/>
  <c r="K29" i="50"/>
  <c r="K29" i="51" s="1"/>
  <c r="K29" i="10" s="1"/>
  <c r="J29" i="50"/>
  <c r="J29" i="51" s="1"/>
  <c r="J29" i="10" s="1"/>
  <c r="I29" i="50"/>
  <c r="I29" i="51" s="1"/>
  <c r="I29" i="10" s="1"/>
  <c r="H29" i="50"/>
  <c r="H29" i="51" s="1"/>
  <c r="H29" i="10" s="1"/>
  <c r="G29" i="50"/>
  <c r="G29" i="51" s="1"/>
  <c r="G29" i="10" s="1"/>
  <c r="F29" i="50"/>
  <c r="F29" i="51" s="1"/>
  <c r="F29" i="10" s="1"/>
  <c r="E29" i="50"/>
  <c r="E29" i="51" s="1"/>
  <c r="E29" i="10" s="1"/>
  <c r="D29" i="50"/>
  <c r="D29" i="51" s="1"/>
  <c r="D29" i="10" s="1"/>
  <c r="C29" i="50"/>
  <c r="C29" i="51" s="1"/>
  <c r="C29" i="10" s="1"/>
  <c r="B29" i="50"/>
  <c r="A29" i="50"/>
  <c r="M28" i="50"/>
  <c r="M28" i="51" s="1"/>
  <c r="M28" i="10" s="1"/>
  <c r="L28" i="50"/>
  <c r="L28" i="51" s="1"/>
  <c r="L28" i="10" s="1"/>
  <c r="K28" i="50"/>
  <c r="K28" i="51" s="1"/>
  <c r="K28" i="10" s="1"/>
  <c r="J28" i="50"/>
  <c r="J28" i="51" s="1"/>
  <c r="J28" i="10" s="1"/>
  <c r="I28" i="50"/>
  <c r="I28" i="51" s="1"/>
  <c r="I28" i="10" s="1"/>
  <c r="H28" i="50"/>
  <c r="H28" i="51" s="1"/>
  <c r="H28" i="10" s="1"/>
  <c r="G28" i="50"/>
  <c r="G28" i="51" s="1"/>
  <c r="G28" i="10" s="1"/>
  <c r="F28" i="50"/>
  <c r="F28" i="51" s="1"/>
  <c r="F28" i="10" s="1"/>
  <c r="E28" i="50"/>
  <c r="E28" i="51" s="1"/>
  <c r="E28" i="10" s="1"/>
  <c r="D28" i="50"/>
  <c r="D28" i="51" s="1"/>
  <c r="D28" i="10" s="1"/>
  <c r="C28" i="50"/>
  <c r="C28" i="51" s="1"/>
  <c r="C28" i="10" s="1"/>
  <c r="B28" i="50"/>
  <c r="A28" i="50"/>
  <c r="M27" i="50"/>
  <c r="L27" i="50"/>
  <c r="K27" i="50"/>
  <c r="J27" i="50"/>
  <c r="I27" i="50"/>
  <c r="H27" i="50"/>
  <c r="G27" i="50"/>
  <c r="F27" i="50"/>
  <c r="E27" i="50"/>
  <c r="D27" i="50"/>
  <c r="C27" i="50"/>
  <c r="M26" i="50"/>
  <c r="L26" i="50"/>
  <c r="K26" i="50"/>
  <c r="J26" i="50"/>
  <c r="I26" i="50"/>
  <c r="H26" i="50"/>
  <c r="G26" i="50"/>
  <c r="F26" i="50"/>
  <c r="E26" i="50"/>
  <c r="D26" i="50"/>
  <c r="C26" i="50"/>
  <c r="M24" i="50"/>
  <c r="M24" i="51" s="1"/>
  <c r="M24" i="10" s="1"/>
  <c r="L24" i="50"/>
  <c r="L24" i="51" s="1"/>
  <c r="L24" i="10" s="1"/>
  <c r="K24" i="50"/>
  <c r="K24" i="51" s="1"/>
  <c r="K24" i="10" s="1"/>
  <c r="J24" i="50"/>
  <c r="J24" i="51" s="1"/>
  <c r="J24" i="10" s="1"/>
  <c r="I24" i="50"/>
  <c r="I24" i="51" s="1"/>
  <c r="I24" i="10" s="1"/>
  <c r="H24" i="50"/>
  <c r="H24" i="51" s="1"/>
  <c r="H24" i="10" s="1"/>
  <c r="G24" i="50"/>
  <c r="G24" i="51" s="1"/>
  <c r="G24" i="10" s="1"/>
  <c r="F24" i="50"/>
  <c r="F24" i="51" s="1"/>
  <c r="F24" i="10" s="1"/>
  <c r="E24" i="50"/>
  <c r="E24" i="51" s="1"/>
  <c r="E24" i="10" s="1"/>
  <c r="D24" i="50"/>
  <c r="D24" i="51" s="1"/>
  <c r="D24" i="10" s="1"/>
  <c r="C24" i="50"/>
  <c r="C24" i="51" s="1"/>
  <c r="C24" i="10" s="1"/>
  <c r="B24" i="50"/>
  <c r="A24" i="50"/>
  <c r="M23" i="50"/>
  <c r="M23" i="51" s="1"/>
  <c r="M23" i="10" s="1"/>
  <c r="L23" i="50"/>
  <c r="L23" i="51" s="1"/>
  <c r="L23" i="10" s="1"/>
  <c r="K23" i="50"/>
  <c r="K23" i="51" s="1"/>
  <c r="K23" i="10" s="1"/>
  <c r="J23" i="50"/>
  <c r="J23" i="51" s="1"/>
  <c r="J23" i="10" s="1"/>
  <c r="I23" i="50"/>
  <c r="I23" i="51" s="1"/>
  <c r="I23" i="10" s="1"/>
  <c r="H23" i="50"/>
  <c r="H23" i="51" s="1"/>
  <c r="H23" i="10" s="1"/>
  <c r="G23" i="50"/>
  <c r="G23" i="51" s="1"/>
  <c r="G23" i="10" s="1"/>
  <c r="F23" i="50"/>
  <c r="F23" i="51" s="1"/>
  <c r="F23" i="10" s="1"/>
  <c r="E23" i="50"/>
  <c r="E23" i="51" s="1"/>
  <c r="E23" i="10" s="1"/>
  <c r="D23" i="50"/>
  <c r="D23" i="51" s="1"/>
  <c r="D23" i="10" s="1"/>
  <c r="C23" i="50"/>
  <c r="C23" i="51" s="1"/>
  <c r="C23" i="10" s="1"/>
  <c r="B23" i="50"/>
  <c r="A23" i="50"/>
  <c r="M22" i="50"/>
  <c r="M22" i="51" s="1"/>
  <c r="M22" i="10" s="1"/>
  <c r="L22" i="50"/>
  <c r="L22" i="51" s="1"/>
  <c r="L22" i="10" s="1"/>
  <c r="K22" i="50"/>
  <c r="K22" i="51" s="1"/>
  <c r="K22" i="10" s="1"/>
  <c r="J22" i="50"/>
  <c r="J22" i="51" s="1"/>
  <c r="J22" i="10" s="1"/>
  <c r="I22" i="50"/>
  <c r="I22" i="51" s="1"/>
  <c r="I22" i="10" s="1"/>
  <c r="H22" i="50"/>
  <c r="H22" i="51" s="1"/>
  <c r="H22" i="10" s="1"/>
  <c r="G22" i="50"/>
  <c r="G22" i="51" s="1"/>
  <c r="G22" i="10" s="1"/>
  <c r="F22" i="50"/>
  <c r="F22" i="51" s="1"/>
  <c r="F22" i="10" s="1"/>
  <c r="E22" i="50"/>
  <c r="E22" i="51" s="1"/>
  <c r="E22" i="10" s="1"/>
  <c r="D22" i="50"/>
  <c r="D22" i="51" s="1"/>
  <c r="D22" i="10" s="1"/>
  <c r="C22" i="50"/>
  <c r="C22" i="51" s="1"/>
  <c r="C22" i="10" s="1"/>
  <c r="B22" i="50"/>
  <c r="A22" i="50"/>
  <c r="M21" i="50"/>
  <c r="M21" i="51" s="1"/>
  <c r="M21" i="10" s="1"/>
  <c r="L21" i="50"/>
  <c r="L21" i="51" s="1"/>
  <c r="L21" i="10" s="1"/>
  <c r="K21" i="50"/>
  <c r="K21" i="51" s="1"/>
  <c r="K21" i="10" s="1"/>
  <c r="J21" i="50"/>
  <c r="J21" i="51" s="1"/>
  <c r="J21" i="10" s="1"/>
  <c r="I21" i="50"/>
  <c r="I21" i="51" s="1"/>
  <c r="I21" i="10" s="1"/>
  <c r="H21" i="50"/>
  <c r="H21" i="51" s="1"/>
  <c r="H21" i="10" s="1"/>
  <c r="G21" i="50"/>
  <c r="G21" i="51" s="1"/>
  <c r="G21" i="10" s="1"/>
  <c r="F21" i="50"/>
  <c r="F21" i="51" s="1"/>
  <c r="F21" i="10" s="1"/>
  <c r="E21" i="50"/>
  <c r="E21" i="51" s="1"/>
  <c r="E21" i="10" s="1"/>
  <c r="D21" i="50"/>
  <c r="D21" i="51" s="1"/>
  <c r="D21" i="10" s="1"/>
  <c r="C21" i="50"/>
  <c r="C21" i="51" s="1"/>
  <c r="C21" i="10" s="1"/>
  <c r="B21" i="50"/>
  <c r="A21" i="50"/>
  <c r="M20" i="50"/>
  <c r="M20" i="51" s="1"/>
  <c r="M20" i="10" s="1"/>
  <c r="L20" i="50"/>
  <c r="L20" i="51" s="1"/>
  <c r="L20" i="10" s="1"/>
  <c r="K20" i="50"/>
  <c r="K20" i="51" s="1"/>
  <c r="K20" i="10" s="1"/>
  <c r="J20" i="50"/>
  <c r="J20" i="51" s="1"/>
  <c r="J20" i="10" s="1"/>
  <c r="I20" i="50"/>
  <c r="I20" i="51" s="1"/>
  <c r="I20" i="10" s="1"/>
  <c r="H20" i="50"/>
  <c r="H20" i="51" s="1"/>
  <c r="H20" i="10" s="1"/>
  <c r="G20" i="50"/>
  <c r="G20" i="51" s="1"/>
  <c r="G20" i="10" s="1"/>
  <c r="F20" i="50"/>
  <c r="F20" i="51" s="1"/>
  <c r="F20" i="10" s="1"/>
  <c r="E20" i="50"/>
  <c r="E20" i="51" s="1"/>
  <c r="E20" i="10" s="1"/>
  <c r="D20" i="50"/>
  <c r="D20" i="51" s="1"/>
  <c r="D20" i="10" s="1"/>
  <c r="C20" i="50"/>
  <c r="C20" i="51" s="1"/>
  <c r="C20" i="10" s="1"/>
  <c r="B20" i="50"/>
  <c r="A20" i="50"/>
  <c r="M19" i="50"/>
  <c r="M19" i="51" s="1"/>
  <c r="M19" i="10" s="1"/>
  <c r="L19" i="50"/>
  <c r="L19" i="51" s="1"/>
  <c r="L19" i="10" s="1"/>
  <c r="K19" i="50"/>
  <c r="K19" i="51" s="1"/>
  <c r="K19" i="10" s="1"/>
  <c r="J19" i="50"/>
  <c r="J19" i="51" s="1"/>
  <c r="J19" i="10" s="1"/>
  <c r="I19" i="50"/>
  <c r="I19" i="51" s="1"/>
  <c r="I19" i="10" s="1"/>
  <c r="H19" i="50"/>
  <c r="H19" i="51" s="1"/>
  <c r="H19" i="10" s="1"/>
  <c r="G19" i="50"/>
  <c r="G19" i="51" s="1"/>
  <c r="G19" i="10" s="1"/>
  <c r="F19" i="50"/>
  <c r="F19" i="51" s="1"/>
  <c r="F19" i="10" s="1"/>
  <c r="E19" i="50"/>
  <c r="E19" i="51" s="1"/>
  <c r="E19" i="10" s="1"/>
  <c r="D19" i="50"/>
  <c r="D19" i="51" s="1"/>
  <c r="D19" i="10" s="1"/>
  <c r="C19" i="50"/>
  <c r="C19" i="51" s="1"/>
  <c r="C19" i="10" s="1"/>
  <c r="B19" i="50"/>
  <c r="A19" i="50"/>
  <c r="M18" i="50"/>
  <c r="M18" i="51" s="1"/>
  <c r="M18" i="10" s="1"/>
  <c r="L18" i="50"/>
  <c r="L18" i="51" s="1"/>
  <c r="L18" i="10" s="1"/>
  <c r="K18" i="50"/>
  <c r="K18" i="51" s="1"/>
  <c r="K18" i="10" s="1"/>
  <c r="J18" i="50"/>
  <c r="J18" i="51" s="1"/>
  <c r="J18" i="10" s="1"/>
  <c r="I18" i="50"/>
  <c r="I18" i="51" s="1"/>
  <c r="I18" i="10" s="1"/>
  <c r="H18" i="50"/>
  <c r="H18" i="51" s="1"/>
  <c r="H18" i="10" s="1"/>
  <c r="G18" i="50"/>
  <c r="G18" i="51" s="1"/>
  <c r="G18" i="10" s="1"/>
  <c r="F18" i="50"/>
  <c r="F18" i="51" s="1"/>
  <c r="F18" i="10" s="1"/>
  <c r="E18" i="50"/>
  <c r="E18" i="51" s="1"/>
  <c r="E18" i="10" s="1"/>
  <c r="D18" i="50"/>
  <c r="D18" i="51" s="1"/>
  <c r="D18" i="10" s="1"/>
  <c r="C18" i="50"/>
  <c r="C18" i="51" s="1"/>
  <c r="C18" i="10" s="1"/>
  <c r="B18" i="50"/>
  <c r="A18" i="50"/>
  <c r="M17" i="50"/>
  <c r="M17" i="51" s="1"/>
  <c r="M17" i="10" s="1"/>
  <c r="L17" i="50"/>
  <c r="L17" i="51" s="1"/>
  <c r="L17" i="10" s="1"/>
  <c r="K17" i="50"/>
  <c r="K17" i="51" s="1"/>
  <c r="K17" i="10" s="1"/>
  <c r="J17" i="50"/>
  <c r="J17" i="51" s="1"/>
  <c r="J17" i="10" s="1"/>
  <c r="I17" i="50"/>
  <c r="I17" i="51" s="1"/>
  <c r="I17" i="10" s="1"/>
  <c r="H17" i="50"/>
  <c r="H17" i="51" s="1"/>
  <c r="H17" i="10" s="1"/>
  <c r="G17" i="50"/>
  <c r="G17" i="51" s="1"/>
  <c r="G17" i="10" s="1"/>
  <c r="F17" i="50"/>
  <c r="F17" i="51" s="1"/>
  <c r="F17" i="10" s="1"/>
  <c r="E17" i="50"/>
  <c r="E17" i="51" s="1"/>
  <c r="E17" i="10" s="1"/>
  <c r="D17" i="50"/>
  <c r="D17" i="51" s="1"/>
  <c r="D17" i="10" s="1"/>
  <c r="C17" i="50"/>
  <c r="C17" i="51" s="1"/>
  <c r="C17" i="10" s="1"/>
  <c r="B17" i="50"/>
  <c r="A17" i="50"/>
  <c r="M16" i="50"/>
  <c r="M16" i="51" s="1"/>
  <c r="M16" i="10" s="1"/>
  <c r="L16" i="50"/>
  <c r="L16" i="51" s="1"/>
  <c r="L16" i="10" s="1"/>
  <c r="K16" i="50"/>
  <c r="K16" i="51" s="1"/>
  <c r="K16" i="10" s="1"/>
  <c r="J16" i="50"/>
  <c r="J16" i="51" s="1"/>
  <c r="J16" i="10" s="1"/>
  <c r="I16" i="50"/>
  <c r="I16" i="51" s="1"/>
  <c r="I16" i="10" s="1"/>
  <c r="H16" i="50"/>
  <c r="H16" i="51" s="1"/>
  <c r="H16" i="10" s="1"/>
  <c r="G16" i="50"/>
  <c r="G16" i="51" s="1"/>
  <c r="G16" i="10" s="1"/>
  <c r="F16" i="50"/>
  <c r="F16" i="51" s="1"/>
  <c r="F16" i="10" s="1"/>
  <c r="E16" i="50"/>
  <c r="E16" i="51" s="1"/>
  <c r="E16" i="10" s="1"/>
  <c r="D16" i="50"/>
  <c r="D16" i="51" s="1"/>
  <c r="D16" i="10" s="1"/>
  <c r="C16" i="50"/>
  <c r="C16" i="51" s="1"/>
  <c r="C16" i="10" s="1"/>
  <c r="B16" i="50"/>
  <c r="A16" i="50"/>
  <c r="M15" i="50"/>
  <c r="L15" i="50"/>
  <c r="K15" i="50"/>
  <c r="J15" i="50"/>
  <c r="I15" i="50"/>
  <c r="H15" i="50"/>
  <c r="G15" i="50"/>
  <c r="F15" i="50"/>
  <c r="E15" i="50"/>
  <c r="D15" i="50"/>
  <c r="C15" i="50"/>
  <c r="M14" i="50"/>
  <c r="L14" i="50"/>
  <c r="K14" i="50"/>
  <c r="J14" i="50"/>
  <c r="I14" i="50"/>
  <c r="H14" i="50"/>
  <c r="G14" i="50"/>
  <c r="F14" i="50"/>
  <c r="E14" i="50"/>
  <c r="D14" i="50"/>
  <c r="C14" i="50"/>
  <c r="M12" i="50"/>
  <c r="M12" i="51" s="1"/>
  <c r="M12" i="10" s="1"/>
  <c r="L12" i="50"/>
  <c r="L12" i="51" s="1"/>
  <c r="L12" i="10" s="1"/>
  <c r="K12" i="50"/>
  <c r="K12" i="51" s="1"/>
  <c r="K12" i="10" s="1"/>
  <c r="J12" i="50"/>
  <c r="J12" i="51" s="1"/>
  <c r="J12" i="10" s="1"/>
  <c r="I12" i="50"/>
  <c r="I12" i="51" s="1"/>
  <c r="I12" i="10" s="1"/>
  <c r="H12" i="50"/>
  <c r="H12" i="51" s="1"/>
  <c r="H12" i="10" s="1"/>
  <c r="G12" i="50"/>
  <c r="G12" i="51" s="1"/>
  <c r="G12" i="10" s="1"/>
  <c r="F12" i="50"/>
  <c r="F12" i="51" s="1"/>
  <c r="F12" i="10" s="1"/>
  <c r="E12" i="50"/>
  <c r="E12" i="51" s="1"/>
  <c r="E12" i="10" s="1"/>
  <c r="D12" i="50"/>
  <c r="D12" i="51" s="1"/>
  <c r="D12" i="10" s="1"/>
  <c r="C12" i="50"/>
  <c r="C12" i="51" s="1"/>
  <c r="C12" i="10" s="1"/>
  <c r="B12" i="50"/>
  <c r="A12" i="50"/>
  <c r="M11" i="50"/>
  <c r="M11" i="51" s="1"/>
  <c r="M11" i="10" s="1"/>
  <c r="L11" i="50"/>
  <c r="L11" i="51" s="1"/>
  <c r="L11" i="10" s="1"/>
  <c r="K11" i="50"/>
  <c r="K11" i="51" s="1"/>
  <c r="K11" i="10" s="1"/>
  <c r="J11" i="50"/>
  <c r="J11" i="51" s="1"/>
  <c r="J11" i="10" s="1"/>
  <c r="I11" i="50"/>
  <c r="I11" i="51" s="1"/>
  <c r="I11" i="10" s="1"/>
  <c r="H11" i="50"/>
  <c r="H11" i="51" s="1"/>
  <c r="H11" i="10" s="1"/>
  <c r="G11" i="50"/>
  <c r="G11" i="51" s="1"/>
  <c r="G11" i="10" s="1"/>
  <c r="F11" i="50"/>
  <c r="F11" i="51" s="1"/>
  <c r="F11" i="10" s="1"/>
  <c r="E11" i="50"/>
  <c r="E11" i="51" s="1"/>
  <c r="E11" i="10" s="1"/>
  <c r="D11" i="50"/>
  <c r="D11" i="51" s="1"/>
  <c r="D11" i="10" s="1"/>
  <c r="C11" i="50"/>
  <c r="C11" i="51" s="1"/>
  <c r="C11" i="10" s="1"/>
  <c r="B11" i="50"/>
  <c r="A11" i="50"/>
  <c r="M10" i="50"/>
  <c r="M10" i="51" s="1"/>
  <c r="M10" i="10" s="1"/>
  <c r="L10" i="50"/>
  <c r="L10" i="51" s="1"/>
  <c r="L10" i="10" s="1"/>
  <c r="K10" i="50"/>
  <c r="K10" i="51" s="1"/>
  <c r="K10" i="10" s="1"/>
  <c r="J10" i="50"/>
  <c r="J10" i="51" s="1"/>
  <c r="J10" i="10" s="1"/>
  <c r="I10" i="50"/>
  <c r="I10" i="51" s="1"/>
  <c r="I10" i="10" s="1"/>
  <c r="H10" i="50"/>
  <c r="H10" i="51" s="1"/>
  <c r="H10" i="10" s="1"/>
  <c r="G10" i="50"/>
  <c r="G10" i="51" s="1"/>
  <c r="G10" i="10" s="1"/>
  <c r="F10" i="50"/>
  <c r="F10" i="51" s="1"/>
  <c r="F10" i="10" s="1"/>
  <c r="E10" i="50"/>
  <c r="E10" i="51" s="1"/>
  <c r="E10" i="10" s="1"/>
  <c r="D10" i="50"/>
  <c r="D10" i="51" s="1"/>
  <c r="D10" i="10" s="1"/>
  <c r="C10" i="50"/>
  <c r="C10" i="51" s="1"/>
  <c r="C10" i="10" s="1"/>
  <c r="B10" i="50"/>
  <c r="A10" i="50"/>
  <c r="M9" i="50"/>
  <c r="M9" i="51" s="1"/>
  <c r="M9" i="10" s="1"/>
  <c r="L9" i="50"/>
  <c r="L9" i="51" s="1"/>
  <c r="L9" i="10" s="1"/>
  <c r="K9" i="50"/>
  <c r="K9" i="51" s="1"/>
  <c r="K9" i="10" s="1"/>
  <c r="J9" i="50"/>
  <c r="J9" i="51" s="1"/>
  <c r="J9" i="10" s="1"/>
  <c r="I9" i="50"/>
  <c r="I9" i="51" s="1"/>
  <c r="I9" i="10" s="1"/>
  <c r="H9" i="50"/>
  <c r="H9" i="51" s="1"/>
  <c r="H9" i="10" s="1"/>
  <c r="G9" i="50"/>
  <c r="G9" i="51" s="1"/>
  <c r="G9" i="10" s="1"/>
  <c r="F9" i="50"/>
  <c r="F9" i="51" s="1"/>
  <c r="F9" i="10" s="1"/>
  <c r="E9" i="50"/>
  <c r="E9" i="51" s="1"/>
  <c r="E9" i="10" s="1"/>
  <c r="D9" i="50"/>
  <c r="D9" i="51" s="1"/>
  <c r="D9" i="10" s="1"/>
  <c r="C9" i="50"/>
  <c r="C9" i="51" s="1"/>
  <c r="C9" i="10" s="1"/>
  <c r="B9" i="50"/>
  <c r="A9" i="50"/>
  <c r="M8" i="50"/>
  <c r="M8" i="51" s="1"/>
  <c r="M8" i="10" s="1"/>
  <c r="L8" i="50"/>
  <c r="L8" i="51" s="1"/>
  <c r="L8" i="10" s="1"/>
  <c r="K8" i="50"/>
  <c r="K8" i="51" s="1"/>
  <c r="K8" i="10" s="1"/>
  <c r="J8" i="50"/>
  <c r="J8" i="51" s="1"/>
  <c r="J8" i="10" s="1"/>
  <c r="I8" i="50"/>
  <c r="I8" i="51" s="1"/>
  <c r="I8" i="10" s="1"/>
  <c r="H8" i="50"/>
  <c r="H8" i="51" s="1"/>
  <c r="H8" i="10" s="1"/>
  <c r="G8" i="50"/>
  <c r="G8" i="51" s="1"/>
  <c r="G8" i="10" s="1"/>
  <c r="F8" i="50"/>
  <c r="F8" i="51" s="1"/>
  <c r="F8" i="10" s="1"/>
  <c r="E8" i="50"/>
  <c r="E8" i="51" s="1"/>
  <c r="E8" i="10" s="1"/>
  <c r="D8" i="50"/>
  <c r="D8" i="51" s="1"/>
  <c r="D8" i="10" s="1"/>
  <c r="C8" i="50"/>
  <c r="C8" i="51" s="1"/>
  <c r="C8" i="10" s="1"/>
  <c r="B8" i="50"/>
  <c r="A8" i="50"/>
  <c r="M7" i="50"/>
  <c r="M7" i="51" s="1"/>
  <c r="M7" i="10" s="1"/>
  <c r="L7" i="50"/>
  <c r="L7" i="51" s="1"/>
  <c r="L7" i="10" s="1"/>
  <c r="K7" i="50"/>
  <c r="K7" i="51" s="1"/>
  <c r="K7" i="10" s="1"/>
  <c r="J7" i="50"/>
  <c r="J7" i="51" s="1"/>
  <c r="J7" i="10" s="1"/>
  <c r="I7" i="50"/>
  <c r="I7" i="51" s="1"/>
  <c r="I7" i="10" s="1"/>
  <c r="H7" i="50"/>
  <c r="H7" i="51" s="1"/>
  <c r="H7" i="10" s="1"/>
  <c r="G7" i="50"/>
  <c r="G7" i="51" s="1"/>
  <c r="G7" i="10" s="1"/>
  <c r="F7" i="50"/>
  <c r="F7" i="51" s="1"/>
  <c r="F7" i="10" s="1"/>
  <c r="E7" i="50"/>
  <c r="E7" i="51" s="1"/>
  <c r="E7" i="10" s="1"/>
  <c r="D7" i="50"/>
  <c r="D7" i="51" s="1"/>
  <c r="D7" i="10" s="1"/>
  <c r="C7" i="50"/>
  <c r="C7" i="51" s="1"/>
  <c r="C7" i="10" s="1"/>
  <c r="B7" i="50"/>
  <c r="A7" i="50"/>
  <c r="M6" i="50"/>
  <c r="M6" i="51" s="1"/>
  <c r="M6" i="10" s="1"/>
  <c r="L6" i="50"/>
  <c r="L6" i="51" s="1"/>
  <c r="L6" i="10" s="1"/>
  <c r="K6" i="50"/>
  <c r="K6" i="51" s="1"/>
  <c r="K6" i="10" s="1"/>
  <c r="J6" i="50"/>
  <c r="J6" i="51" s="1"/>
  <c r="J6" i="10" s="1"/>
  <c r="I6" i="50"/>
  <c r="I6" i="51" s="1"/>
  <c r="I6" i="10" s="1"/>
  <c r="H6" i="50"/>
  <c r="H6" i="51" s="1"/>
  <c r="H6" i="10" s="1"/>
  <c r="G6" i="50"/>
  <c r="G6" i="51" s="1"/>
  <c r="G6" i="10" s="1"/>
  <c r="F6" i="50"/>
  <c r="F6" i="51" s="1"/>
  <c r="F6" i="10" s="1"/>
  <c r="E6" i="50"/>
  <c r="E6" i="51" s="1"/>
  <c r="E6" i="10" s="1"/>
  <c r="D6" i="50"/>
  <c r="D6" i="51" s="1"/>
  <c r="D6" i="10" s="1"/>
  <c r="C6" i="50"/>
  <c r="C6" i="51" s="1"/>
  <c r="C6" i="10" s="1"/>
  <c r="B6" i="50"/>
  <c r="A6" i="50"/>
  <c r="M5" i="50"/>
  <c r="M5" i="51" s="1"/>
  <c r="M5" i="10" s="1"/>
  <c r="L5" i="50"/>
  <c r="L5" i="51" s="1"/>
  <c r="L5" i="10" s="1"/>
  <c r="K5" i="50"/>
  <c r="K5" i="51" s="1"/>
  <c r="K5" i="10" s="1"/>
  <c r="J5" i="50"/>
  <c r="J5" i="51" s="1"/>
  <c r="J5" i="10" s="1"/>
  <c r="I5" i="50"/>
  <c r="I5" i="51" s="1"/>
  <c r="I5" i="10" s="1"/>
  <c r="H5" i="50"/>
  <c r="H5" i="51" s="1"/>
  <c r="H5" i="10" s="1"/>
  <c r="G5" i="50"/>
  <c r="G5" i="51" s="1"/>
  <c r="G5" i="10" s="1"/>
  <c r="F5" i="50"/>
  <c r="F5" i="51" s="1"/>
  <c r="F5" i="10" s="1"/>
  <c r="E5" i="50"/>
  <c r="E5" i="51" s="1"/>
  <c r="E5" i="10" s="1"/>
  <c r="D5" i="50"/>
  <c r="D5" i="51" s="1"/>
  <c r="D5" i="10" s="1"/>
  <c r="C5" i="50"/>
  <c r="C5" i="51" s="1"/>
  <c r="C5" i="10" s="1"/>
  <c r="B5" i="50"/>
  <c r="A5" i="50"/>
  <c r="M4" i="50"/>
  <c r="M4" i="51" s="1"/>
  <c r="M4" i="10" s="1"/>
  <c r="L4" i="50"/>
  <c r="L4" i="51" s="1"/>
  <c r="L4" i="10" s="1"/>
  <c r="K4" i="50"/>
  <c r="K4" i="51" s="1"/>
  <c r="K4" i="10" s="1"/>
  <c r="J4" i="50"/>
  <c r="J4" i="51" s="1"/>
  <c r="J4" i="10" s="1"/>
  <c r="I4" i="50"/>
  <c r="I4" i="51" s="1"/>
  <c r="I4" i="10" s="1"/>
  <c r="H4" i="50"/>
  <c r="H4" i="51" s="1"/>
  <c r="H4" i="10" s="1"/>
  <c r="G4" i="50"/>
  <c r="G4" i="51" s="1"/>
  <c r="G4" i="10" s="1"/>
  <c r="F4" i="50"/>
  <c r="F4" i="51" s="1"/>
  <c r="F4" i="10" s="1"/>
  <c r="E4" i="50"/>
  <c r="E4" i="51" s="1"/>
  <c r="E4" i="10" s="1"/>
  <c r="D4" i="50"/>
  <c r="D4" i="51" s="1"/>
  <c r="D4" i="10" s="1"/>
  <c r="C4" i="50"/>
  <c r="C4" i="51" s="1"/>
  <c r="C4" i="10" s="1"/>
  <c r="B4" i="50"/>
  <c r="A4" i="50"/>
  <c r="M3" i="50"/>
  <c r="L3" i="50"/>
  <c r="K3" i="50"/>
  <c r="J3" i="50"/>
  <c r="I3" i="50"/>
  <c r="H3" i="50"/>
  <c r="G3" i="50"/>
  <c r="F3" i="50"/>
  <c r="E3" i="50"/>
  <c r="D3" i="50"/>
  <c r="C3" i="50"/>
  <c r="M2" i="50"/>
  <c r="L2" i="50"/>
  <c r="K2" i="50"/>
  <c r="J2" i="50"/>
  <c r="I2" i="50"/>
  <c r="H2" i="50"/>
  <c r="G2" i="50"/>
  <c r="F2" i="50"/>
  <c r="E2" i="50"/>
  <c r="D2" i="50"/>
  <c r="C2" i="50"/>
  <c r="F111" i="49"/>
  <c r="F110" i="49"/>
  <c r="F106" i="49"/>
  <c r="F102" i="49"/>
  <c r="F99" i="49"/>
  <c r="F98" i="49"/>
  <c r="F96" i="49"/>
  <c r="F95" i="49"/>
  <c r="M87" i="49"/>
  <c r="L87" i="49"/>
  <c r="K87" i="49"/>
  <c r="J87" i="49"/>
  <c r="I87" i="49"/>
  <c r="H87" i="49"/>
  <c r="G87" i="49"/>
  <c r="F87" i="49"/>
  <c r="E87" i="49"/>
  <c r="D87" i="49"/>
  <c r="C87" i="49"/>
  <c r="M86" i="49"/>
  <c r="L86" i="49"/>
  <c r="K86" i="49"/>
  <c r="J86" i="49"/>
  <c r="I86" i="49"/>
  <c r="H86" i="49"/>
  <c r="G86" i="49"/>
  <c r="F86" i="49"/>
  <c r="E86" i="49"/>
  <c r="D86" i="49"/>
  <c r="C86" i="49"/>
  <c r="B84" i="49"/>
  <c r="A84" i="49"/>
  <c r="B83" i="49"/>
  <c r="A83" i="49"/>
  <c r="B82" i="49"/>
  <c r="A82" i="49"/>
  <c r="B81" i="49"/>
  <c r="A81" i="49"/>
  <c r="B80" i="49"/>
  <c r="A80" i="49"/>
  <c r="B79" i="49"/>
  <c r="A79" i="49"/>
  <c r="B78" i="49"/>
  <c r="A78" i="49"/>
  <c r="B77" i="49"/>
  <c r="A77" i="49"/>
  <c r="B76" i="49"/>
  <c r="A76" i="49"/>
  <c r="M75" i="49"/>
  <c r="L75" i="49"/>
  <c r="K75" i="49"/>
  <c r="J75" i="49"/>
  <c r="I75" i="49"/>
  <c r="H75" i="49"/>
  <c r="G75" i="49"/>
  <c r="F75" i="49"/>
  <c r="E75" i="49"/>
  <c r="D75" i="49"/>
  <c r="C75" i="49"/>
  <c r="M74" i="49"/>
  <c r="L74" i="49"/>
  <c r="K74" i="49"/>
  <c r="J74" i="49"/>
  <c r="I74" i="49"/>
  <c r="H74" i="49"/>
  <c r="G74" i="49"/>
  <c r="F74" i="49"/>
  <c r="E74" i="49"/>
  <c r="D74" i="49"/>
  <c r="C74" i="49"/>
  <c r="B72" i="49"/>
  <c r="A72" i="49"/>
  <c r="B71" i="49"/>
  <c r="A71" i="49"/>
  <c r="B70" i="49"/>
  <c r="A70" i="49"/>
  <c r="B69" i="49"/>
  <c r="A69" i="49"/>
  <c r="B68" i="49"/>
  <c r="A68" i="49"/>
  <c r="B67" i="49"/>
  <c r="A67" i="49"/>
  <c r="B66" i="49"/>
  <c r="A66" i="49"/>
  <c r="B65" i="49"/>
  <c r="A65" i="49"/>
  <c r="B64" i="49"/>
  <c r="A64" i="49"/>
  <c r="M63" i="49"/>
  <c r="L63" i="49"/>
  <c r="K63" i="49"/>
  <c r="J63" i="49"/>
  <c r="I63" i="49"/>
  <c r="H63" i="49"/>
  <c r="G63" i="49"/>
  <c r="F63" i="49"/>
  <c r="E63" i="49"/>
  <c r="D63" i="49"/>
  <c r="C63" i="49"/>
  <c r="M62" i="49"/>
  <c r="L62" i="49"/>
  <c r="K62" i="49"/>
  <c r="J62" i="49"/>
  <c r="I62" i="49"/>
  <c r="H62" i="49"/>
  <c r="G62" i="49"/>
  <c r="F62" i="49"/>
  <c r="E62" i="49"/>
  <c r="D62" i="49"/>
  <c r="C62" i="49"/>
  <c r="B60" i="49"/>
  <c r="A60" i="49"/>
  <c r="B59" i="49"/>
  <c r="A59" i="49"/>
  <c r="B58" i="49"/>
  <c r="A58" i="49"/>
  <c r="B57" i="49"/>
  <c r="A57" i="49"/>
  <c r="B56" i="49"/>
  <c r="A56" i="49"/>
  <c r="B55" i="49"/>
  <c r="A55" i="49"/>
  <c r="B54" i="49"/>
  <c r="A54" i="49"/>
  <c r="B53" i="49"/>
  <c r="A53" i="49"/>
  <c r="B52" i="49"/>
  <c r="A52" i="49"/>
  <c r="M51" i="49"/>
  <c r="L51" i="49"/>
  <c r="K51" i="49"/>
  <c r="J51" i="49"/>
  <c r="I51" i="49"/>
  <c r="H51" i="49"/>
  <c r="G51" i="49"/>
  <c r="F51" i="49"/>
  <c r="E51" i="49"/>
  <c r="D51" i="49"/>
  <c r="C51" i="49"/>
  <c r="M50" i="49"/>
  <c r="L50" i="49"/>
  <c r="K50" i="49"/>
  <c r="J50" i="49"/>
  <c r="I50" i="49"/>
  <c r="H50" i="49"/>
  <c r="G50" i="49"/>
  <c r="F50" i="49"/>
  <c r="E50" i="49"/>
  <c r="D50" i="49"/>
  <c r="C50" i="49"/>
  <c r="B48" i="49"/>
  <c r="A48" i="49"/>
  <c r="B47" i="49"/>
  <c r="A47" i="49"/>
  <c r="B46" i="49"/>
  <c r="A46" i="49"/>
  <c r="B45" i="49"/>
  <c r="A45" i="49"/>
  <c r="B44" i="49"/>
  <c r="A44" i="49"/>
  <c r="B43" i="49"/>
  <c r="A43" i="49"/>
  <c r="B42" i="49"/>
  <c r="A42" i="49"/>
  <c r="B41" i="49"/>
  <c r="A41" i="49"/>
  <c r="B40" i="49"/>
  <c r="A40" i="49"/>
  <c r="M39" i="49"/>
  <c r="L39" i="49"/>
  <c r="K39" i="49"/>
  <c r="J39" i="49"/>
  <c r="I39" i="49"/>
  <c r="H39" i="49"/>
  <c r="G39" i="49"/>
  <c r="F39" i="49"/>
  <c r="E39" i="49"/>
  <c r="D39" i="49"/>
  <c r="C39" i="49"/>
  <c r="M38" i="49"/>
  <c r="L38" i="49"/>
  <c r="K38" i="49"/>
  <c r="J38" i="49"/>
  <c r="I38" i="49"/>
  <c r="H38" i="49"/>
  <c r="G38" i="49"/>
  <c r="F38" i="49"/>
  <c r="E38" i="49"/>
  <c r="D38" i="49"/>
  <c r="C38" i="49"/>
  <c r="B36" i="49"/>
  <c r="A36" i="49"/>
  <c r="B35" i="49"/>
  <c r="A35" i="49"/>
  <c r="B34" i="49"/>
  <c r="A34" i="49"/>
  <c r="B33" i="49"/>
  <c r="A33" i="49"/>
  <c r="B32" i="49"/>
  <c r="A32" i="49"/>
  <c r="B31" i="49"/>
  <c r="A31" i="49"/>
  <c r="B30" i="49"/>
  <c r="A30" i="49"/>
  <c r="B29" i="49"/>
  <c r="A29" i="49"/>
  <c r="B28" i="49"/>
  <c r="A28" i="49"/>
  <c r="M27" i="49"/>
  <c r="L27" i="49"/>
  <c r="K27" i="49"/>
  <c r="J27" i="49"/>
  <c r="I27" i="49"/>
  <c r="H27" i="49"/>
  <c r="G27" i="49"/>
  <c r="F27" i="49"/>
  <c r="E27" i="49"/>
  <c r="D27" i="49"/>
  <c r="C27" i="49"/>
  <c r="M26" i="49"/>
  <c r="L26" i="49"/>
  <c r="K26" i="49"/>
  <c r="J26" i="49"/>
  <c r="I26" i="49"/>
  <c r="H26" i="49"/>
  <c r="G26" i="49"/>
  <c r="F26" i="49"/>
  <c r="E26" i="49"/>
  <c r="D26" i="49"/>
  <c r="C26" i="49"/>
  <c r="B24" i="49"/>
  <c r="A24" i="49"/>
  <c r="B23" i="49"/>
  <c r="A23" i="49"/>
  <c r="B22" i="49"/>
  <c r="A22" i="49"/>
  <c r="B21" i="49"/>
  <c r="A21" i="49"/>
  <c r="B20" i="49"/>
  <c r="A20" i="49"/>
  <c r="B19" i="49"/>
  <c r="A19" i="49"/>
  <c r="B18" i="49"/>
  <c r="A18" i="49"/>
  <c r="B17" i="49"/>
  <c r="A17" i="49"/>
  <c r="B16" i="49"/>
  <c r="A16" i="49"/>
  <c r="M15" i="49"/>
  <c r="L15" i="49"/>
  <c r="K15" i="49"/>
  <c r="J15" i="49"/>
  <c r="I15" i="49"/>
  <c r="H15" i="49"/>
  <c r="G15" i="49"/>
  <c r="F15" i="49"/>
  <c r="E15" i="49"/>
  <c r="D15" i="49"/>
  <c r="C15" i="49"/>
  <c r="M14" i="49"/>
  <c r="L14" i="49"/>
  <c r="K14" i="49"/>
  <c r="J14" i="49"/>
  <c r="I14" i="49"/>
  <c r="H14" i="49"/>
  <c r="G14" i="49"/>
  <c r="F14" i="49"/>
  <c r="E14" i="49"/>
  <c r="D14" i="49"/>
  <c r="C14" i="49"/>
  <c r="B12" i="49"/>
  <c r="A12" i="49"/>
  <c r="B11" i="49"/>
  <c r="A11" i="49"/>
  <c r="B10" i="49"/>
  <c r="A10" i="49"/>
  <c r="B9" i="49"/>
  <c r="A9" i="49"/>
  <c r="B8" i="49"/>
  <c r="A8" i="49"/>
  <c r="B7" i="49"/>
  <c r="A7" i="49"/>
  <c r="B6" i="49"/>
  <c r="A6" i="49"/>
  <c r="B5" i="49"/>
  <c r="A5" i="49"/>
  <c r="B4" i="49"/>
  <c r="A4" i="49"/>
  <c r="M3" i="49"/>
  <c r="L3" i="49"/>
  <c r="K3" i="49"/>
  <c r="J3" i="49"/>
  <c r="I3" i="49"/>
  <c r="H3" i="49"/>
  <c r="G3" i="49"/>
  <c r="F3" i="49"/>
  <c r="E3" i="49"/>
  <c r="D3" i="49"/>
  <c r="C3" i="49"/>
  <c r="M2" i="49"/>
  <c r="L2" i="49"/>
  <c r="K2" i="49"/>
  <c r="J2" i="49"/>
  <c r="I2" i="49"/>
  <c r="H2" i="49"/>
  <c r="G2" i="49"/>
  <c r="F2" i="49"/>
  <c r="E2" i="49"/>
  <c r="D2" i="49"/>
  <c r="C2" i="49"/>
  <c r="F111" i="48"/>
  <c r="F110" i="48"/>
  <c r="F106" i="48"/>
  <c r="F102" i="48"/>
  <c r="F99" i="48"/>
  <c r="F98" i="48"/>
  <c r="F96" i="48"/>
  <c r="F95" i="48"/>
  <c r="M88" i="48"/>
  <c r="M88" i="49" s="1"/>
  <c r="M88" i="9" s="1"/>
  <c r="L88" i="48"/>
  <c r="L88" i="49" s="1"/>
  <c r="L88" i="9" s="1"/>
  <c r="K88" i="48"/>
  <c r="K88" i="49" s="1"/>
  <c r="K88" i="9" s="1"/>
  <c r="J88" i="48"/>
  <c r="J88" i="49" s="1"/>
  <c r="J88" i="9" s="1"/>
  <c r="I88" i="48"/>
  <c r="I88" i="49" s="1"/>
  <c r="I88" i="9" s="1"/>
  <c r="H88" i="48"/>
  <c r="H88" i="49" s="1"/>
  <c r="H88" i="9" s="1"/>
  <c r="G88" i="48"/>
  <c r="G88" i="49" s="1"/>
  <c r="G88" i="9" s="1"/>
  <c r="F88" i="48"/>
  <c r="F88" i="49" s="1"/>
  <c r="F88" i="9" s="1"/>
  <c r="E88" i="48"/>
  <c r="E88" i="49" s="1"/>
  <c r="E88" i="9" s="1"/>
  <c r="D88" i="48"/>
  <c r="D88" i="49" s="1"/>
  <c r="D88" i="9" s="1"/>
  <c r="C88" i="48"/>
  <c r="C88" i="49" s="1"/>
  <c r="C88" i="9" s="1"/>
  <c r="M87" i="48"/>
  <c r="L87" i="48"/>
  <c r="K87" i="48"/>
  <c r="J87" i="48"/>
  <c r="I87" i="48"/>
  <c r="H87" i="48"/>
  <c r="G87" i="48"/>
  <c r="F87" i="48"/>
  <c r="E87" i="48"/>
  <c r="D87" i="48"/>
  <c r="C87" i="48"/>
  <c r="M86" i="48"/>
  <c r="L86" i="48"/>
  <c r="K86" i="48"/>
  <c r="J86" i="48"/>
  <c r="I86" i="48"/>
  <c r="H86" i="48"/>
  <c r="G86" i="48"/>
  <c r="F86" i="48"/>
  <c r="E86" i="48"/>
  <c r="D86" i="48"/>
  <c r="C86" i="48"/>
  <c r="M84" i="48"/>
  <c r="M84" i="49" s="1"/>
  <c r="M84" i="9" s="1"/>
  <c r="L84" i="48"/>
  <c r="L84" i="49" s="1"/>
  <c r="L84" i="9" s="1"/>
  <c r="K84" i="48"/>
  <c r="K84" i="49" s="1"/>
  <c r="K84" i="9" s="1"/>
  <c r="J84" i="48"/>
  <c r="J84" i="49" s="1"/>
  <c r="J84" i="9" s="1"/>
  <c r="I84" i="48"/>
  <c r="I84" i="49" s="1"/>
  <c r="I84" i="9" s="1"/>
  <c r="H84" i="48"/>
  <c r="H84" i="49" s="1"/>
  <c r="H84" i="9" s="1"/>
  <c r="G84" i="48"/>
  <c r="G84" i="49" s="1"/>
  <c r="G84" i="9" s="1"/>
  <c r="F84" i="48"/>
  <c r="F84" i="49" s="1"/>
  <c r="F84" i="9" s="1"/>
  <c r="E84" i="48"/>
  <c r="E84" i="49" s="1"/>
  <c r="E84" i="9" s="1"/>
  <c r="D84" i="48"/>
  <c r="D84" i="49" s="1"/>
  <c r="D84" i="9" s="1"/>
  <c r="C84" i="48"/>
  <c r="C84" i="49" s="1"/>
  <c r="C84" i="9" s="1"/>
  <c r="B84" i="48"/>
  <c r="A84" i="48"/>
  <c r="M83" i="48"/>
  <c r="M83" i="49" s="1"/>
  <c r="M83" i="9" s="1"/>
  <c r="L83" i="48"/>
  <c r="L83" i="49" s="1"/>
  <c r="L83" i="9" s="1"/>
  <c r="K83" i="48"/>
  <c r="K83" i="49" s="1"/>
  <c r="K83" i="9" s="1"/>
  <c r="J83" i="48"/>
  <c r="J83" i="49" s="1"/>
  <c r="J83" i="9" s="1"/>
  <c r="I83" i="48"/>
  <c r="I83" i="49" s="1"/>
  <c r="I83" i="9" s="1"/>
  <c r="H83" i="48"/>
  <c r="H83" i="49" s="1"/>
  <c r="H83" i="9" s="1"/>
  <c r="G83" i="48"/>
  <c r="G83" i="49" s="1"/>
  <c r="G83" i="9" s="1"/>
  <c r="F83" i="48"/>
  <c r="F83" i="49" s="1"/>
  <c r="F83" i="9" s="1"/>
  <c r="E83" i="48"/>
  <c r="E83" i="49" s="1"/>
  <c r="E83" i="9" s="1"/>
  <c r="D83" i="48"/>
  <c r="D83" i="49" s="1"/>
  <c r="D83" i="9" s="1"/>
  <c r="C83" i="48"/>
  <c r="C83" i="49" s="1"/>
  <c r="C83" i="9" s="1"/>
  <c r="B83" i="48"/>
  <c r="A83" i="48"/>
  <c r="M82" i="48"/>
  <c r="M82" i="49" s="1"/>
  <c r="M82" i="9" s="1"/>
  <c r="L82" i="48"/>
  <c r="L82" i="49" s="1"/>
  <c r="L82" i="9" s="1"/>
  <c r="K82" i="48"/>
  <c r="K82" i="49" s="1"/>
  <c r="K82" i="9" s="1"/>
  <c r="J82" i="48"/>
  <c r="J82" i="49" s="1"/>
  <c r="J82" i="9" s="1"/>
  <c r="I82" i="48"/>
  <c r="I82" i="49" s="1"/>
  <c r="I82" i="9" s="1"/>
  <c r="H82" i="48"/>
  <c r="H82" i="49" s="1"/>
  <c r="H82" i="9" s="1"/>
  <c r="G82" i="48"/>
  <c r="G82" i="49" s="1"/>
  <c r="G82" i="9" s="1"/>
  <c r="F82" i="48"/>
  <c r="F82" i="49" s="1"/>
  <c r="F82" i="9" s="1"/>
  <c r="E82" i="48"/>
  <c r="E82" i="49" s="1"/>
  <c r="E82" i="9" s="1"/>
  <c r="D82" i="48"/>
  <c r="D82" i="49" s="1"/>
  <c r="D82" i="9" s="1"/>
  <c r="C82" i="48"/>
  <c r="C82" i="49" s="1"/>
  <c r="C82" i="9" s="1"/>
  <c r="B82" i="48"/>
  <c r="A82" i="48"/>
  <c r="M81" i="48"/>
  <c r="M81" i="49" s="1"/>
  <c r="M81" i="9" s="1"/>
  <c r="L81" i="48"/>
  <c r="L81" i="49" s="1"/>
  <c r="L81" i="9" s="1"/>
  <c r="K81" i="48"/>
  <c r="K81" i="49" s="1"/>
  <c r="K81" i="9" s="1"/>
  <c r="J81" i="48"/>
  <c r="J81" i="49" s="1"/>
  <c r="J81" i="9" s="1"/>
  <c r="I81" i="48"/>
  <c r="I81" i="49" s="1"/>
  <c r="I81" i="9" s="1"/>
  <c r="H81" i="48"/>
  <c r="H81" i="49" s="1"/>
  <c r="H81" i="9" s="1"/>
  <c r="G81" i="48"/>
  <c r="G81" i="49" s="1"/>
  <c r="G81" i="9" s="1"/>
  <c r="F81" i="48"/>
  <c r="F81" i="49" s="1"/>
  <c r="F81" i="9" s="1"/>
  <c r="E81" i="48"/>
  <c r="E81" i="49" s="1"/>
  <c r="E81" i="9" s="1"/>
  <c r="D81" i="48"/>
  <c r="D81" i="49" s="1"/>
  <c r="D81" i="9" s="1"/>
  <c r="C81" i="48"/>
  <c r="C81" i="49" s="1"/>
  <c r="C81" i="9" s="1"/>
  <c r="B81" i="48"/>
  <c r="A81" i="48"/>
  <c r="M80" i="48"/>
  <c r="M80" i="49" s="1"/>
  <c r="M80" i="9" s="1"/>
  <c r="L80" i="48"/>
  <c r="L80" i="49" s="1"/>
  <c r="L80" i="9" s="1"/>
  <c r="K80" i="48"/>
  <c r="K80" i="49" s="1"/>
  <c r="K80" i="9" s="1"/>
  <c r="J80" i="48"/>
  <c r="J80" i="49" s="1"/>
  <c r="J80" i="9" s="1"/>
  <c r="I80" i="48"/>
  <c r="I80" i="49" s="1"/>
  <c r="I80" i="9" s="1"/>
  <c r="H80" i="48"/>
  <c r="H80" i="49" s="1"/>
  <c r="H80" i="9" s="1"/>
  <c r="G80" i="48"/>
  <c r="G80" i="49" s="1"/>
  <c r="G80" i="9" s="1"/>
  <c r="F80" i="48"/>
  <c r="F80" i="49" s="1"/>
  <c r="F80" i="9" s="1"/>
  <c r="E80" i="48"/>
  <c r="E80" i="49" s="1"/>
  <c r="E80" i="9" s="1"/>
  <c r="D80" i="48"/>
  <c r="D80" i="49" s="1"/>
  <c r="D80" i="9" s="1"/>
  <c r="C80" i="48"/>
  <c r="C80" i="49" s="1"/>
  <c r="C80" i="9" s="1"/>
  <c r="B80" i="48"/>
  <c r="A80" i="48"/>
  <c r="M79" i="48"/>
  <c r="M79" i="49" s="1"/>
  <c r="M79" i="9" s="1"/>
  <c r="L79" i="48"/>
  <c r="L79" i="49" s="1"/>
  <c r="L79" i="9" s="1"/>
  <c r="K79" i="48"/>
  <c r="K79" i="49" s="1"/>
  <c r="K79" i="9" s="1"/>
  <c r="J79" i="48"/>
  <c r="J79" i="49" s="1"/>
  <c r="J79" i="9" s="1"/>
  <c r="I79" i="48"/>
  <c r="I79" i="49" s="1"/>
  <c r="I79" i="9" s="1"/>
  <c r="H79" i="48"/>
  <c r="H79" i="49" s="1"/>
  <c r="H79" i="9" s="1"/>
  <c r="G79" i="48"/>
  <c r="G79" i="49" s="1"/>
  <c r="G79" i="9" s="1"/>
  <c r="F79" i="48"/>
  <c r="F79" i="49" s="1"/>
  <c r="F79" i="9" s="1"/>
  <c r="E79" i="48"/>
  <c r="E79" i="49" s="1"/>
  <c r="E79" i="9" s="1"/>
  <c r="D79" i="48"/>
  <c r="D79" i="49" s="1"/>
  <c r="D79" i="9" s="1"/>
  <c r="C79" i="48"/>
  <c r="C79" i="49" s="1"/>
  <c r="C79" i="9" s="1"/>
  <c r="B79" i="48"/>
  <c r="A79" i="48"/>
  <c r="M78" i="48"/>
  <c r="M78" i="49" s="1"/>
  <c r="M78" i="9" s="1"/>
  <c r="L78" i="48"/>
  <c r="L78" i="49" s="1"/>
  <c r="L78" i="9" s="1"/>
  <c r="K78" i="48"/>
  <c r="K78" i="49" s="1"/>
  <c r="K78" i="9" s="1"/>
  <c r="J78" i="48"/>
  <c r="J78" i="49" s="1"/>
  <c r="J78" i="9" s="1"/>
  <c r="I78" i="48"/>
  <c r="I78" i="49" s="1"/>
  <c r="I78" i="9" s="1"/>
  <c r="H78" i="48"/>
  <c r="H78" i="49" s="1"/>
  <c r="H78" i="9" s="1"/>
  <c r="G78" i="48"/>
  <c r="G78" i="49" s="1"/>
  <c r="G78" i="9" s="1"/>
  <c r="F78" i="48"/>
  <c r="F78" i="49" s="1"/>
  <c r="F78" i="9" s="1"/>
  <c r="E78" i="48"/>
  <c r="E78" i="49" s="1"/>
  <c r="E78" i="9" s="1"/>
  <c r="D78" i="48"/>
  <c r="D78" i="49" s="1"/>
  <c r="D78" i="9" s="1"/>
  <c r="C78" i="48"/>
  <c r="C78" i="49" s="1"/>
  <c r="C78" i="9" s="1"/>
  <c r="B78" i="48"/>
  <c r="A78" i="48"/>
  <c r="M77" i="48"/>
  <c r="M77" i="49" s="1"/>
  <c r="M77" i="9" s="1"/>
  <c r="L77" i="48"/>
  <c r="L77" i="49" s="1"/>
  <c r="L77" i="9" s="1"/>
  <c r="K77" i="48"/>
  <c r="K77" i="49" s="1"/>
  <c r="K77" i="9" s="1"/>
  <c r="J77" i="48"/>
  <c r="J77" i="49" s="1"/>
  <c r="J77" i="9" s="1"/>
  <c r="I77" i="48"/>
  <c r="I77" i="49" s="1"/>
  <c r="I77" i="9" s="1"/>
  <c r="H77" i="48"/>
  <c r="H77" i="49" s="1"/>
  <c r="H77" i="9" s="1"/>
  <c r="G77" i="48"/>
  <c r="G77" i="49" s="1"/>
  <c r="G77" i="9" s="1"/>
  <c r="F77" i="48"/>
  <c r="F77" i="49" s="1"/>
  <c r="F77" i="9" s="1"/>
  <c r="E77" i="48"/>
  <c r="E77" i="49" s="1"/>
  <c r="E77" i="9" s="1"/>
  <c r="D77" i="48"/>
  <c r="D77" i="49" s="1"/>
  <c r="D77" i="9" s="1"/>
  <c r="C77" i="48"/>
  <c r="C77" i="49" s="1"/>
  <c r="C77" i="9" s="1"/>
  <c r="B77" i="48"/>
  <c r="A77" i="48"/>
  <c r="M76" i="48"/>
  <c r="M76" i="49" s="1"/>
  <c r="M76" i="9" s="1"/>
  <c r="L76" i="48"/>
  <c r="L76" i="49" s="1"/>
  <c r="L76" i="9" s="1"/>
  <c r="K76" i="48"/>
  <c r="K76" i="49" s="1"/>
  <c r="K76" i="9" s="1"/>
  <c r="J76" i="48"/>
  <c r="J76" i="49" s="1"/>
  <c r="J76" i="9" s="1"/>
  <c r="I76" i="48"/>
  <c r="I76" i="49" s="1"/>
  <c r="I76" i="9" s="1"/>
  <c r="H76" i="48"/>
  <c r="H76" i="49" s="1"/>
  <c r="H76" i="9" s="1"/>
  <c r="G76" i="48"/>
  <c r="G76" i="49" s="1"/>
  <c r="G76" i="9" s="1"/>
  <c r="F76" i="48"/>
  <c r="F76" i="49" s="1"/>
  <c r="F76" i="9" s="1"/>
  <c r="E76" i="48"/>
  <c r="E76" i="49" s="1"/>
  <c r="E76" i="9" s="1"/>
  <c r="D76" i="48"/>
  <c r="D76" i="49" s="1"/>
  <c r="D76" i="9" s="1"/>
  <c r="C76" i="48"/>
  <c r="C76" i="49" s="1"/>
  <c r="C76" i="9" s="1"/>
  <c r="B76" i="48"/>
  <c r="A76" i="48"/>
  <c r="M75" i="48"/>
  <c r="L75" i="48"/>
  <c r="K75" i="48"/>
  <c r="J75" i="48"/>
  <c r="I75" i="48"/>
  <c r="H75" i="48"/>
  <c r="G75" i="48"/>
  <c r="F75" i="48"/>
  <c r="E75" i="48"/>
  <c r="D75" i="48"/>
  <c r="C75" i="48"/>
  <c r="M74" i="48"/>
  <c r="L74" i="48"/>
  <c r="K74" i="48"/>
  <c r="J74" i="48"/>
  <c r="I74" i="48"/>
  <c r="H74" i="48"/>
  <c r="G74" i="48"/>
  <c r="F74" i="48"/>
  <c r="E74" i="48"/>
  <c r="D74" i="48"/>
  <c r="C74" i="48"/>
  <c r="M72" i="48"/>
  <c r="M72" i="49" s="1"/>
  <c r="M72" i="9" s="1"/>
  <c r="L72" i="48"/>
  <c r="L72" i="49" s="1"/>
  <c r="L72" i="9" s="1"/>
  <c r="K72" i="48"/>
  <c r="K72" i="49" s="1"/>
  <c r="K72" i="9" s="1"/>
  <c r="J72" i="48"/>
  <c r="J72" i="49" s="1"/>
  <c r="J72" i="9" s="1"/>
  <c r="I72" i="48"/>
  <c r="I72" i="49" s="1"/>
  <c r="I72" i="9" s="1"/>
  <c r="H72" i="48"/>
  <c r="H72" i="49" s="1"/>
  <c r="H72" i="9" s="1"/>
  <c r="G72" i="48"/>
  <c r="G72" i="49" s="1"/>
  <c r="G72" i="9" s="1"/>
  <c r="F72" i="48"/>
  <c r="F72" i="49" s="1"/>
  <c r="F72" i="9" s="1"/>
  <c r="E72" i="48"/>
  <c r="E72" i="49" s="1"/>
  <c r="E72" i="9" s="1"/>
  <c r="D72" i="48"/>
  <c r="D72" i="49" s="1"/>
  <c r="D72" i="9" s="1"/>
  <c r="C72" i="48"/>
  <c r="C72" i="49" s="1"/>
  <c r="C72" i="9" s="1"/>
  <c r="B72" i="48"/>
  <c r="A72" i="48"/>
  <c r="M71" i="48"/>
  <c r="M71" i="49" s="1"/>
  <c r="M71" i="9" s="1"/>
  <c r="L71" i="48"/>
  <c r="L71" i="49" s="1"/>
  <c r="L71" i="9" s="1"/>
  <c r="K71" i="48"/>
  <c r="K71" i="49" s="1"/>
  <c r="K71" i="9" s="1"/>
  <c r="J71" i="48"/>
  <c r="J71" i="49" s="1"/>
  <c r="J71" i="9" s="1"/>
  <c r="I71" i="48"/>
  <c r="I71" i="49" s="1"/>
  <c r="I71" i="9" s="1"/>
  <c r="H71" i="48"/>
  <c r="H71" i="49" s="1"/>
  <c r="H71" i="9" s="1"/>
  <c r="G71" i="48"/>
  <c r="G71" i="49" s="1"/>
  <c r="G71" i="9" s="1"/>
  <c r="F71" i="48"/>
  <c r="F71" i="49" s="1"/>
  <c r="F71" i="9" s="1"/>
  <c r="E71" i="48"/>
  <c r="E71" i="49" s="1"/>
  <c r="E71" i="9" s="1"/>
  <c r="D71" i="48"/>
  <c r="D71" i="49" s="1"/>
  <c r="D71" i="9" s="1"/>
  <c r="C71" i="48"/>
  <c r="C71" i="49" s="1"/>
  <c r="C71" i="9" s="1"/>
  <c r="B71" i="48"/>
  <c r="A71" i="48"/>
  <c r="M70" i="48"/>
  <c r="M70" i="49" s="1"/>
  <c r="M70" i="9" s="1"/>
  <c r="L70" i="48"/>
  <c r="L70" i="49" s="1"/>
  <c r="L70" i="9" s="1"/>
  <c r="K70" i="48"/>
  <c r="K70" i="49" s="1"/>
  <c r="K70" i="9" s="1"/>
  <c r="J70" i="48"/>
  <c r="J70" i="49" s="1"/>
  <c r="J70" i="9" s="1"/>
  <c r="I70" i="48"/>
  <c r="I70" i="49" s="1"/>
  <c r="I70" i="9" s="1"/>
  <c r="H70" i="48"/>
  <c r="H70" i="49" s="1"/>
  <c r="H70" i="9" s="1"/>
  <c r="G70" i="48"/>
  <c r="G70" i="49" s="1"/>
  <c r="G70" i="9" s="1"/>
  <c r="F70" i="48"/>
  <c r="F70" i="49" s="1"/>
  <c r="F70" i="9" s="1"/>
  <c r="E70" i="48"/>
  <c r="E70" i="49" s="1"/>
  <c r="E70" i="9" s="1"/>
  <c r="D70" i="48"/>
  <c r="D70" i="49" s="1"/>
  <c r="D70" i="9" s="1"/>
  <c r="C70" i="48"/>
  <c r="C70" i="49" s="1"/>
  <c r="C70" i="9" s="1"/>
  <c r="B70" i="48"/>
  <c r="A70" i="48"/>
  <c r="M69" i="48"/>
  <c r="M69" i="49" s="1"/>
  <c r="M69" i="9" s="1"/>
  <c r="L69" i="48"/>
  <c r="L69" i="49" s="1"/>
  <c r="L69" i="9" s="1"/>
  <c r="K69" i="48"/>
  <c r="K69" i="49" s="1"/>
  <c r="K69" i="9" s="1"/>
  <c r="J69" i="48"/>
  <c r="J69" i="49" s="1"/>
  <c r="J69" i="9" s="1"/>
  <c r="I69" i="48"/>
  <c r="I69" i="49" s="1"/>
  <c r="I69" i="9" s="1"/>
  <c r="H69" i="48"/>
  <c r="H69" i="49" s="1"/>
  <c r="H69" i="9" s="1"/>
  <c r="G69" i="48"/>
  <c r="G69" i="49" s="1"/>
  <c r="G69" i="9" s="1"/>
  <c r="F69" i="48"/>
  <c r="F69" i="49" s="1"/>
  <c r="F69" i="9" s="1"/>
  <c r="E69" i="48"/>
  <c r="E69" i="49" s="1"/>
  <c r="E69" i="9" s="1"/>
  <c r="D69" i="48"/>
  <c r="D69" i="49" s="1"/>
  <c r="D69" i="9" s="1"/>
  <c r="C69" i="48"/>
  <c r="C69" i="49" s="1"/>
  <c r="C69" i="9" s="1"/>
  <c r="B69" i="48"/>
  <c r="A69" i="48"/>
  <c r="M68" i="48"/>
  <c r="M68" i="49" s="1"/>
  <c r="M68" i="9" s="1"/>
  <c r="L68" i="48"/>
  <c r="L68" i="49" s="1"/>
  <c r="L68" i="9" s="1"/>
  <c r="K68" i="48"/>
  <c r="K68" i="49" s="1"/>
  <c r="K68" i="9" s="1"/>
  <c r="J68" i="48"/>
  <c r="J68" i="49" s="1"/>
  <c r="J68" i="9" s="1"/>
  <c r="I68" i="48"/>
  <c r="I68" i="49" s="1"/>
  <c r="I68" i="9" s="1"/>
  <c r="H68" i="48"/>
  <c r="H68" i="49" s="1"/>
  <c r="H68" i="9" s="1"/>
  <c r="G68" i="48"/>
  <c r="G68" i="49" s="1"/>
  <c r="G68" i="9" s="1"/>
  <c r="F68" i="48"/>
  <c r="F68" i="49" s="1"/>
  <c r="F68" i="9" s="1"/>
  <c r="E68" i="48"/>
  <c r="E68" i="49" s="1"/>
  <c r="E68" i="9" s="1"/>
  <c r="D68" i="48"/>
  <c r="D68" i="49" s="1"/>
  <c r="D68" i="9" s="1"/>
  <c r="C68" i="48"/>
  <c r="C68" i="49" s="1"/>
  <c r="C68" i="9" s="1"/>
  <c r="B68" i="48"/>
  <c r="A68" i="48"/>
  <c r="M67" i="48"/>
  <c r="M67" i="49" s="1"/>
  <c r="M67" i="9" s="1"/>
  <c r="L67" i="48"/>
  <c r="L67" i="49" s="1"/>
  <c r="L67" i="9" s="1"/>
  <c r="K67" i="48"/>
  <c r="K67" i="49" s="1"/>
  <c r="K67" i="9" s="1"/>
  <c r="J67" i="48"/>
  <c r="J67" i="49" s="1"/>
  <c r="J67" i="9" s="1"/>
  <c r="I67" i="48"/>
  <c r="I67" i="49" s="1"/>
  <c r="I67" i="9" s="1"/>
  <c r="H67" i="48"/>
  <c r="H67" i="49" s="1"/>
  <c r="H67" i="9" s="1"/>
  <c r="G67" i="48"/>
  <c r="G67" i="49" s="1"/>
  <c r="G67" i="9" s="1"/>
  <c r="F67" i="48"/>
  <c r="F67" i="49" s="1"/>
  <c r="F67" i="9" s="1"/>
  <c r="E67" i="48"/>
  <c r="E67" i="49" s="1"/>
  <c r="E67" i="9" s="1"/>
  <c r="D67" i="48"/>
  <c r="D67" i="49" s="1"/>
  <c r="D67" i="9" s="1"/>
  <c r="C67" i="48"/>
  <c r="C67" i="49" s="1"/>
  <c r="C67" i="9" s="1"/>
  <c r="B67" i="48"/>
  <c r="A67" i="48"/>
  <c r="M66" i="48"/>
  <c r="M66" i="49" s="1"/>
  <c r="M66" i="9" s="1"/>
  <c r="L66" i="48"/>
  <c r="L66" i="49" s="1"/>
  <c r="L66" i="9" s="1"/>
  <c r="K66" i="48"/>
  <c r="K66" i="49" s="1"/>
  <c r="K66" i="9" s="1"/>
  <c r="J66" i="48"/>
  <c r="J66" i="49" s="1"/>
  <c r="J66" i="9" s="1"/>
  <c r="I66" i="48"/>
  <c r="I66" i="49" s="1"/>
  <c r="I66" i="9" s="1"/>
  <c r="H66" i="48"/>
  <c r="H66" i="49" s="1"/>
  <c r="H66" i="9" s="1"/>
  <c r="G66" i="48"/>
  <c r="G66" i="49" s="1"/>
  <c r="G66" i="9" s="1"/>
  <c r="F66" i="48"/>
  <c r="F66" i="49" s="1"/>
  <c r="F66" i="9" s="1"/>
  <c r="E66" i="48"/>
  <c r="E66" i="49" s="1"/>
  <c r="E66" i="9" s="1"/>
  <c r="D66" i="48"/>
  <c r="D66" i="49" s="1"/>
  <c r="D66" i="9" s="1"/>
  <c r="C66" i="48"/>
  <c r="C66" i="49" s="1"/>
  <c r="C66" i="9" s="1"/>
  <c r="B66" i="48"/>
  <c r="A66" i="48"/>
  <c r="M65" i="48"/>
  <c r="M65" i="49" s="1"/>
  <c r="M65" i="9" s="1"/>
  <c r="L65" i="48"/>
  <c r="L65" i="49" s="1"/>
  <c r="L65" i="9" s="1"/>
  <c r="K65" i="48"/>
  <c r="K65" i="49" s="1"/>
  <c r="K65" i="9" s="1"/>
  <c r="J65" i="48"/>
  <c r="J65" i="49" s="1"/>
  <c r="J65" i="9" s="1"/>
  <c r="I65" i="48"/>
  <c r="I65" i="49" s="1"/>
  <c r="I65" i="9" s="1"/>
  <c r="H65" i="48"/>
  <c r="H65" i="49" s="1"/>
  <c r="H65" i="9" s="1"/>
  <c r="G65" i="48"/>
  <c r="G65" i="49" s="1"/>
  <c r="G65" i="9" s="1"/>
  <c r="F65" i="48"/>
  <c r="F65" i="49" s="1"/>
  <c r="F65" i="9" s="1"/>
  <c r="E65" i="48"/>
  <c r="E65" i="49" s="1"/>
  <c r="E65" i="9" s="1"/>
  <c r="D65" i="48"/>
  <c r="D65" i="49" s="1"/>
  <c r="D65" i="9" s="1"/>
  <c r="C65" i="48"/>
  <c r="C65" i="49" s="1"/>
  <c r="C65" i="9" s="1"/>
  <c r="B65" i="48"/>
  <c r="A65" i="48"/>
  <c r="M64" i="48"/>
  <c r="M64" i="49" s="1"/>
  <c r="M64" i="9" s="1"/>
  <c r="L64" i="48"/>
  <c r="L64" i="49" s="1"/>
  <c r="L64" i="9" s="1"/>
  <c r="K64" i="48"/>
  <c r="K64" i="49" s="1"/>
  <c r="K64" i="9" s="1"/>
  <c r="J64" i="48"/>
  <c r="J64" i="49" s="1"/>
  <c r="J64" i="9" s="1"/>
  <c r="I64" i="48"/>
  <c r="I64" i="49" s="1"/>
  <c r="I64" i="9" s="1"/>
  <c r="H64" i="48"/>
  <c r="H64" i="49" s="1"/>
  <c r="H64" i="9" s="1"/>
  <c r="G64" i="48"/>
  <c r="G64" i="49" s="1"/>
  <c r="G64" i="9" s="1"/>
  <c r="F64" i="48"/>
  <c r="F64" i="49" s="1"/>
  <c r="F64" i="9" s="1"/>
  <c r="E64" i="48"/>
  <c r="E64" i="49" s="1"/>
  <c r="E64" i="9" s="1"/>
  <c r="D64" i="48"/>
  <c r="D64" i="49" s="1"/>
  <c r="D64" i="9" s="1"/>
  <c r="C64" i="48"/>
  <c r="C64" i="49" s="1"/>
  <c r="C64" i="9" s="1"/>
  <c r="B64" i="48"/>
  <c r="A64" i="48"/>
  <c r="M63" i="48"/>
  <c r="L63" i="48"/>
  <c r="K63" i="48"/>
  <c r="J63" i="48"/>
  <c r="I63" i="48"/>
  <c r="H63" i="48"/>
  <c r="G63" i="48"/>
  <c r="F63" i="48"/>
  <c r="E63" i="48"/>
  <c r="D63" i="48"/>
  <c r="C63" i="48"/>
  <c r="M62" i="48"/>
  <c r="L62" i="48"/>
  <c r="K62" i="48"/>
  <c r="J62" i="48"/>
  <c r="I62" i="48"/>
  <c r="H62" i="48"/>
  <c r="G62" i="48"/>
  <c r="F62" i="48"/>
  <c r="E62" i="48"/>
  <c r="D62" i="48"/>
  <c r="C62" i="48"/>
  <c r="M60" i="48"/>
  <c r="M60" i="49" s="1"/>
  <c r="M60" i="9" s="1"/>
  <c r="L60" i="48"/>
  <c r="L60" i="49" s="1"/>
  <c r="L60" i="9" s="1"/>
  <c r="K60" i="48"/>
  <c r="K60" i="49" s="1"/>
  <c r="K60" i="9" s="1"/>
  <c r="J60" i="48"/>
  <c r="J60" i="49" s="1"/>
  <c r="J60" i="9" s="1"/>
  <c r="I60" i="48"/>
  <c r="I60" i="49" s="1"/>
  <c r="I60" i="9" s="1"/>
  <c r="H60" i="48"/>
  <c r="H60" i="49" s="1"/>
  <c r="H60" i="9" s="1"/>
  <c r="G60" i="48"/>
  <c r="G60" i="49" s="1"/>
  <c r="G60" i="9" s="1"/>
  <c r="F60" i="48"/>
  <c r="F60" i="49" s="1"/>
  <c r="F60" i="9" s="1"/>
  <c r="E60" i="48"/>
  <c r="E60" i="49" s="1"/>
  <c r="E60" i="9" s="1"/>
  <c r="D60" i="48"/>
  <c r="D60" i="49" s="1"/>
  <c r="D60" i="9" s="1"/>
  <c r="C60" i="48"/>
  <c r="C60" i="49" s="1"/>
  <c r="C60" i="9" s="1"/>
  <c r="B60" i="48"/>
  <c r="A60" i="48"/>
  <c r="M59" i="48"/>
  <c r="M59" i="49" s="1"/>
  <c r="M59" i="9" s="1"/>
  <c r="L59" i="48"/>
  <c r="L59" i="49" s="1"/>
  <c r="L59" i="9" s="1"/>
  <c r="K59" i="48"/>
  <c r="K59" i="49" s="1"/>
  <c r="K59" i="9" s="1"/>
  <c r="J59" i="48"/>
  <c r="J59" i="49" s="1"/>
  <c r="J59" i="9" s="1"/>
  <c r="I59" i="48"/>
  <c r="I59" i="49" s="1"/>
  <c r="I59" i="9" s="1"/>
  <c r="H59" i="48"/>
  <c r="H59" i="49" s="1"/>
  <c r="H59" i="9" s="1"/>
  <c r="G59" i="48"/>
  <c r="G59" i="49" s="1"/>
  <c r="G59" i="9" s="1"/>
  <c r="F59" i="48"/>
  <c r="F59" i="49" s="1"/>
  <c r="F59" i="9" s="1"/>
  <c r="E59" i="48"/>
  <c r="E59" i="49" s="1"/>
  <c r="E59" i="9" s="1"/>
  <c r="D59" i="48"/>
  <c r="D59" i="49" s="1"/>
  <c r="D59" i="9" s="1"/>
  <c r="C59" i="48"/>
  <c r="C59" i="49" s="1"/>
  <c r="C59" i="9" s="1"/>
  <c r="B59" i="48"/>
  <c r="A59" i="48"/>
  <c r="M58" i="48"/>
  <c r="M58" i="49" s="1"/>
  <c r="M58" i="9" s="1"/>
  <c r="L58" i="48"/>
  <c r="L58" i="49" s="1"/>
  <c r="L58" i="9" s="1"/>
  <c r="K58" i="48"/>
  <c r="K58" i="49" s="1"/>
  <c r="K58" i="9" s="1"/>
  <c r="J58" i="48"/>
  <c r="J58" i="49" s="1"/>
  <c r="J58" i="9" s="1"/>
  <c r="I58" i="48"/>
  <c r="I58" i="49" s="1"/>
  <c r="I58" i="9" s="1"/>
  <c r="H58" i="48"/>
  <c r="H58" i="49" s="1"/>
  <c r="H58" i="9" s="1"/>
  <c r="G58" i="48"/>
  <c r="G58" i="49" s="1"/>
  <c r="G58" i="9" s="1"/>
  <c r="F58" i="48"/>
  <c r="F58" i="49" s="1"/>
  <c r="F58" i="9" s="1"/>
  <c r="E58" i="48"/>
  <c r="E58" i="49" s="1"/>
  <c r="E58" i="9" s="1"/>
  <c r="D58" i="48"/>
  <c r="D58" i="49" s="1"/>
  <c r="D58" i="9" s="1"/>
  <c r="C58" i="48"/>
  <c r="C58" i="49" s="1"/>
  <c r="C58" i="9" s="1"/>
  <c r="B58" i="48"/>
  <c r="A58" i="48"/>
  <c r="M57" i="48"/>
  <c r="M57" i="49" s="1"/>
  <c r="M57" i="9" s="1"/>
  <c r="L57" i="48"/>
  <c r="L57" i="49" s="1"/>
  <c r="L57" i="9" s="1"/>
  <c r="K57" i="48"/>
  <c r="K57" i="49" s="1"/>
  <c r="K57" i="9" s="1"/>
  <c r="J57" i="48"/>
  <c r="J57" i="49" s="1"/>
  <c r="J57" i="9" s="1"/>
  <c r="I57" i="48"/>
  <c r="I57" i="49" s="1"/>
  <c r="I57" i="9" s="1"/>
  <c r="H57" i="48"/>
  <c r="H57" i="49" s="1"/>
  <c r="H57" i="9" s="1"/>
  <c r="G57" i="48"/>
  <c r="G57" i="49" s="1"/>
  <c r="G57" i="9" s="1"/>
  <c r="F57" i="48"/>
  <c r="F57" i="49" s="1"/>
  <c r="F57" i="9" s="1"/>
  <c r="E57" i="48"/>
  <c r="E57" i="49" s="1"/>
  <c r="E57" i="9" s="1"/>
  <c r="D57" i="48"/>
  <c r="D57" i="49" s="1"/>
  <c r="D57" i="9" s="1"/>
  <c r="C57" i="48"/>
  <c r="C57" i="49" s="1"/>
  <c r="C57" i="9" s="1"/>
  <c r="B57" i="48"/>
  <c r="A57" i="48"/>
  <c r="M56" i="48"/>
  <c r="M56" i="49" s="1"/>
  <c r="M56" i="9" s="1"/>
  <c r="L56" i="48"/>
  <c r="L56" i="49" s="1"/>
  <c r="L56" i="9" s="1"/>
  <c r="K56" i="48"/>
  <c r="K56" i="49" s="1"/>
  <c r="K56" i="9" s="1"/>
  <c r="J56" i="48"/>
  <c r="J56" i="49" s="1"/>
  <c r="J56" i="9" s="1"/>
  <c r="I56" i="48"/>
  <c r="I56" i="49" s="1"/>
  <c r="I56" i="9" s="1"/>
  <c r="H56" i="48"/>
  <c r="H56" i="49" s="1"/>
  <c r="H56" i="9" s="1"/>
  <c r="G56" i="48"/>
  <c r="G56" i="49" s="1"/>
  <c r="G56" i="9" s="1"/>
  <c r="F56" i="48"/>
  <c r="F56" i="49" s="1"/>
  <c r="F56" i="9" s="1"/>
  <c r="E56" i="48"/>
  <c r="E56" i="49" s="1"/>
  <c r="E56" i="9" s="1"/>
  <c r="D56" i="48"/>
  <c r="D56" i="49" s="1"/>
  <c r="D56" i="9" s="1"/>
  <c r="C56" i="48"/>
  <c r="C56" i="49" s="1"/>
  <c r="C56" i="9" s="1"/>
  <c r="B56" i="48"/>
  <c r="A56" i="48"/>
  <c r="M55" i="48"/>
  <c r="M55" i="49" s="1"/>
  <c r="M55" i="9" s="1"/>
  <c r="L55" i="48"/>
  <c r="L55" i="49" s="1"/>
  <c r="L55" i="9" s="1"/>
  <c r="K55" i="48"/>
  <c r="K55" i="49" s="1"/>
  <c r="K55" i="9" s="1"/>
  <c r="J55" i="48"/>
  <c r="J55" i="49" s="1"/>
  <c r="J55" i="9" s="1"/>
  <c r="I55" i="48"/>
  <c r="I55" i="49" s="1"/>
  <c r="I55" i="9" s="1"/>
  <c r="H55" i="48"/>
  <c r="H55" i="49" s="1"/>
  <c r="H55" i="9" s="1"/>
  <c r="G55" i="48"/>
  <c r="G55" i="49" s="1"/>
  <c r="G55" i="9" s="1"/>
  <c r="F55" i="48"/>
  <c r="F55" i="49" s="1"/>
  <c r="F55" i="9" s="1"/>
  <c r="E55" i="48"/>
  <c r="E55" i="49" s="1"/>
  <c r="E55" i="9" s="1"/>
  <c r="D55" i="48"/>
  <c r="D55" i="49" s="1"/>
  <c r="D55" i="9" s="1"/>
  <c r="C55" i="48"/>
  <c r="C55" i="49" s="1"/>
  <c r="C55" i="9" s="1"/>
  <c r="B55" i="48"/>
  <c r="A55" i="48"/>
  <c r="M54" i="48"/>
  <c r="M54" i="49" s="1"/>
  <c r="M54" i="9" s="1"/>
  <c r="L54" i="48"/>
  <c r="L54" i="49" s="1"/>
  <c r="L54" i="9" s="1"/>
  <c r="K54" i="48"/>
  <c r="K54" i="49" s="1"/>
  <c r="K54" i="9" s="1"/>
  <c r="J54" i="48"/>
  <c r="J54" i="49" s="1"/>
  <c r="J54" i="9" s="1"/>
  <c r="I54" i="48"/>
  <c r="I54" i="49" s="1"/>
  <c r="I54" i="9" s="1"/>
  <c r="H54" i="48"/>
  <c r="H54" i="49" s="1"/>
  <c r="H54" i="9" s="1"/>
  <c r="G54" i="48"/>
  <c r="G54" i="49" s="1"/>
  <c r="G54" i="9" s="1"/>
  <c r="F54" i="48"/>
  <c r="F54" i="49" s="1"/>
  <c r="F54" i="9" s="1"/>
  <c r="E54" i="48"/>
  <c r="E54" i="49" s="1"/>
  <c r="E54" i="9" s="1"/>
  <c r="D54" i="48"/>
  <c r="D54" i="49" s="1"/>
  <c r="D54" i="9" s="1"/>
  <c r="C54" i="48"/>
  <c r="C54" i="49" s="1"/>
  <c r="C54" i="9" s="1"/>
  <c r="B54" i="48"/>
  <c r="A54" i="48"/>
  <c r="M53" i="48"/>
  <c r="M53" i="49" s="1"/>
  <c r="M53" i="9" s="1"/>
  <c r="L53" i="48"/>
  <c r="L53" i="49" s="1"/>
  <c r="L53" i="9" s="1"/>
  <c r="K53" i="48"/>
  <c r="K53" i="49" s="1"/>
  <c r="K53" i="9" s="1"/>
  <c r="J53" i="48"/>
  <c r="J53" i="49" s="1"/>
  <c r="J53" i="9" s="1"/>
  <c r="I53" i="48"/>
  <c r="I53" i="49" s="1"/>
  <c r="I53" i="9" s="1"/>
  <c r="H53" i="48"/>
  <c r="H53" i="49" s="1"/>
  <c r="H53" i="9" s="1"/>
  <c r="G53" i="48"/>
  <c r="G53" i="49" s="1"/>
  <c r="G53" i="9" s="1"/>
  <c r="F53" i="48"/>
  <c r="F53" i="49" s="1"/>
  <c r="F53" i="9" s="1"/>
  <c r="E53" i="48"/>
  <c r="E53" i="49" s="1"/>
  <c r="E53" i="9" s="1"/>
  <c r="D53" i="48"/>
  <c r="D53" i="49" s="1"/>
  <c r="D53" i="9" s="1"/>
  <c r="C53" i="48"/>
  <c r="C53" i="49" s="1"/>
  <c r="C53" i="9" s="1"/>
  <c r="B53" i="48"/>
  <c r="A53" i="48"/>
  <c r="M52" i="48"/>
  <c r="M52" i="49" s="1"/>
  <c r="M52" i="9" s="1"/>
  <c r="L52" i="48"/>
  <c r="L52" i="49" s="1"/>
  <c r="L52" i="9" s="1"/>
  <c r="K52" i="48"/>
  <c r="K52" i="49" s="1"/>
  <c r="K52" i="9" s="1"/>
  <c r="J52" i="48"/>
  <c r="J52" i="49" s="1"/>
  <c r="J52" i="9" s="1"/>
  <c r="I52" i="48"/>
  <c r="I52" i="49" s="1"/>
  <c r="I52" i="9" s="1"/>
  <c r="H52" i="48"/>
  <c r="H52" i="49" s="1"/>
  <c r="H52" i="9" s="1"/>
  <c r="G52" i="48"/>
  <c r="G52" i="49" s="1"/>
  <c r="G52" i="9" s="1"/>
  <c r="F52" i="48"/>
  <c r="F52" i="49" s="1"/>
  <c r="F52" i="9" s="1"/>
  <c r="E52" i="48"/>
  <c r="E52" i="49" s="1"/>
  <c r="E52" i="9" s="1"/>
  <c r="D52" i="48"/>
  <c r="D52" i="49" s="1"/>
  <c r="D52" i="9" s="1"/>
  <c r="C52" i="48"/>
  <c r="C52" i="49" s="1"/>
  <c r="C52" i="9" s="1"/>
  <c r="B52" i="48"/>
  <c r="A52" i="48"/>
  <c r="M51" i="48"/>
  <c r="L51" i="48"/>
  <c r="K51" i="48"/>
  <c r="J51" i="48"/>
  <c r="I51" i="48"/>
  <c r="H51" i="48"/>
  <c r="G51" i="48"/>
  <c r="F51" i="48"/>
  <c r="E51" i="48"/>
  <c r="D51" i="48"/>
  <c r="C51" i="48"/>
  <c r="M50" i="48"/>
  <c r="L50" i="48"/>
  <c r="K50" i="48"/>
  <c r="J50" i="48"/>
  <c r="I50" i="48"/>
  <c r="H50" i="48"/>
  <c r="G50" i="48"/>
  <c r="F50" i="48"/>
  <c r="E50" i="48"/>
  <c r="D50" i="48"/>
  <c r="C50" i="48"/>
  <c r="M48" i="48"/>
  <c r="M48" i="49" s="1"/>
  <c r="M48" i="9" s="1"/>
  <c r="L48" i="48"/>
  <c r="L48" i="49" s="1"/>
  <c r="L48" i="9" s="1"/>
  <c r="K48" i="48"/>
  <c r="K48" i="49" s="1"/>
  <c r="K48" i="9" s="1"/>
  <c r="J48" i="48"/>
  <c r="J48" i="49" s="1"/>
  <c r="J48" i="9" s="1"/>
  <c r="I48" i="48"/>
  <c r="I48" i="49" s="1"/>
  <c r="I48" i="9" s="1"/>
  <c r="H48" i="48"/>
  <c r="H48" i="49" s="1"/>
  <c r="H48" i="9" s="1"/>
  <c r="G48" i="48"/>
  <c r="G48" i="49" s="1"/>
  <c r="G48" i="9" s="1"/>
  <c r="F48" i="48"/>
  <c r="F48" i="49" s="1"/>
  <c r="F48" i="9" s="1"/>
  <c r="E48" i="48"/>
  <c r="E48" i="49" s="1"/>
  <c r="E48" i="9" s="1"/>
  <c r="D48" i="48"/>
  <c r="D48" i="49" s="1"/>
  <c r="D48" i="9" s="1"/>
  <c r="C48" i="48"/>
  <c r="C48" i="49" s="1"/>
  <c r="C48" i="9" s="1"/>
  <c r="B48" i="48"/>
  <c r="A48" i="48"/>
  <c r="M47" i="48"/>
  <c r="M47" i="49" s="1"/>
  <c r="M47" i="9" s="1"/>
  <c r="L47" i="48"/>
  <c r="L47" i="49" s="1"/>
  <c r="L47" i="9" s="1"/>
  <c r="K47" i="48"/>
  <c r="K47" i="49" s="1"/>
  <c r="K47" i="9" s="1"/>
  <c r="J47" i="48"/>
  <c r="J47" i="49" s="1"/>
  <c r="J47" i="9" s="1"/>
  <c r="I47" i="48"/>
  <c r="I47" i="49" s="1"/>
  <c r="I47" i="9" s="1"/>
  <c r="H47" i="48"/>
  <c r="H47" i="49" s="1"/>
  <c r="H47" i="9" s="1"/>
  <c r="G47" i="48"/>
  <c r="G47" i="49" s="1"/>
  <c r="G47" i="9" s="1"/>
  <c r="F47" i="48"/>
  <c r="F47" i="49" s="1"/>
  <c r="F47" i="9" s="1"/>
  <c r="E47" i="48"/>
  <c r="E47" i="49" s="1"/>
  <c r="E47" i="9" s="1"/>
  <c r="D47" i="48"/>
  <c r="D47" i="49" s="1"/>
  <c r="D47" i="9" s="1"/>
  <c r="C47" i="48"/>
  <c r="C47" i="49" s="1"/>
  <c r="C47" i="9" s="1"/>
  <c r="B47" i="48"/>
  <c r="A47" i="48"/>
  <c r="M46" i="48"/>
  <c r="M46" i="49" s="1"/>
  <c r="M46" i="9" s="1"/>
  <c r="L46" i="48"/>
  <c r="L46" i="49" s="1"/>
  <c r="L46" i="9" s="1"/>
  <c r="K46" i="48"/>
  <c r="K46" i="49" s="1"/>
  <c r="K46" i="9" s="1"/>
  <c r="J46" i="48"/>
  <c r="J46" i="49" s="1"/>
  <c r="J46" i="9" s="1"/>
  <c r="I46" i="48"/>
  <c r="I46" i="49" s="1"/>
  <c r="I46" i="9" s="1"/>
  <c r="H46" i="48"/>
  <c r="H46" i="49" s="1"/>
  <c r="H46" i="9" s="1"/>
  <c r="G46" i="48"/>
  <c r="G46" i="49" s="1"/>
  <c r="G46" i="9" s="1"/>
  <c r="F46" i="48"/>
  <c r="F46" i="49" s="1"/>
  <c r="F46" i="9" s="1"/>
  <c r="E46" i="48"/>
  <c r="E46" i="49" s="1"/>
  <c r="E46" i="9" s="1"/>
  <c r="D46" i="48"/>
  <c r="D46" i="49" s="1"/>
  <c r="D46" i="9" s="1"/>
  <c r="C46" i="48"/>
  <c r="C46" i="49" s="1"/>
  <c r="C46" i="9" s="1"/>
  <c r="B46" i="48"/>
  <c r="A46" i="48"/>
  <c r="M45" i="48"/>
  <c r="M45" i="49" s="1"/>
  <c r="M45" i="9" s="1"/>
  <c r="L45" i="48"/>
  <c r="L45" i="49" s="1"/>
  <c r="L45" i="9" s="1"/>
  <c r="K45" i="48"/>
  <c r="K45" i="49" s="1"/>
  <c r="K45" i="9" s="1"/>
  <c r="J45" i="48"/>
  <c r="J45" i="49" s="1"/>
  <c r="J45" i="9" s="1"/>
  <c r="I45" i="48"/>
  <c r="I45" i="49" s="1"/>
  <c r="I45" i="9" s="1"/>
  <c r="H45" i="48"/>
  <c r="H45" i="49" s="1"/>
  <c r="H45" i="9" s="1"/>
  <c r="G45" i="48"/>
  <c r="G45" i="49" s="1"/>
  <c r="G45" i="9" s="1"/>
  <c r="F45" i="48"/>
  <c r="F45" i="49" s="1"/>
  <c r="F45" i="9" s="1"/>
  <c r="E45" i="48"/>
  <c r="E45" i="49" s="1"/>
  <c r="E45" i="9" s="1"/>
  <c r="D45" i="48"/>
  <c r="D45" i="49" s="1"/>
  <c r="D45" i="9" s="1"/>
  <c r="C45" i="48"/>
  <c r="C45" i="49" s="1"/>
  <c r="C45" i="9" s="1"/>
  <c r="B45" i="48"/>
  <c r="A45" i="48"/>
  <c r="M44" i="48"/>
  <c r="M44" i="49" s="1"/>
  <c r="M44" i="9" s="1"/>
  <c r="L44" i="48"/>
  <c r="L44" i="49" s="1"/>
  <c r="L44" i="9" s="1"/>
  <c r="K44" i="48"/>
  <c r="K44" i="49" s="1"/>
  <c r="K44" i="9" s="1"/>
  <c r="J44" i="48"/>
  <c r="J44" i="49" s="1"/>
  <c r="J44" i="9" s="1"/>
  <c r="I44" i="48"/>
  <c r="I44" i="49" s="1"/>
  <c r="I44" i="9" s="1"/>
  <c r="H44" i="48"/>
  <c r="H44" i="49" s="1"/>
  <c r="H44" i="9" s="1"/>
  <c r="G44" i="48"/>
  <c r="G44" i="49" s="1"/>
  <c r="G44" i="9" s="1"/>
  <c r="F44" i="48"/>
  <c r="F44" i="49" s="1"/>
  <c r="F44" i="9" s="1"/>
  <c r="E44" i="48"/>
  <c r="E44" i="49" s="1"/>
  <c r="E44" i="9" s="1"/>
  <c r="D44" i="48"/>
  <c r="D44" i="49" s="1"/>
  <c r="D44" i="9" s="1"/>
  <c r="C44" i="48"/>
  <c r="C44" i="49" s="1"/>
  <c r="C44" i="9" s="1"/>
  <c r="B44" i="48"/>
  <c r="A44" i="48"/>
  <c r="M43" i="48"/>
  <c r="M43" i="49" s="1"/>
  <c r="M43" i="9" s="1"/>
  <c r="L43" i="48"/>
  <c r="L43" i="49" s="1"/>
  <c r="L43" i="9" s="1"/>
  <c r="K43" i="48"/>
  <c r="K43" i="49" s="1"/>
  <c r="K43" i="9" s="1"/>
  <c r="J43" i="48"/>
  <c r="J43" i="49" s="1"/>
  <c r="J43" i="9" s="1"/>
  <c r="I43" i="48"/>
  <c r="I43" i="49" s="1"/>
  <c r="I43" i="9" s="1"/>
  <c r="H43" i="48"/>
  <c r="H43" i="49" s="1"/>
  <c r="H43" i="9" s="1"/>
  <c r="G43" i="48"/>
  <c r="G43" i="49" s="1"/>
  <c r="G43" i="9" s="1"/>
  <c r="F43" i="48"/>
  <c r="F43" i="49" s="1"/>
  <c r="F43" i="9" s="1"/>
  <c r="E43" i="48"/>
  <c r="E43" i="49" s="1"/>
  <c r="E43" i="9" s="1"/>
  <c r="D43" i="48"/>
  <c r="D43" i="49" s="1"/>
  <c r="D43" i="9" s="1"/>
  <c r="C43" i="48"/>
  <c r="C43" i="49" s="1"/>
  <c r="C43" i="9" s="1"/>
  <c r="B43" i="48"/>
  <c r="A43" i="48"/>
  <c r="M42" i="48"/>
  <c r="M42" i="49" s="1"/>
  <c r="M42" i="9" s="1"/>
  <c r="L42" i="48"/>
  <c r="L42" i="49" s="1"/>
  <c r="L42" i="9" s="1"/>
  <c r="K42" i="48"/>
  <c r="K42" i="49" s="1"/>
  <c r="K42" i="9" s="1"/>
  <c r="J42" i="48"/>
  <c r="J42" i="49" s="1"/>
  <c r="J42" i="9" s="1"/>
  <c r="I42" i="48"/>
  <c r="I42" i="49" s="1"/>
  <c r="I42" i="9" s="1"/>
  <c r="H42" i="48"/>
  <c r="H42" i="49" s="1"/>
  <c r="H42" i="9" s="1"/>
  <c r="G42" i="48"/>
  <c r="G42" i="49" s="1"/>
  <c r="G42" i="9" s="1"/>
  <c r="F42" i="48"/>
  <c r="F42" i="49" s="1"/>
  <c r="F42" i="9" s="1"/>
  <c r="E42" i="48"/>
  <c r="E42" i="49" s="1"/>
  <c r="E42" i="9" s="1"/>
  <c r="D42" i="48"/>
  <c r="D42" i="49" s="1"/>
  <c r="D42" i="9" s="1"/>
  <c r="C42" i="48"/>
  <c r="C42" i="49" s="1"/>
  <c r="C42" i="9" s="1"/>
  <c r="B42" i="48"/>
  <c r="A42" i="48"/>
  <c r="M41" i="48"/>
  <c r="M41" i="49" s="1"/>
  <c r="M41" i="9" s="1"/>
  <c r="L41" i="48"/>
  <c r="L41" i="49" s="1"/>
  <c r="L41" i="9" s="1"/>
  <c r="K41" i="48"/>
  <c r="K41" i="49" s="1"/>
  <c r="K41" i="9" s="1"/>
  <c r="J41" i="48"/>
  <c r="J41" i="49" s="1"/>
  <c r="J41" i="9" s="1"/>
  <c r="I41" i="48"/>
  <c r="I41" i="49" s="1"/>
  <c r="I41" i="9" s="1"/>
  <c r="H41" i="48"/>
  <c r="H41" i="49" s="1"/>
  <c r="H41" i="9" s="1"/>
  <c r="G41" i="48"/>
  <c r="G41" i="49" s="1"/>
  <c r="G41" i="9" s="1"/>
  <c r="F41" i="48"/>
  <c r="F41" i="49" s="1"/>
  <c r="F41" i="9" s="1"/>
  <c r="E41" i="48"/>
  <c r="E41" i="49" s="1"/>
  <c r="E41" i="9" s="1"/>
  <c r="D41" i="48"/>
  <c r="D41" i="49" s="1"/>
  <c r="D41" i="9" s="1"/>
  <c r="C41" i="48"/>
  <c r="C41" i="49" s="1"/>
  <c r="C41" i="9" s="1"/>
  <c r="B41" i="48"/>
  <c r="A41" i="48"/>
  <c r="M40" i="48"/>
  <c r="M40" i="49" s="1"/>
  <c r="M40" i="9" s="1"/>
  <c r="L40" i="48"/>
  <c r="L40" i="49" s="1"/>
  <c r="L40" i="9" s="1"/>
  <c r="K40" i="48"/>
  <c r="K40" i="49" s="1"/>
  <c r="K40" i="9" s="1"/>
  <c r="J40" i="48"/>
  <c r="J40" i="49" s="1"/>
  <c r="J40" i="9" s="1"/>
  <c r="I40" i="48"/>
  <c r="I40" i="49" s="1"/>
  <c r="I40" i="9" s="1"/>
  <c r="H40" i="48"/>
  <c r="H40" i="49" s="1"/>
  <c r="H40" i="9" s="1"/>
  <c r="G40" i="48"/>
  <c r="G40" i="49" s="1"/>
  <c r="G40" i="9" s="1"/>
  <c r="F40" i="48"/>
  <c r="F40" i="49" s="1"/>
  <c r="F40" i="9" s="1"/>
  <c r="E40" i="48"/>
  <c r="E40" i="49" s="1"/>
  <c r="E40" i="9" s="1"/>
  <c r="D40" i="48"/>
  <c r="D40" i="49" s="1"/>
  <c r="D40" i="9" s="1"/>
  <c r="C40" i="48"/>
  <c r="C40" i="49" s="1"/>
  <c r="C40" i="9" s="1"/>
  <c r="B40" i="48"/>
  <c r="A40" i="48"/>
  <c r="M39" i="48"/>
  <c r="L39" i="48"/>
  <c r="K39" i="48"/>
  <c r="J39" i="48"/>
  <c r="I39" i="48"/>
  <c r="H39" i="48"/>
  <c r="G39" i="48"/>
  <c r="F39" i="48"/>
  <c r="E39" i="48"/>
  <c r="D39" i="48"/>
  <c r="C39" i="48"/>
  <c r="M38" i="48"/>
  <c r="L38" i="48"/>
  <c r="K38" i="48"/>
  <c r="J38" i="48"/>
  <c r="I38" i="48"/>
  <c r="H38" i="48"/>
  <c r="G38" i="48"/>
  <c r="F38" i="48"/>
  <c r="E38" i="48"/>
  <c r="D38" i="48"/>
  <c r="C38" i="48"/>
  <c r="M36" i="48"/>
  <c r="M36" i="49" s="1"/>
  <c r="M36" i="9" s="1"/>
  <c r="L36" i="48"/>
  <c r="L36" i="49" s="1"/>
  <c r="L36" i="9" s="1"/>
  <c r="K36" i="48"/>
  <c r="K36" i="49" s="1"/>
  <c r="K36" i="9" s="1"/>
  <c r="J36" i="48"/>
  <c r="J36" i="49" s="1"/>
  <c r="J36" i="9" s="1"/>
  <c r="I36" i="48"/>
  <c r="I36" i="49" s="1"/>
  <c r="I36" i="9" s="1"/>
  <c r="H36" i="48"/>
  <c r="H36" i="49" s="1"/>
  <c r="H36" i="9" s="1"/>
  <c r="G36" i="48"/>
  <c r="G36" i="49" s="1"/>
  <c r="G36" i="9" s="1"/>
  <c r="F36" i="48"/>
  <c r="F36" i="49" s="1"/>
  <c r="F36" i="9" s="1"/>
  <c r="E36" i="48"/>
  <c r="E36" i="49" s="1"/>
  <c r="E36" i="9" s="1"/>
  <c r="D36" i="48"/>
  <c r="D36" i="49" s="1"/>
  <c r="D36" i="9" s="1"/>
  <c r="C36" i="48"/>
  <c r="C36" i="49" s="1"/>
  <c r="C36" i="9" s="1"/>
  <c r="B36" i="48"/>
  <c r="A36" i="48"/>
  <c r="M35" i="48"/>
  <c r="M35" i="49" s="1"/>
  <c r="M35" i="9" s="1"/>
  <c r="L35" i="48"/>
  <c r="L35" i="49" s="1"/>
  <c r="L35" i="9" s="1"/>
  <c r="K35" i="48"/>
  <c r="K35" i="49" s="1"/>
  <c r="K35" i="9" s="1"/>
  <c r="J35" i="48"/>
  <c r="J35" i="49" s="1"/>
  <c r="J35" i="9" s="1"/>
  <c r="I35" i="48"/>
  <c r="I35" i="49" s="1"/>
  <c r="I35" i="9" s="1"/>
  <c r="H35" i="48"/>
  <c r="H35" i="49" s="1"/>
  <c r="H35" i="9" s="1"/>
  <c r="G35" i="48"/>
  <c r="G35" i="49" s="1"/>
  <c r="G35" i="9" s="1"/>
  <c r="F35" i="48"/>
  <c r="F35" i="49" s="1"/>
  <c r="F35" i="9" s="1"/>
  <c r="E35" i="48"/>
  <c r="E35" i="49" s="1"/>
  <c r="E35" i="9" s="1"/>
  <c r="D35" i="48"/>
  <c r="D35" i="49" s="1"/>
  <c r="D35" i="9" s="1"/>
  <c r="C35" i="48"/>
  <c r="C35" i="49" s="1"/>
  <c r="C35" i="9" s="1"/>
  <c r="B35" i="48"/>
  <c r="A35" i="48"/>
  <c r="M34" i="48"/>
  <c r="M34" i="49" s="1"/>
  <c r="M34" i="9" s="1"/>
  <c r="L34" i="48"/>
  <c r="L34" i="49" s="1"/>
  <c r="L34" i="9" s="1"/>
  <c r="K34" i="48"/>
  <c r="K34" i="49" s="1"/>
  <c r="K34" i="9" s="1"/>
  <c r="J34" i="48"/>
  <c r="J34" i="49" s="1"/>
  <c r="J34" i="9" s="1"/>
  <c r="I34" i="48"/>
  <c r="I34" i="49" s="1"/>
  <c r="I34" i="9" s="1"/>
  <c r="H34" i="48"/>
  <c r="H34" i="49" s="1"/>
  <c r="H34" i="9" s="1"/>
  <c r="G34" i="48"/>
  <c r="G34" i="49" s="1"/>
  <c r="G34" i="9" s="1"/>
  <c r="F34" i="48"/>
  <c r="F34" i="49" s="1"/>
  <c r="F34" i="9" s="1"/>
  <c r="E34" i="48"/>
  <c r="E34" i="49" s="1"/>
  <c r="E34" i="9" s="1"/>
  <c r="D34" i="48"/>
  <c r="D34" i="49" s="1"/>
  <c r="D34" i="9" s="1"/>
  <c r="C34" i="48"/>
  <c r="C34" i="49" s="1"/>
  <c r="C34" i="9" s="1"/>
  <c r="B34" i="48"/>
  <c r="A34" i="48"/>
  <c r="M33" i="48"/>
  <c r="M33" i="49" s="1"/>
  <c r="M33" i="9" s="1"/>
  <c r="L33" i="48"/>
  <c r="L33" i="49" s="1"/>
  <c r="L33" i="9" s="1"/>
  <c r="K33" i="48"/>
  <c r="K33" i="49" s="1"/>
  <c r="K33" i="9" s="1"/>
  <c r="J33" i="48"/>
  <c r="J33" i="49" s="1"/>
  <c r="J33" i="9" s="1"/>
  <c r="I33" i="48"/>
  <c r="I33" i="49" s="1"/>
  <c r="I33" i="9" s="1"/>
  <c r="H33" i="48"/>
  <c r="H33" i="49" s="1"/>
  <c r="H33" i="9" s="1"/>
  <c r="G33" i="48"/>
  <c r="G33" i="49" s="1"/>
  <c r="G33" i="9" s="1"/>
  <c r="F33" i="48"/>
  <c r="F33" i="49" s="1"/>
  <c r="F33" i="9" s="1"/>
  <c r="E33" i="48"/>
  <c r="E33" i="49" s="1"/>
  <c r="E33" i="9" s="1"/>
  <c r="D33" i="48"/>
  <c r="D33" i="49" s="1"/>
  <c r="D33" i="9" s="1"/>
  <c r="C33" i="48"/>
  <c r="C33" i="49" s="1"/>
  <c r="C33" i="9" s="1"/>
  <c r="B33" i="48"/>
  <c r="A33" i="48"/>
  <c r="M32" i="48"/>
  <c r="M32" i="49" s="1"/>
  <c r="M32" i="9" s="1"/>
  <c r="L32" i="48"/>
  <c r="L32" i="49" s="1"/>
  <c r="L32" i="9" s="1"/>
  <c r="K32" i="48"/>
  <c r="K32" i="49" s="1"/>
  <c r="K32" i="9" s="1"/>
  <c r="J32" i="48"/>
  <c r="J32" i="49" s="1"/>
  <c r="J32" i="9" s="1"/>
  <c r="I32" i="48"/>
  <c r="I32" i="49" s="1"/>
  <c r="I32" i="9" s="1"/>
  <c r="H32" i="48"/>
  <c r="H32" i="49" s="1"/>
  <c r="H32" i="9" s="1"/>
  <c r="G32" i="48"/>
  <c r="G32" i="49" s="1"/>
  <c r="G32" i="9" s="1"/>
  <c r="F32" i="48"/>
  <c r="F32" i="49" s="1"/>
  <c r="F32" i="9" s="1"/>
  <c r="E32" i="48"/>
  <c r="E32" i="49" s="1"/>
  <c r="E32" i="9" s="1"/>
  <c r="D32" i="48"/>
  <c r="D32" i="49" s="1"/>
  <c r="D32" i="9" s="1"/>
  <c r="C32" i="48"/>
  <c r="C32" i="49" s="1"/>
  <c r="C32" i="9" s="1"/>
  <c r="B32" i="48"/>
  <c r="A32" i="48"/>
  <c r="M31" i="48"/>
  <c r="M31" i="49" s="1"/>
  <c r="M31" i="9" s="1"/>
  <c r="L31" i="48"/>
  <c r="L31" i="49" s="1"/>
  <c r="L31" i="9" s="1"/>
  <c r="K31" i="48"/>
  <c r="K31" i="49" s="1"/>
  <c r="K31" i="9" s="1"/>
  <c r="J31" i="48"/>
  <c r="J31" i="49" s="1"/>
  <c r="J31" i="9" s="1"/>
  <c r="I31" i="48"/>
  <c r="I31" i="49" s="1"/>
  <c r="I31" i="9" s="1"/>
  <c r="H31" i="48"/>
  <c r="H31" i="49" s="1"/>
  <c r="H31" i="9" s="1"/>
  <c r="G31" i="48"/>
  <c r="G31" i="49" s="1"/>
  <c r="G31" i="9" s="1"/>
  <c r="F31" i="48"/>
  <c r="F31" i="49" s="1"/>
  <c r="F31" i="9" s="1"/>
  <c r="E31" i="48"/>
  <c r="E31" i="49" s="1"/>
  <c r="E31" i="9" s="1"/>
  <c r="D31" i="48"/>
  <c r="D31" i="49" s="1"/>
  <c r="D31" i="9" s="1"/>
  <c r="C31" i="48"/>
  <c r="C31" i="49" s="1"/>
  <c r="C31" i="9" s="1"/>
  <c r="B31" i="48"/>
  <c r="A31" i="48"/>
  <c r="M30" i="48"/>
  <c r="M30" i="49" s="1"/>
  <c r="M30" i="9" s="1"/>
  <c r="L30" i="48"/>
  <c r="L30" i="49" s="1"/>
  <c r="L30" i="9" s="1"/>
  <c r="K30" i="48"/>
  <c r="K30" i="49" s="1"/>
  <c r="K30" i="9" s="1"/>
  <c r="J30" i="48"/>
  <c r="J30" i="49" s="1"/>
  <c r="J30" i="9" s="1"/>
  <c r="I30" i="48"/>
  <c r="I30" i="49" s="1"/>
  <c r="I30" i="9" s="1"/>
  <c r="H30" i="48"/>
  <c r="H30" i="49" s="1"/>
  <c r="H30" i="9" s="1"/>
  <c r="G30" i="48"/>
  <c r="G30" i="49" s="1"/>
  <c r="G30" i="9" s="1"/>
  <c r="F30" i="48"/>
  <c r="F30" i="49" s="1"/>
  <c r="F30" i="9" s="1"/>
  <c r="E30" i="48"/>
  <c r="E30" i="49" s="1"/>
  <c r="E30" i="9" s="1"/>
  <c r="D30" i="48"/>
  <c r="D30" i="49" s="1"/>
  <c r="D30" i="9" s="1"/>
  <c r="C30" i="48"/>
  <c r="C30" i="49" s="1"/>
  <c r="C30" i="9" s="1"/>
  <c r="B30" i="48"/>
  <c r="A30" i="48"/>
  <c r="M29" i="48"/>
  <c r="M29" i="49" s="1"/>
  <c r="M29" i="9" s="1"/>
  <c r="L29" i="48"/>
  <c r="L29" i="49" s="1"/>
  <c r="L29" i="9" s="1"/>
  <c r="K29" i="48"/>
  <c r="K29" i="49" s="1"/>
  <c r="K29" i="9" s="1"/>
  <c r="J29" i="48"/>
  <c r="J29" i="49" s="1"/>
  <c r="J29" i="9" s="1"/>
  <c r="I29" i="48"/>
  <c r="I29" i="49" s="1"/>
  <c r="I29" i="9" s="1"/>
  <c r="H29" i="48"/>
  <c r="H29" i="49" s="1"/>
  <c r="H29" i="9" s="1"/>
  <c r="G29" i="48"/>
  <c r="G29" i="49" s="1"/>
  <c r="G29" i="9" s="1"/>
  <c r="F29" i="48"/>
  <c r="F29" i="49" s="1"/>
  <c r="F29" i="9" s="1"/>
  <c r="E29" i="48"/>
  <c r="E29" i="49" s="1"/>
  <c r="E29" i="9" s="1"/>
  <c r="D29" i="48"/>
  <c r="D29" i="49" s="1"/>
  <c r="D29" i="9" s="1"/>
  <c r="C29" i="48"/>
  <c r="C29" i="49" s="1"/>
  <c r="C29" i="9" s="1"/>
  <c r="B29" i="48"/>
  <c r="A29" i="48"/>
  <c r="M28" i="48"/>
  <c r="M28" i="49" s="1"/>
  <c r="M28" i="9" s="1"/>
  <c r="L28" i="48"/>
  <c r="L28" i="49" s="1"/>
  <c r="L28" i="9" s="1"/>
  <c r="K28" i="48"/>
  <c r="K28" i="49" s="1"/>
  <c r="K28" i="9" s="1"/>
  <c r="J28" i="48"/>
  <c r="J28" i="49" s="1"/>
  <c r="J28" i="9" s="1"/>
  <c r="I28" i="48"/>
  <c r="I28" i="49" s="1"/>
  <c r="I28" i="9" s="1"/>
  <c r="H28" i="48"/>
  <c r="H28" i="49" s="1"/>
  <c r="H28" i="9" s="1"/>
  <c r="G28" i="48"/>
  <c r="G28" i="49" s="1"/>
  <c r="G28" i="9" s="1"/>
  <c r="F28" i="48"/>
  <c r="F28" i="49" s="1"/>
  <c r="F28" i="9" s="1"/>
  <c r="E28" i="48"/>
  <c r="E28" i="49" s="1"/>
  <c r="E28" i="9" s="1"/>
  <c r="D28" i="48"/>
  <c r="D28" i="49" s="1"/>
  <c r="D28" i="9" s="1"/>
  <c r="C28" i="48"/>
  <c r="C28" i="49" s="1"/>
  <c r="C28" i="9" s="1"/>
  <c r="B28" i="48"/>
  <c r="A28" i="48"/>
  <c r="M27" i="48"/>
  <c r="L27" i="48"/>
  <c r="K27" i="48"/>
  <c r="J27" i="48"/>
  <c r="I27" i="48"/>
  <c r="H27" i="48"/>
  <c r="G27" i="48"/>
  <c r="F27" i="48"/>
  <c r="E27" i="48"/>
  <c r="D27" i="48"/>
  <c r="C27" i="48"/>
  <c r="M26" i="48"/>
  <c r="L26" i="48"/>
  <c r="K26" i="48"/>
  <c r="J26" i="48"/>
  <c r="I26" i="48"/>
  <c r="H26" i="48"/>
  <c r="G26" i="48"/>
  <c r="F26" i="48"/>
  <c r="E26" i="48"/>
  <c r="D26" i="48"/>
  <c r="C26" i="48"/>
  <c r="M24" i="48"/>
  <c r="M24" i="49" s="1"/>
  <c r="M24" i="9" s="1"/>
  <c r="L24" i="48"/>
  <c r="L24" i="49" s="1"/>
  <c r="L24" i="9" s="1"/>
  <c r="K24" i="48"/>
  <c r="K24" i="49" s="1"/>
  <c r="K24" i="9" s="1"/>
  <c r="J24" i="48"/>
  <c r="J24" i="49" s="1"/>
  <c r="J24" i="9" s="1"/>
  <c r="I24" i="48"/>
  <c r="I24" i="49" s="1"/>
  <c r="I24" i="9" s="1"/>
  <c r="H24" i="48"/>
  <c r="H24" i="49" s="1"/>
  <c r="H24" i="9" s="1"/>
  <c r="G24" i="48"/>
  <c r="G24" i="49" s="1"/>
  <c r="G24" i="9" s="1"/>
  <c r="F24" i="48"/>
  <c r="F24" i="49" s="1"/>
  <c r="F24" i="9" s="1"/>
  <c r="E24" i="48"/>
  <c r="E24" i="49" s="1"/>
  <c r="E24" i="9" s="1"/>
  <c r="D24" i="48"/>
  <c r="D24" i="49" s="1"/>
  <c r="D24" i="9" s="1"/>
  <c r="C24" i="48"/>
  <c r="C24" i="49" s="1"/>
  <c r="C24" i="9" s="1"/>
  <c r="B24" i="48"/>
  <c r="A24" i="48"/>
  <c r="M23" i="48"/>
  <c r="M23" i="49" s="1"/>
  <c r="M23" i="9" s="1"/>
  <c r="L23" i="48"/>
  <c r="L23" i="49" s="1"/>
  <c r="L23" i="9" s="1"/>
  <c r="K23" i="48"/>
  <c r="K23" i="49" s="1"/>
  <c r="K23" i="9" s="1"/>
  <c r="J23" i="48"/>
  <c r="J23" i="49" s="1"/>
  <c r="J23" i="9" s="1"/>
  <c r="I23" i="48"/>
  <c r="I23" i="49" s="1"/>
  <c r="I23" i="9" s="1"/>
  <c r="H23" i="48"/>
  <c r="H23" i="49" s="1"/>
  <c r="H23" i="9" s="1"/>
  <c r="G23" i="48"/>
  <c r="G23" i="49" s="1"/>
  <c r="G23" i="9" s="1"/>
  <c r="F23" i="48"/>
  <c r="F23" i="49" s="1"/>
  <c r="F23" i="9" s="1"/>
  <c r="E23" i="48"/>
  <c r="E23" i="49" s="1"/>
  <c r="E23" i="9" s="1"/>
  <c r="D23" i="48"/>
  <c r="D23" i="49" s="1"/>
  <c r="D23" i="9" s="1"/>
  <c r="C23" i="48"/>
  <c r="C23" i="49" s="1"/>
  <c r="C23" i="9" s="1"/>
  <c r="B23" i="48"/>
  <c r="A23" i="48"/>
  <c r="M22" i="48"/>
  <c r="M22" i="49" s="1"/>
  <c r="M22" i="9" s="1"/>
  <c r="L22" i="48"/>
  <c r="L22" i="49" s="1"/>
  <c r="L22" i="9" s="1"/>
  <c r="K22" i="48"/>
  <c r="K22" i="49" s="1"/>
  <c r="K22" i="9" s="1"/>
  <c r="J22" i="48"/>
  <c r="J22" i="49" s="1"/>
  <c r="J22" i="9" s="1"/>
  <c r="I22" i="48"/>
  <c r="I22" i="49" s="1"/>
  <c r="I22" i="9" s="1"/>
  <c r="H22" i="48"/>
  <c r="H22" i="49" s="1"/>
  <c r="H22" i="9" s="1"/>
  <c r="G22" i="48"/>
  <c r="G22" i="49" s="1"/>
  <c r="G22" i="9" s="1"/>
  <c r="F22" i="48"/>
  <c r="F22" i="49" s="1"/>
  <c r="F22" i="9" s="1"/>
  <c r="E22" i="48"/>
  <c r="E22" i="49" s="1"/>
  <c r="E22" i="9" s="1"/>
  <c r="D22" i="48"/>
  <c r="D22" i="49" s="1"/>
  <c r="D22" i="9" s="1"/>
  <c r="C22" i="48"/>
  <c r="C22" i="49" s="1"/>
  <c r="C22" i="9" s="1"/>
  <c r="B22" i="48"/>
  <c r="A22" i="48"/>
  <c r="M21" i="48"/>
  <c r="M21" i="49" s="1"/>
  <c r="M21" i="9" s="1"/>
  <c r="L21" i="48"/>
  <c r="L21" i="49" s="1"/>
  <c r="L21" i="9" s="1"/>
  <c r="K21" i="48"/>
  <c r="K21" i="49" s="1"/>
  <c r="K21" i="9" s="1"/>
  <c r="J21" i="48"/>
  <c r="J21" i="49" s="1"/>
  <c r="J21" i="9" s="1"/>
  <c r="I21" i="48"/>
  <c r="I21" i="49" s="1"/>
  <c r="I21" i="9" s="1"/>
  <c r="H21" i="48"/>
  <c r="H21" i="49" s="1"/>
  <c r="H21" i="9" s="1"/>
  <c r="G21" i="48"/>
  <c r="G21" i="49" s="1"/>
  <c r="G21" i="9" s="1"/>
  <c r="F21" i="48"/>
  <c r="F21" i="49" s="1"/>
  <c r="F21" i="9" s="1"/>
  <c r="E21" i="48"/>
  <c r="E21" i="49" s="1"/>
  <c r="E21" i="9" s="1"/>
  <c r="D21" i="48"/>
  <c r="D21" i="49" s="1"/>
  <c r="D21" i="9" s="1"/>
  <c r="C21" i="48"/>
  <c r="C21" i="49" s="1"/>
  <c r="C21" i="9" s="1"/>
  <c r="B21" i="48"/>
  <c r="A21" i="48"/>
  <c r="M20" i="48"/>
  <c r="M20" i="49" s="1"/>
  <c r="M20" i="9" s="1"/>
  <c r="L20" i="48"/>
  <c r="L20" i="49" s="1"/>
  <c r="L20" i="9" s="1"/>
  <c r="K20" i="48"/>
  <c r="K20" i="49" s="1"/>
  <c r="K20" i="9" s="1"/>
  <c r="J20" i="48"/>
  <c r="J20" i="49" s="1"/>
  <c r="J20" i="9" s="1"/>
  <c r="I20" i="48"/>
  <c r="I20" i="49" s="1"/>
  <c r="I20" i="9" s="1"/>
  <c r="H20" i="48"/>
  <c r="H20" i="49" s="1"/>
  <c r="H20" i="9" s="1"/>
  <c r="G20" i="48"/>
  <c r="G20" i="49" s="1"/>
  <c r="G20" i="9" s="1"/>
  <c r="F20" i="48"/>
  <c r="F20" i="49" s="1"/>
  <c r="F20" i="9" s="1"/>
  <c r="E20" i="48"/>
  <c r="E20" i="49" s="1"/>
  <c r="E20" i="9" s="1"/>
  <c r="D20" i="48"/>
  <c r="D20" i="49" s="1"/>
  <c r="D20" i="9" s="1"/>
  <c r="C20" i="48"/>
  <c r="C20" i="49" s="1"/>
  <c r="C20" i="9" s="1"/>
  <c r="B20" i="48"/>
  <c r="A20" i="48"/>
  <c r="M19" i="48"/>
  <c r="M19" i="49" s="1"/>
  <c r="M19" i="9" s="1"/>
  <c r="L19" i="48"/>
  <c r="L19" i="49" s="1"/>
  <c r="L19" i="9" s="1"/>
  <c r="K19" i="48"/>
  <c r="K19" i="49" s="1"/>
  <c r="K19" i="9" s="1"/>
  <c r="J19" i="48"/>
  <c r="J19" i="49" s="1"/>
  <c r="J19" i="9" s="1"/>
  <c r="I19" i="48"/>
  <c r="I19" i="49" s="1"/>
  <c r="I19" i="9" s="1"/>
  <c r="H19" i="48"/>
  <c r="H19" i="49" s="1"/>
  <c r="H19" i="9" s="1"/>
  <c r="G19" i="48"/>
  <c r="G19" i="49" s="1"/>
  <c r="G19" i="9" s="1"/>
  <c r="F19" i="48"/>
  <c r="F19" i="49" s="1"/>
  <c r="F19" i="9" s="1"/>
  <c r="E19" i="48"/>
  <c r="E19" i="49" s="1"/>
  <c r="E19" i="9" s="1"/>
  <c r="D19" i="48"/>
  <c r="D19" i="49" s="1"/>
  <c r="D19" i="9" s="1"/>
  <c r="C19" i="48"/>
  <c r="C19" i="49" s="1"/>
  <c r="C19" i="9" s="1"/>
  <c r="B19" i="48"/>
  <c r="A19" i="48"/>
  <c r="M18" i="48"/>
  <c r="M18" i="49" s="1"/>
  <c r="M18" i="9" s="1"/>
  <c r="L18" i="48"/>
  <c r="L18" i="49" s="1"/>
  <c r="L18" i="9" s="1"/>
  <c r="K18" i="48"/>
  <c r="K18" i="49" s="1"/>
  <c r="K18" i="9" s="1"/>
  <c r="J18" i="48"/>
  <c r="J18" i="49" s="1"/>
  <c r="J18" i="9" s="1"/>
  <c r="I18" i="48"/>
  <c r="I18" i="49" s="1"/>
  <c r="I18" i="9" s="1"/>
  <c r="H18" i="48"/>
  <c r="H18" i="49" s="1"/>
  <c r="H18" i="9" s="1"/>
  <c r="G18" i="48"/>
  <c r="G18" i="49" s="1"/>
  <c r="G18" i="9" s="1"/>
  <c r="F18" i="48"/>
  <c r="F18" i="49" s="1"/>
  <c r="F18" i="9" s="1"/>
  <c r="E18" i="48"/>
  <c r="E18" i="49" s="1"/>
  <c r="E18" i="9" s="1"/>
  <c r="D18" i="48"/>
  <c r="D18" i="49" s="1"/>
  <c r="D18" i="9" s="1"/>
  <c r="C18" i="48"/>
  <c r="C18" i="49" s="1"/>
  <c r="C18" i="9" s="1"/>
  <c r="B18" i="48"/>
  <c r="A18" i="48"/>
  <c r="M17" i="48"/>
  <c r="M17" i="49" s="1"/>
  <c r="M17" i="9" s="1"/>
  <c r="L17" i="48"/>
  <c r="L17" i="49" s="1"/>
  <c r="L17" i="9" s="1"/>
  <c r="K17" i="48"/>
  <c r="K17" i="49" s="1"/>
  <c r="K17" i="9" s="1"/>
  <c r="J17" i="48"/>
  <c r="J17" i="49" s="1"/>
  <c r="J17" i="9" s="1"/>
  <c r="I17" i="48"/>
  <c r="I17" i="49" s="1"/>
  <c r="I17" i="9" s="1"/>
  <c r="H17" i="48"/>
  <c r="H17" i="49" s="1"/>
  <c r="H17" i="9" s="1"/>
  <c r="G17" i="48"/>
  <c r="G17" i="49" s="1"/>
  <c r="G17" i="9" s="1"/>
  <c r="F17" i="48"/>
  <c r="F17" i="49" s="1"/>
  <c r="F17" i="9" s="1"/>
  <c r="E17" i="48"/>
  <c r="E17" i="49" s="1"/>
  <c r="E17" i="9" s="1"/>
  <c r="D17" i="48"/>
  <c r="D17" i="49" s="1"/>
  <c r="D17" i="9" s="1"/>
  <c r="C17" i="48"/>
  <c r="C17" i="49" s="1"/>
  <c r="C17" i="9" s="1"/>
  <c r="B17" i="48"/>
  <c r="A17" i="48"/>
  <c r="M16" i="48"/>
  <c r="M16" i="49" s="1"/>
  <c r="M16" i="9" s="1"/>
  <c r="L16" i="48"/>
  <c r="L16" i="49" s="1"/>
  <c r="L16" i="9" s="1"/>
  <c r="K16" i="48"/>
  <c r="K16" i="49" s="1"/>
  <c r="K16" i="9" s="1"/>
  <c r="J16" i="48"/>
  <c r="J16" i="49" s="1"/>
  <c r="J16" i="9" s="1"/>
  <c r="I16" i="48"/>
  <c r="I16" i="49" s="1"/>
  <c r="I16" i="9" s="1"/>
  <c r="H16" i="48"/>
  <c r="H16" i="49" s="1"/>
  <c r="H16" i="9" s="1"/>
  <c r="G16" i="48"/>
  <c r="G16" i="49" s="1"/>
  <c r="G16" i="9" s="1"/>
  <c r="F16" i="48"/>
  <c r="F16" i="49" s="1"/>
  <c r="F16" i="9" s="1"/>
  <c r="E16" i="48"/>
  <c r="E16" i="49" s="1"/>
  <c r="E16" i="9" s="1"/>
  <c r="D16" i="48"/>
  <c r="D16" i="49" s="1"/>
  <c r="D16" i="9" s="1"/>
  <c r="C16" i="48"/>
  <c r="C16" i="49" s="1"/>
  <c r="C16" i="9" s="1"/>
  <c r="B16" i="48"/>
  <c r="A16" i="48"/>
  <c r="M15" i="48"/>
  <c r="L15" i="48"/>
  <c r="K15" i="48"/>
  <c r="J15" i="48"/>
  <c r="I15" i="48"/>
  <c r="H15" i="48"/>
  <c r="G15" i="48"/>
  <c r="F15" i="48"/>
  <c r="E15" i="48"/>
  <c r="D15" i="48"/>
  <c r="C15" i="48"/>
  <c r="M14" i="48"/>
  <c r="L14" i="48"/>
  <c r="K14" i="48"/>
  <c r="J14" i="48"/>
  <c r="I14" i="48"/>
  <c r="H14" i="48"/>
  <c r="G14" i="48"/>
  <c r="F14" i="48"/>
  <c r="E14" i="48"/>
  <c r="D14" i="48"/>
  <c r="C14" i="48"/>
  <c r="M12" i="48"/>
  <c r="M12" i="49" s="1"/>
  <c r="M12" i="9" s="1"/>
  <c r="L12" i="48"/>
  <c r="L12" i="49" s="1"/>
  <c r="L12" i="9" s="1"/>
  <c r="K12" i="48"/>
  <c r="K12" i="49" s="1"/>
  <c r="K12" i="9" s="1"/>
  <c r="J12" i="48"/>
  <c r="J12" i="49" s="1"/>
  <c r="J12" i="9" s="1"/>
  <c r="I12" i="48"/>
  <c r="I12" i="49" s="1"/>
  <c r="I12" i="9" s="1"/>
  <c r="H12" i="48"/>
  <c r="H12" i="49" s="1"/>
  <c r="H12" i="9" s="1"/>
  <c r="G12" i="48"/>
  <c r="G12" i="49" s="1"/>
  <c r="G12" i="9" s="1"/>
  <c r="F12" i="48"/>
  <c r="F12" i="49" s="1"/>
  <c r="F12" i="9" s="1"/>
  <c r="E12" i="48"/>
  <c r="E12" i="49" s="1"/>
  <c r="E12" i="9" s="1"/>
  <c r="D12" i="48"/>
  <c r="D12" i="49" s="1"/>
  <c r="D12" i="9" s="1"/>
  <c r="C12" i="48"/>
  <c r="C12" i="49" s="1"/>
  <c r="C12" i="9" s="1"/>
  <c r="B12" i="48"/>
  <c r="A12" i="48"/>
  <c r="M11" i="48"/>
  <c r="M11" i="49" s="1"/>
  <c r="M11" i="9" s="1"/>
  <c r="L11" i="48"/>
  <c r="L11" i="49" s="1"/>
  <c r="L11" i="9" s="1"/>
  <c r="K11" i="48"/>
  <c r="K11" i="49" s="1"/>
  <c r="K11" i="9" s="1"/>
  <c r="J11" i="48"/>
  <c r="J11" i="49" s="1"/>
  <c r="J11" i="9" s="1"/>
  <c r="I11" i="48"/>
  <c r="I11" i="49" s="1"/>
  <c r="I11" i="9" s="1"/>
  <c r="H11" i="48"/>
  <c r="H11" i="49" s="1"/>
  <c r="H11" i="9" s="1"/>
  <c r="G11" i="48"/>
  <c r="G11" i="49" s="1"/>
  <c r="G11" i="9" s="1"/>
  <c r="F11" i="48"/>
  <c r="F11" i="49" s="1"/>
  <c r="F11" i="9" s="1"/>
  <c r="E11" i="48"/>
  <c r="E11" i="49" s="1"/>
  <c r="E11" i="9" s="1"/>
  <c r="D11" i="48"/>
  <c r="D11" i="49" s="1"/>
  <c r="D11" i="9" s="1"/>
  <c r="C11" i="48"/>
  <c r="C11" i="49" s="1"/>
  <c r="C11" i="9" s="1"/>
  <c r="B11" i="48"/>
  <c r="A11" i="48"/>
  <c r="M10" i="48"/>
  <c r="M10" i="49" s="1"/>
  <c r="M10" i="9" s="1"/>
  <c r="L10" i="48"/>
  <c r="L10" i="49" s="1"/>
  <c r="L10" i="9" s="1"/>
  <c r="K10" i="48"/>
  <c r="K10" i="49" s="1"/>
  <c r="K10" i="9" s="1"/>
  <c r="J10" i="48"/>
  <c r="J10" i="49" s="1"/>
  <c r="J10" i="9" s="1"/>
  <c r="I10" i="48"/>
  <c r="I10" i="49" s="1"/>
  <c r="I10" i="9" s="1"/>
  <c r="H10" i="48"/>
  <c r="H10" i="49" s="1"/>
  <c r="H10" i="9" s="1"/>
  <c r="G10" i="48"/>
  <c r="G10" i="49" s="1"/>
  <c r="G10" i="9" s="1"/>
  <c r="F10" i="48"/>
  <c r="F10" i="49" s="1"/>
  <c r="F10" i="9" s="1"/>
  <c r="E10" i="48"/>
  <c r="E10" i="49" s="1"/>
  <c r="E10" i="9" s="1"/>
  <c r="D10" i="48"/>
  <c r="D10" i="49" s="1"/>
  <c r="D10" i="9" s="1"/>
  <c r="C10" i="48"/>
  <c r="C10" i="49" s="1"/>
  <c r="C10" i="9" s="1"/>
  <c r="B10" i="48"/>
  <c r="A10" i="48"/>
  <c r="M9" i="48"/>
  <c r="M9" i="49" s="1"/>
  <c r="M9" i="9" s="1"/>
  <c r="L9" i="48"/>
  <c r="L9" i="49" s="1"/>
  <c r="L9" i="9" s="1"/>
  <c r="K9" i="48"/>
  <c r="K9" i="49" s="1"/>
  <c r="K9" i="9" s="1"/>
  <c r="J9" i="48"/>
  <c r="J9" i="49" s="1"/>
  <c r="J9" i="9" s="1"/>
  <c r="I9" i="48"/>
  <c r="I9" i="49" s="1"/>
  <c r="I9" i="9" s="1"/>
  <c r="H9" i="48"/>
  <c r="H9" i="49" s="1"/>
  <c r="H9" i="9" s="1"/>
  <c r="G9" i="48"/>
  <c r="G9" i="49" s="1"/>
  <c r="G9" i="9" s="1"/>
  <c r="F9" i="48"/>
  <c r="F9" i="49" s="1"/>
  <c r="F9" i="9" s="1"/>
  <c r="E9" i="48"/>
  <c r="E9" i="49" s="1"/>
  <c r="E9" i="9" s="1"/>
  <c r="D9" i="48"/>
  <c r="D9" i="49" s="1"/>
  <c r="D9" i="9" s="1"/>
  <c r="C9" i="48"/>
  <c r="C9" i="49" s="1"/>
  <c r="C9" i="9" s="1"/>
  <c r="B9" i="48"/>
  <c r="A9" i="48"/>
  <c r="M8" i="48"/>
  <c r="M8" i="49" s="1"/>
  <c r="M8" i="9" s="1"/>
  <c r="L8" i="48"/>
  <c r="L8" i="49" s="1"/>
  <c r="L8" i="9" s="1"/>
  <c r="K8" i="48"/>
  <c r="K8" i="49" s="1"/>
  <c r="K8" i="9" s="1"/>
  <c r="J8" i="48"/>
  <c r="J8" i="49" s="1"/>
  <c r="J8" i="9" s="1"/>
  <c r="I8" i="48"/>
  <c r="I8" i="49" s="1"/>
  <c r="I8" i="9" s="1"/>
  <c r="H8" i="48"/>
  <c r="H8" i="49" s="1"/>
  <c r="H8" i="9" s="1"/>
  <c r="G8" i="48"/>
  <c r="G8" i="49" s="1"/>
  <c r="G8" i="9" s="1"/>
  <c r="F8" i="48"/>
  <c r="F8" i="49" s="1"/>
  <c r="F8" i="9" s="1"/>
  <c r="E8" i="48"/>
  <c r="E8" i="49" s="1"/>
  <c r="E8" i="9" s="1"/>
  <c r="D8" i="48"/>
  <c r="D8" i="49" s="1"/>
  <c r="D8" i="9" s="1"/>
  <c r="C8" i="48"/>
  <c r="C8" i="49" s="1"/>
  <c r="C8" i="9" s="1"/>
  <c r="B8" i="48"/>
  <c r="A8" i="48"/>
  <c r="M7" i="48"/>
  <c r="M7" i="49" s="1"/>
  <c r="M7" i="9" s="1"/>
  <c r="L7" i="48"/>
  <c r="L7" i="49" s="1"/>
  <c r="L7" i="9" s="1"/>
  <c r="K7" i="48"/>
  <c r="K7" i="49" s="1"/>
  <c r="K7" i="9" s="1"/>
  <c r="J7" i="48"/>
  <c r="J7" i="49" s="1"/>
  <c r="J7" i="9" s="1"/>
  <c r="I7" i="48"/>
  <c r="I7" i="49" s="1"/>
  <c r="I7" i="9" s="1"/>
  <c r="H7" i="48"/>
  <c r="H7" i="49" s="1"/>
  <c r="H7" i="9" s="1"/>
  <c r="G7" i="48"/>
  <c r="G7" i="49" s="1"/>
  <c r="G7" i="9" s="1"/>
  <c r="F7" i="48"/>
  <c r="F7" i="49" s="1"/>
  <c r="F7" i="9" s="1"/>
  <c r="E7" i="48"/>
  <c r="E7" i="49" s="1"/>
  <c r="E7" i="9" s="1"/>
  <c r="D7" i="48"/>
  <c r="D7" i="49" s="1"/>
  <c r="D7" i="9" s="1"/>
  <c r="C7" i="48"/>
  <c r="C7" i="49" s="1"/>
  <c r="C7" i="9" s="1"/>
  <c r="B7" i="48"/>
  <c r="A7" i="48"/>
  <c r="M6" i="48"/>
  <c r="M6" i="49" s="1"/>
  <c r="M6" i="9" s="1"/>
  <c r="L6" i="48"/>
  <c r="L6" i="49" s="1"/>
  <c r="L6" i="9" s="1"/>
  <c r="K6" i="48"/>
  <c r="K6" i="49" s="1"/>
  <c r="K6" i="9" s="1"/>
  <c r="J6" i="48"/>
  <c r="J6" i="49" s="1"/>
  <c r="J6" i="9" s="1"/>
  <c r="I6" i="48"/>
  <c r="I6" i="49" s="1"/>
  <c r="I6" i="9" s="1"/>
  <c r="H6" i="48"/>
  <c r="H6" i="49" s="1"/>
  <c r="H6" i="9" s="1"/>
  <c r="G6" i="48"/>
  <c r="G6" i="49" s="1"/>
  <c r="G6" i="9" s="1"/>
  <c r="F6" i="48"/>
  <c r="F6" i="49" s="1"/>
  <c r="F6" i="9" s="1"/>
  <c r="E6" i="48"/>
  <c r="E6" i="49" s="1"/>
  <c r="E6" i="9" s="1"/>
  <c r="D6" i="48"/>
  <c r="D6" i="49" s="1"/>
  <c r="D6" i="9" s="1"/>
  <c r="C6" i="48"/>
  <c r="C6" i="49" s="1"/>
  <c r="C6" i="9" s="1"/>
  <c r="B6" i="48"/>
  <c r="A6" i="48"/>
  <c r="M5" i="48"/>
  <c r="M5" i="49" s="1"/>
  <c r="M5" i="9" s="1"/>
  <c r="L5" i="48"/>
  <c r="L5" i="49" s="1"/>
  <c r="L5" i="9" s="1"/>
  <c r="K5" i="48"/>
  <c r="K5" i="49" s="1"/>
  <c r="K5" i="9" s="1"/>
  <c r="J5" i="48"/>
  <c r="J5" i="49" s="1"/>
  <c r="J5" i="9" s="1"/>
  <c r="I5" i="48"/>
  <c r="I5" i="49" s="1"/>
  <c r="I5" i="9" s="1"/>
  <c r="H5" i="48"/>
  <c r="H5" i="49" s="1"/>
  <c r="H5" i="9" s="1"/>
  <c r="G5" i="48"/>
  <c r="G5" i="49" s="1"/>
  <c r="G5" i="9" s="1"/>
  <c r="F5" i="48"/>
  <c r="F5" i="49" s="1"/>
  <c r="F5" i="9" s="1"/>
  <c r="E5" i="48"/>
  <c r="E5" i="49" s="1"/>
  <c r="E5" i="9" s="1"/>
  <c r="D5" i="48"/>
  <c r="D5" i="49" s="1"/>
  <c r="D5" i="9" s="1"/>
  <c r="C5" i="48"/>
  <c r="C5" i="49" s="1"/>
  <c r="C5" i="9" s="1"/>
  <c r="B5" i="48"/>
  <c r="A5" i="48"/>
  <c r="M4" i="48"/>
  <c r="M4" i="49" s="1"/>
  <c r="M4" i="9" s="1"/>
  <c r="L4" i="48"/>
  <c r="L4" i="49" s="1"/>
  <c r="L4" i="9" s="1"/>
  <c r="K4" i="48"/>
  <c r="K4" i="49" s="1"/>
  <c r="K4" i="9" s="1"/>
  <c r="J4" i="48"/>
  <c r="J4" i="49" s="1"/>
  <c r="J4" i="9" s="1"/>
  <c r="I4" i="48"/>
  <c r="I4" i="49" s="1"/>
  <c r="I4" i="9" s="1"/>
  <c r="H4" i="48"/>
  <c r="H4" i="49" s="1"/>
  <c r="H4" i="9" s="1"/>
  <c r="G4" i="48"/>
  <c r="G4" i="49" s="1"/>
  <c r="G4" i="9" s="1"/>
  <c r="F4" i="48"/>
  <c r="F4" i="49" s="1"/>
  <c r="F4" i="9" s="1"/>
  <c r="E4" i="48"/>
  <c r="E4" i="49" s="1"/>
  <c r="E4" i="9" s="1"/>
  <c r="D4" i="48"/>
  <c r="D4" i="49" s="1"/>
  <c r="D4" i="9" s="1"/>
  <c r="C4" i="48"/>
  <c r="C4" i="49" s="1"/>
  <c r="C4" i="9" s="1"/>
  <c r="B4" i="48"/>
  <c r="A4" i="48"/>
  <c r="M3" i="48"/>
  <c r="L3" i="48"/>
  <c r="K3" i="48"/>
  <c r="J3" i="48"/>
  <c r="I3" i="48"/>
  <c r="H3" i="48"/>
  <c r="G3" i="48"/>
  <c r="F3" i="48"/>
  <c r="E3" i="48"/>
  <c r="D3" i="48"/>
  <c r="C3" i="48"/>
  <c r="M2" i="48"/>
  <c r="L2" i="48"/>
  <c r="K2" i="48"/>
  <c r="J2" i="48"/>
  <c r="I2" i="48"/>
  <c r="H2" i="48"/>
  <c r="G2" i="48"/>
  <c r="F2" i="48"/>
  <c r="E2" i="48"/>
  <c r="D2" i="48"/>
  <c r="C2" i="48"/>
  <c r="F111" i="47" l="1"/>
  <c r="F110" i="47"/>
  <c r="F106" i="47"/>
  <c r="F102" i="47"/>
  <c r="F99" i="47"/>
  <c r="F98" i="47"/>
  <c r="F96" i="47"/>
  <c r="F95" i="47"/>
  <c r="M87" i="47"/>
  <c r="L87" i="47"/>
  <c r="K87" i="47"/>
  <c r="J87" i="47"/>
  <c r="I87" i="47"/>
  <c r="H87" i="47"/>
  <c r="G87" i="47"/>
  <c r="F87" i="47"/>
  <c r="E87" i="47"/>
  <c r="D87" i="47"/>
  <c r="C87" i="47"/>
  <c r="M86" i="47"/>
  <c r="L86" i="47"/>
  <c r="K86" i="47"/>
  <c r="J86" i="47"/>
  <c r="I86" i="47"/>
  <c r="H86" i="47"/>
  <c r="G86" i="47"/>
  <c r="F86" i="47"/>
  <c r="E86" i="47"/>
  <c r="D86" i="47"/>
  <c r="C86" i="47"/>
  <c r="B84" i="47"/>
  <c r="A84" i="47"/>
  <c r="B83" i="47"/>
  <c r="A83" i="47"/>
  <c r="B82" i="47"/>
  <c r="A82" i="47"/>
  <c r="B81" i="47"/>
  <c r="A81" i="47"/>
  <c r="B80" i="47"/>
  <c r="A80" i="47"/>
  <c r="B79" i="47"/>
  <c r="A79" i="47"/>
  <c r="B78" i="47"/>
  <c r="A78" i="47"/>
  <c r="B77" i="47"/>
  <c r="A77" i="47"/>
  <c r="B76" i="47"/>
  <c r="A76" i="47"/>
  <c r="M75" i="47"/>
  <c r="L75" i="47"/>
  <c r="K75" i="47"/>
  <c r="J75" i="47"/>
  <c r="I75" i="47"/>
  <c r="H75" i="47"/>
  <c r="G75" i="47"/>
  <c r="F75" i="47"/>
  <c r="E75" i="47"/>
  <c r="D75" i="47"/>
  <c r="C75" i="47"/>
  <c r="M74" i="47"/>
  <c r="L74" i="47"/>
  <c r="K74" i="47"/>
  <c r="J74" i="47"/>
  <c r="I74" i="47"/>
  <c r="H74" i="47"/>
  <c r="G74" i="47"/>
  <c r="F74" i="47"/>
  <c r="E74" i="47"/>
  <c r="D74" i="47"/>
  <c r="C74" i="47"/>
  <c r="B72" i="47"/>
  <c r="A72" i="47"/>
  <c r="B71" i="47"/>
  <c r="A71" i="47"/>
  <c r="B70" i="47"/>
  <c r="A70" i="47"/>
  <c r="B69" i="47"/>
  <c r="A69" i="47"/>
  <c r="B68" i="47"/>
  <c r="A68" i="47"/>
  <c r="B67" i="47"/>
  <c r="A67" i="47"/>
  <c r="B66" i="47"/>
  <c r="A66" i="47"/>
  <c r="B65" i="47"/>
  <c r="A65" i="47"/>
  <c r="B64" i="47"/>
  <c r="A64" i="47"/>
  <c r="M63" i="47"/>
  <c r="L63" i="47"/>
  <c r="K63" i="47"/>
  <c r="J63" i="47"/>
  <c r="I63" i="47"/>
  <c r="H63" i="47"/>
  <c r="G63" i="47"/>
  <c r="F63" i="47"/>
  <c r="E63" i="47"/>
  <c r="D63" i="47"/>
  <c r="C63" i="47"/>
  <c r="M62" i="47"/>
  <c r="L62" i="47"/>
  <c r="K62" i="47"/>
  <c r="J62" i="47"/>
  <c r="I62" i="47"/>
  <c r="H62" i="47"/>
  <c r="G62" i="47"/>
  <c r="F62" i="47"/>
  <c r="E62" i="47"/>
  <c r="D62" i="47"/>
  <c r="C62" i="47"/>
  <c r="B60" i="47"/>
  <c r="A60" i="47"/>
  <c r="B59" i="47"/>
  <c r="A59" i="47"/>
  <c r="B58" i="47"/>
  <c r="A58" i="47"/>
  <c r="B57" i="47"/>
  <c r="A57" i="47"/>
  <c r="B56" i="47"/>
  <c r="A56" i="47"/>
  <c r="B55" i="47"/>
  <c r="A55" i="47"/>
  <c r="B54" i="47"/>
  <c r="A54" i="47"/>
  <c r="B53" i="47"/>
  <c r="A53" i="47"/>
  <c r="B52" i="47"/>
  <c r="A52" i="47"/>
  <c r="M51" i="47"/>
  <c r="L51" i="47"/>
  <c r="K51" i="47"/>
  <c r="J51" i="47"/>
  <c r="I51" i="47"/>
  <c r="H51" i="47"/>
  <c r="G51" i="47"/>
  <c r="F51" i="47"/>
  <c r="E51" i="47"/>
  <c r="D51" i="47"/>
  <c r="C51" i="47"/>
  <c r="M50" i="47"/>
  <c r="L50" i="47"/>
  <c r="K50" i="47"/>
  <c r="J50" i="47"/>
  <c r="I50" i="47"/>
  <c r="H50" i="47"/>
  <c r="G50" i="47"/>
  <c r="F50" i="47"/>
  <c r="E50" i="47"/>
  <c r="D50" i="47"/>
  <c r="C50" i="47"/>
  <c r="B48" i="47"/>
  <c r="A48" i="47"/>
  <c r="B47" i="47"/>
  <c r="A47" i="47"/>
  <c r="B46" i="47"/>
  <c r="A46" i="47"/>
  <c r="B45" i="47"/>
  <c r="A45" i="47"/>
  <c r="B44" i="47"/>
  <c r="A44" i="47"/>
  <c r="B43" i="47"/>
  <c r="A43" i="47"/>
  <c r="B42" i="47"/>
  <c r="A42" i="47"/>
  <c r="B41" i="47"/>
  <c r="A41" i="47"/>
  <c r="B40" i="47"/>
  <c r="A40" i="47"/>
  <c r="M39" i="47"/>
  <c r="L39" i="47"/>
  <c r="K39" i="47"/>
  <c r="J39" i="47"/>
  <c r="I39" i="47"/>
  <c r="H39" i="47"/>
  <c r="G39" i="47"/>
  <c r="F39" i="47"/>
  <c r="E39" i="47"/>
  <c r="D39" i="47"/>
  <c r="C39" i="47"/>
  <c r="M38" i="47"/>
  <c r="L38" i="47"/>
  <c r="K38" i="47"/>
  <c r="J38" i="47"/>
  <c r="I38" i="47"/>
  <c r="H38" i="47"/>
  <c r="G38" i="47"/>
  <c r="F38" i="47"/>
  <c r="E38" i="47"/>
  <c r="D38" i="47"/>
  <c r="C38" i="47"/>
  <c r="B36" i="47"/>
  <c r="A36" i="47"/>
  <c r="B35" i="47"/>
  <c r="A35" i="47"/>
  <c r="B34" i="47"/>
  <c r="A34" i="47"/>
  <c r="B33" i="47"/>
  <c r="A33" i="47"/>
  <c r="B32" i="47"/>
  <c r="A32" i="47"/>
  <c r="B31" i="47"/>
  <c r="A31" i="47"/>
  <c r="B30" i="47"/>
  <c r="A30" i="47"/>
  <c r="B29" i="47"/>
  <c r="A29" i="47"/>
  <c r="B28" i="47"/>
  <c r="A28" i="47"/>
  <c r="M27" i="47"/>
  <c r="L27" i="47"/>
  <c r="K27" i="47"/>
  <c r="J27" i="47"/>
  <c r="I27" i="47"/>
  <c r="H27" i="47"/>
  <c r="G27" i="47"/>
  <c r="F27" i="47"/>
  <c r="E27" i="47"/>
  <c r="D27" i="47"/>
  <c r="C27" i="47"/>
  <c r="M26" i="47"/>
  <c r="L26" i="47"/>
  <c r="K26" i="47"/>
  <c r="J26" i="47"/>
  <c r="I26" i="47"/>
  <c r="H26" i="47"/>
  <c r="G26" i="47"/>
  <c r="F26" i="47"/>
  <c r="E26" i="47"/>
  <c r="D26" i="47"/>
  <c r="C26" i="47"/>
  <c r="B24" i="47"/>
  <c r="A24" i="47"/>
  <c r="B23" i="47"/>
  <c r="A23" i="47"/>
  <c r="B22" i="47"/>
  <c r="A22" i="47"/>
  <c r="B21" i="47"/>
  <c r="A21" i="47"/>
  <c r="B20" i="47"/>
  <c r="A20" i="47"/>
  <c r="B19" i="47"/>
  <c r="A19" i="47"/>
  <c r="B18" i="47"/>
  <c r="A18" i="47"/>
  <c r="B17" i="47"/>
  <c r="A17" i="47"/>
  <c r="B16" i="47"/>
  <c r="A16" i="47"/>
  <c r="M15" i="47"/>
  <c r="L15" i="47"/>
  <c r="K15" i="47"/>
  <c r="J15" i="47"/>
  <c r="I15" i="47"/>
  <c r="H15" i="47"/>
  <c r="G15" i="47"/>
  <c r="F15" i="47"/>
  <c r="E15" i="47"/>
  <c r="D15" i="47"/>
  <c r="C15" i="47"/>
  <c r="M14" i="47"/>
  <c r="L14" i="47"/>
  <c r="K14" i="47"/>
  <c r="J14" i="47"/>
  <c r="I14" i="47"/>
  <c r="H14" i="47"/>
  <c r="G14" i="47"/>
  <c r="F14" i="47"/>
  <c r="E14" i="47"/>
  <c r="D14" i="47"/>
  <c r="C14" i="47"/>
  <c r="B12" i="47"/>
  <c r="A12" i="47"/>
  <c r="B11" i="47"/>
  <c r="A11" i="47"/>
  <c r="B10" i="47"/>
  <c r="A10" i="47"/>
  <c r="B9" i="47"/>
  <c r="A9" i="47"/>
  <c r="B8" i="47"/>
  <c r="A8" i="47"/>
  <c r="B7" i="47"/>
  <c r="A7" i="47"/>
  <c r="B6" i="47"/>
  <c r="A6" i="47"/>
  <c r="B5" i="47"/>
  <c r="A5" i="47"/>
  <c r="B4" i="47"/>
  <c r="A4" i="47"/>
  <c r="M3" i="47"/>
  <c r="L3" i="47"/>
  <c r="K3" i="47"/>
  <c r="J3" i="47"/>
  <c r="I3" i="47"/>
  <c r="H3" i="47"/>
  <c r="G3" i="47"/>
  <c r="F3" i="47"/>
  <c r="E3" i="47"/>
  <c r="D3" i="47"/>
  <c r="C3" i="47"/>
  <c r="M2" i="47"/>
  <c r="L2" i="47"/>
  <c r="K2" i="47"/>
  <c r="J2" i="47"/>
  <c r="I2" i="47"/>
  <c r="H2" i="47"/>
  <c r="G2" i="47"/>
  <c r="F2" i="47"/>
  <c r="E2" i="47"/>
  <c r="D2" i="47"/>
  <c r="C2" i="47"/>
  <c r="F111" i="46"/>
  <c r="F110" i="46"/>
  <c r="F106" i="46"/>
  <c r="F102" i="46"/>
  <c r="F99" i="46"/>
  <c r="F98" i="46"/>
  <c r="F96" i="46"/>
  <c r="F95" i="46"/>
  <c r="M88" i="46"/>
  <c r="M88" i="47" s="1"/>
  <c r="M88" i="8" s="1"/>
  <c r="L88" i="46"/>
  <c r="L88" i="47" s="1"/>
  <c r="L88" i="8" s="1"/>
  <c r="K88" i="46"/>
  <c r="K88" i="47" s="1"/>
  <c r="K88" i="8" s="1"/>
  <c r="J88" i="46"/>
  <c r="J88" i="47" s="1"/>
  <c r="J88" i="8" s="1"/>
  <c r="I88" i="46"/>
  <c r="I88" i="47" s="1"/>
  <c r="I88" i="8" s="1"/>
  <c r="H88" i="46"/>
  <c r="H88" i="47" s="1"/>
  <c r="H88" i="8" s="1"/>
  <c r="G88" i="46"/>
  <c r="G88" i="47" s="1"/>
  <c r="G88" i="8" s="1"/>
  <c r="F88" i="46"/>
  <c r="F88" i="47" s="1"/>
  <c r="F88" i="8" s="1"/>
  <c r="E88" i="46"/>
  <c r="E88" i="47" s="1"/>
  <c r="E88" i="8" s="1"/>
  <c r="D88" i="46"/>
  <c r="D88" i="47" s="1"/>
  <c r="D88" i="8" s="1"/>
  <c r="C88" i="46"/>
  <c r="C88" i="47" s="1"/>
  <c r="C88" i="8" s="1"/>
  <c r="M87" i="46"/>
  <c r="L87" i="46"/>
  <c r="K87" i="46"/>
  <c r="J87" i="46"/>
  <c r="I87" i="46"/>
  <c r="H87" i="46"/>
  <c r="G87" i="46"/>
  <c r="F87" i="46"/>
  <c r="E87" i="46"/>
  <c r="D87" i="46"/>
  <c r="C87" i="46"/>
  <c r="M86" i="46"/>
  <c r="L86" i="46"/>
  <c r="K86" i="46"/>
  <c r="J86" i="46"/>
  <c r="I86" i="46"/>
  <c r="H86" i="46"/>
  <c r="G86" i="46"/>
  <c r="F86" i="46"/>
  <c r="E86" i="46"/>
  <c r="D86" i="46"/>
  <c r="C86" i="46"/>
  <c r="M84" i="46"/>
  <c r="M84" i="47" s="1"/>
  <c r="M84" i="8" s="1"/>
  <c r="L84" i="46"/>
  <c r="L84" i="47" s="1"/>
  <c r="L84" i="8" s="1"/>
  <c r="K84" i="46"/>
  <c r="K84" i="47" s="1"/>
  <c r="K84" i="8" s="1"/>
  <c r="J84" i="46"/>
  <c r="J84" i="47" s="1"/>
  <c r="J84" i="8" s="1"/>
  <c r="I84" i="46"/>
  <c r="I84" i="47" s="1"/>
  <c r="I84" i="8" s="1"/>
  <c r="H84" i="46"/>
  <c r="H84" i="47" s="1"/>
  <c r="H84" i="8" s="1"/>
  <c r="G84" i="46"/>
  <c r="G84" i="47" s="1"/>
  <c r="G84" i="8" s="1"/>
  <c r="F84" i="46"/>
  <c r="F84" i="47" s="1"/>
  <c r="F84" i="8" s="1"/>
  <c r="E84" i="46"/>
  <c r="E84" i="47" s="1"/>
  <c r="E84" i="8" s="1"/>
  <c r="D84" i="46"/>
  <c r="D84" i="47" s="1"/>
  <c r="D84" i="8" s="1"/>
  <c r="C84" i="46"/>
  <c r="C84" i="47" s="1"/>
  <c r="C84" i="8" s="1"/>
  <c r="B84" i="46"/>
  <c r="A84" i="46"/>
  <c r="M83" i="46"/>
  <c r="M83" i="47" s="1"/>
  <c r="M83" i="8" s="1"/>
  <c r="L83" i="46"/>
  <c r="L83" i="47" s="1"/>
  <c r="L83" i="8" s="1"/>
  <c r="K83" i="46"/>
  <c r="K83" i="47" s="1"/>
  <c r="K83" i="8" s="1"/>
  <c r="J83" i="46"/>
  <c r="J83" i="47" s="1"/>
  <c r="J83" i="8" s="1"/>
  <c r="I83" i="46"/>
  <c r="I83" i="47" s="1"/>
  <c r="I83" i="8" s="1"/>
  <c r="H83" i="46"/>
  <c r="H83" i="47" s="1"/>
  <c r="H83" i="8" s="1"/>
  <c r="G83" i="46"/>
  <c r="G83" i="47" s="1"/>
  <c r="G83" i="8" s="1"/>
  <c r="F83" i="46"/>
  <c r="F83" i="47" s="1"/>
  <c r="F83" i="8" s="1"/>
  <c r="E83" i="46"/>
  <c r="E83" i="47" s="1"/>
  <c r="E83" i="8" s="1"/>
  <c r="D83" i="46"/>
  <c r="D83" i="47" s="1"/>
  <c r="D83" i="8" s="1"/>
  <c r="C83" i="46"/>
  <c r="C83" i="47" s="1"/>
  <c r="C83" i="8" s="1"/>
  <c r="B83" i="46"/>
  <c r="A83" i="46"/>
  <c r="M82" i="46"/>
  <c r="M82" i="47" s="1"/>
  <c r="M82" i="8" s="1"/>
  <c r="L82" i="46"/>
  <c r="L82" i="47" s="1"/>
  <c r="L82" i="8" s="1"/>
  <c r="K82" i="46"/>
  <c r="K82" i="47" s="1"/>
  <c r="K82" i="8" s="1"/>
  <c r="J82" i="46"/>
  <c r="J82" i="47" s="1"/>
  <c r="J82" i="8" s="1"/>
  <c r="I82" i="46"/>
  <c r="I82" i="47" s="1"/>
  <c r="I82" i="8" s="1"/>
  <c r="H82" i="46"/>
  <c r="H82" i="47" s="1"/>
  <c r="H82" i="8" s="1"/>
  <c r="G82" i="46"/>
  <c r="G82" i="47" s="1"/>
  <c r="G82" i="8" s="1"/>
  <c r="F82" i="46"/>
  <c r="F82" i="47" s="1"/>
  <c r="F82" i="8" s="1"/>
  <c r="E82" i="46"/>
  <c r="E82" i="47" s="1"/>
  <c r="E82" i="8" s="1"/>
  <c r="D82" i="46"/>
  <c r="D82" i="47" s="1"/>
  <c r="D82" i="8" s="1"/>
  <c r="C82" i="46"/>
  <c r="C82" i="47" s="1"/>
  <c r="C82" i="8" s="1"/>
  <c r="B82" i="46"/>
  <c r="A82" i="46"/>
  <c r="M81" i="46"/>
  <c r="M81" i="47" s="1"/>
  <c r="M81" i="8" s="1"/>
  <c r="L81" i="46"/>
  <c r="L81" i="47" s="1"/>
  <c r="L81" i="8" s="1"/>
  <c r="K81" i="46"/>
  <c r="K81" i="47" s="1"/>
  <c r="K81" i="8" s="1"/>
  <c r="J81" i="46"/>
  <c r="J81" i="47" s="1"/>
  <c r="J81" i="8" s="1"/>
  <c r="I81" i="46"/>
  <c r="I81" i="47" s="1"/>
  <c r="I81" i="8" s="1"/>
  <c r="H81" i="46"/>
  <c r="H81" i="47" s="1"/>
  <c r="H81" i="8" s="1"/>
  <c r="G81" i="46"/>
  <c r="G81" i="47" s="1"/>
  <c r="G81" i="8" s="1"/>
  <c r="F81" i="46"/>
  <c r="F81" i="47" s="1"/>
  <c r="F81" i="8" s="1"/>
  <c r="E81" i="46"/>
  <c r="E81" i="47" s="1"/>
  <c r="E81" i="8" s="1"/>
  <c r="D81" i="46"/>
  <c r="D81" i="47" s="1"/>
  <c r="D81" i="8" s="1"/>
  <c r="C81" i="46"/>
  <c r="C81" i="47" s="1"/>
  <c r="C81" i="8" s="1"/>
  <c r="B81" i="46"/>
  <c r="A81" i="46"/>
  <c r="M80" i="46"/>
  <c r="M80" i="47" s="1"/>
  <c r="M80" i="8" s="1"/>
  <c r="L80" i="46"/>
  <c r="L80" i="47" s="1"/>
  <c r="L80" i="8" s="1"/>
  <c r="K80" i="46"/>
  <c r="K80" i="47" s="1"/>
  <c r="K80" i="8" s="1"/>
  <c r="J80" i="46"/>
  <c r="J80" i="47" s="1"/>
  <c r="J80" i="8" s="1"/>
  <c r="I80" i="46"/>
  <c r="I80" i="47" s="1"/>
  <c r="I80" i="8" s="1"/>
  <c r="H80" i="46"/>
  <c r="H80" i="47" s="1"/>
  <c r="H80" i="8" s="1"/>
  <c r="G80" i="46"/>
  <c r="G80" i="47" s="1"/>
  <c r="G80" i="8" s="1"/>
  <c r="F80" i="46"/>
  <c r="F80" i="47" s="1"/>
  <c r="F80" i="8" s="1"/>
  <c r="E80" i="46"/>
  <c r="E80" i="47" s="1"/>
  <c r="E80" i="8" s="1"/>
  <c r="D80" i="46"/>
  <c r="D80" i="47" s="1"/>
  <c r="D80" i="8" s="1"/>
  <c r="C80" i="46"/>
  <c r="C80" i="47" s="1"/>
  <c r="C80" i="8" s="1"/>
  <c r="B80" i="46"/>
  <c r="A80" i="46"/>
  <c r="M79" i="46"/>
  <c r="M79" i="47" s="1"/>
  <c r="M79" i="8" s="1"/>
  <c r="L79" i="46"/>
  <c r="L79" i="47" s="1"/>
  <c r="L79" i="8" s="1"/>
  <c r="K79" i="46"/>
  <c r="K79" i="47" s="1"/>
  <c r="K79" i="8" s="1"/>
  <c r="J79" i="46"/>
  <c r="J79" i="47" s="1"/>
  <c r="J79" i="8" s="1"/>
  <c r="I79" i="46"/>
  <c r="I79" i="47" s="1"/>
  <c r="I79" i="8" s="1"/>
  <c r="H79" i="46"/>
  <c r="H79" i="47" s="1"/>
  <c r="H79" i="8" s="1"/>
  <c r="G79" i="46"/>
  <c r="G79" i="47" s="1"/>
  <c r="G79" i="8" s="1"/>
  <c r="F79" i="46"/>
  <c r="F79" i="47" s="1"/>
  <c r="F79" i="8" s="1"/>
  <c r="E79" i="46"/>
  <c r="E79" i="47" s="1"/>
  <c r="E79" i="8" s="1"/>
  <c r="D79" i="46"/>
  <c r="D79" i="47" s="1"/>
  <c r="D79" i="8" s="1"/>
  <c r="C79" i="46"/>
  <c r="C79" i="47" s="1"/>
  <c r="C79" i="8" s="1"/>
  <c r="B79" i="46"/>
  <c r="A79" i="46"/>
  <c r="M78" i="46"/>
  <c r="M78" i="47" s="1"/>
  <c r="M78" i="8" s="1"/>
  <c r="L78" i="46"/>
  <c r="L78" i="47" s="1"/>
  <c r="L78" i="8" s="1"/>
  <c r="K78" i="46"/>
  <c r="K78" i="47" s="1"/>
  <c r="K78" i="8" s="1"/>
  <c r="J78" i="46"/>
  <c r="J78" i="47" s="1"/>
  <c r="J78" i="8" s="1"/>
  <c r="I78" i="46"/>
  <c r="I78" i="47" s="1"/>
  <c r="I78" i="8" s="1"/>
  <c r="H78" i="46"/>
  <c r="H78" i="47" s="1"/>
  <c r="H78" i="8" s="1"/>
  <c r="G78" i="46"/>
  <c r="G78" i="47" s="1"/>
  <c r="G78" i="8" s="1"/>
  <c r="F78" i="46"/>
  <c r="F78" i="47" s="1"/>
  <c r="F78" i="8" s="1"/>
  <c r="E78" i="46"/>
  <c r="E78" i="47" s="1"/>
  <c r="E78" i="8" s="1"/>
  <c r="D78" i="46"/>
  <c r="D78" i="47" s="1"/>
  <c r="D78" i="8" s="1"/>
  <c r="C78" i="46"/>
  <c r="C78" i="47" s="1"/>
  <c r="C78" i="8" s="1"/>
  <c r="B78" i="46"/>
  <c r="A78" i="46"/>
  <c r="M77" i="46"/>
  <c r="M77" i="47" s="1"/>
  <c r="M77" i="8" s="1"/>
  <c r="L77" i="46"/>
  <c r="L77" i="47" s="1"/>
  <c r="L77" i="8" s="1"/>
  <c r="K77" i="46"/>
  <c r="K77" i="47" s="1"/>
  <c r="K77" i="8" s="1"/>
  <c r="J77" i="46"/>
  <c r="J77" i="47" s="1"/>
  <c r="J77" i="8" s="1"/>
  <c r="I77" i="46"/>
  <c r="I77" i="47" s="1"/>
  <c r="I77" i="8" s="1"/>
  <c r="H77" i="46"/>
  <c r="H77" i="47" s="1"/>
  <c r="H77" i="8" s="1"/>
  <c r="G77" i="46"/>
  <c r="G77" i="47" s="1"/>
  <c r="G77" i="8" s="1"/>
  <c r="F77" i="46"/>
  <c r="F77" i="47" s="1"/>
  <c r="F77" i="8" s="1"/>
  <c r="E77" i="46"/>
  <c r="E77" i="47" s="1"/>
  <c r="E77" i="8" s="1"/>
  <c r="D77" i="46"/>
  <c r="D77" i="47" s="1"/>
  <c r="D77" i="8" s="1"/>
  <c r="C77" i="46"/>
  <c r="C77" i="47" s="1"/>
  <c r="C77" i="8" s="1"/>
  <c r="B77" i="46"/>
  <c r="A77" i="46"/>
  <c r="M76" i="46"/>
  <c r="M76" i="47" s="1"/>
  <c r="M76" i="8" s="1"/>
  <c r="L76" i="46"/>
  <c r="L76" i="47" s="1"/>
  <c r="L76" i="8" s="1"/>
  <c r="K76" i="46"/>
  <c r="K76" i="47" s="1"/>
  <c r="K76" i="8" s="1"/>
  <c r="J76" i="46"/>
  <c r="J76" i="47" s="1"/>
  <c r="J76" i="8" s="1"/>
  <c r="I76" i="46"/>
  <c r="I76" i="47" s="1"/>
  <c r="I76" i="8" s="1"/>
  <c r="H76" i="46"/>
  <c r="H76" i="47" s="1"/>
  <c r="H76" i="8" s="1"/>
  <c r="G76" i="46"/>
  <c r="G76" i="47" s="1"/>
  <c r="G76" i="8" s="1"/>
  <c r="F76" i="46"/>
  <c r="F76" i="47" s="1"/>
  <c r="F76" i="8" s="1"/>
  <c r="E76" i="46"/>
  <c r="E76" i="47" s="1"/>
  <c r="E76" i="8" s="1"/>
  <c r="D76" i="46"/>
  <c r="D76" i="47" s="1"/>
  <c r="D76" i="8" s="1"/>
  <c r="C76" i="46"/>
  <c r="C76" i="47" s="1"/>
  <c r="C76" i="8" s="1"/>
  <c r="B76" i="46"/>
  <c r="A76" i="46"/>
  <c r="M75" i="46"/>
  <c r="L75" i="46"/>
  <c r="K75" i="46"/>
  <c r="J75" i="46"/>
  <c r="I75" i="46"/>
  <c r="H75" i="46"/>
  <c r="G75" i="46"/>
  <c r="F75" i="46"/>
  <c r="E75" i="46"/>
  <c r="D75" i="46"/>
  <c r="C75" i="46"/>
  <c r="M74" i="46"/>
  <c r="L74" i="46"/>
  <c r="K74" i="46"/>
  <c r="J74" i="46"/>
  <c r="I74" i="46"/>
  <c r="H74" i="46"/>
  <c r="G74" i="46"/>
  <c r="F74" i="46"/>
  <c r="E74" i="46"/>
  <c r="D74" i="46"/>
  <c r="C74" i="46"/>
  <c r="M72" i="46"/>
  <c r="M72" i="47" s="1"/>
  <c r="M72" i="8" s="1"/>
  <c r="L72" i="46"/>
  <c r="L72" i="47" s="1"/>
  <c r="L72" i="8" s="1"/>
  <c r="K72" i="46"/>
  <c r="K72" i="47" s="1"/>
  <c r="K72" i="8" s="1"/>
  <c r="J72" i="46"/>
  <c r="J72" i="47" s="1"/>
  <c r="J72" i="8" s="1"/>
  <c r="I72" i="46"/>
  <c r="I72" i="47" s="1"/>
  <c r="I72" i="8" s="1"/>
  <c r="H72" i="46"/>
  <c r="H72" i="47" s="1"/>
  <c r="H72" i="8" s="1"/>
  <c r="G72" i="46"/>
  <c r="G72" i="47" s="1"/>
  <c r="G72" i="8" s="1"/>
  <c r="F72" i="46"/>
  <c r="F72" i="47" s="1"/>
  <c r="F72" i="8" s="1"/>
  <c r="E72" i="46"/>
  <c r="E72" i="47" s="1"/>
  <c r="E72" i="8" s="1"/>
  <c r="D72" i="46"/>
  <c r="D72" i="47" s="1"/>
  <c r="D72" i="8" s="1"/>
  <c r="C72" i="46"/>
  <c r="C72" i="47" s="1"/>
  <c r="C72" i="8" s="1"/>
  <c r="B72" i="46"/>
  <c r="A72" i="46"/>
  <c r="M71" i="46"/>
  <c r="M71" i="47" s="1"/>
  <c r="M71" i="8" s="1"/>
  <c r="L71" i="46"/>
  <c r="L71" i="47" s="1"/>
  <c r="L71" i="8" s="1"/>
  <c r="K71" i="46"/>
  <c r="K71" i="47" s="1"/>
  <c r="K71" i="8" s="1"/>
  <c r="J71" i="46"/>
  <c r="J71" i="47" s="1"/>
  <c r="J71" i="8" s="1"/>
  <c r="I71" i="46"/>
  <c r="I71" i="47" s="1"/>
  <c r="I71" i="8" s="1"/>
  <c r="H71" i="46"/>
  <c r="H71" i="47" s="1"/>
  <c r="H71" i="8" s="1"/>
  <c r="G71" i="46"/>
  <c r="G71" i="47" s="1"/>
  <c r="G71" i="8" s="1"/>
  <c r="F71" i="46"/>
  <c r="F71" i="47" s="1"/>
  <c r="F71" i="8" s="1"/>
  <c r="E71" i="46"/>
  <c r="E71" i="47" s="1"/>
  <c r="E71" i="8" s="1"/>
  <c r="D71" i="46"/>
  <c r="D71" i="47" s="1"/>
  <c r="D71" i="8" s="1"/>
  <c r="C71" i="46"/>
  <c r="C71" i="47" s="1"/>
  <c r="C71" i="8" s="1"/>
  <c r="B71" i="46"/>
  <c r="A71" i="46"/>
  <c r="M70" i="46"/>
  <c r="M70" i="47" s="1"/>
  <c r="M70" i="8" s="1"/>
  <c r="L70" i="46"/>
  <c r="L70" i="47" s="1"/>
  <c r="L70" i="8" s="1"/>
  <c r="K70" i="46"/>
  <c r="K70" i="47" s="1"/>
  <c r="K70" i="8" s="1"/>
  <c r="J70" i="46"/>
  <c r="J70" i="47" s="1"/>
  <c r="J70" i="8" s="1"/>
  <c r="I70" i="46"/>
  <c r="I70" i="47" s="1"/>
  <c r="I70" i="8" s="1"/>
  <c r="H70" i="46"/>
  <c r="H70" i="47" s="1"/>
  <c r="H70" i="8" s="1"/>
  <c r="G70" i="46"/>
  <c r="G70" i="47" s="1"/>
  <c r="G70" i="8" s="1"/>
  <c r="F70" i="46"/>
  <c r="F70" i="47" s="1"/>
  <c r="F70" i="8" s="1"/>
  <c r="E70" i="46"/>
  <c r="E70" i="47" s="1"/>
  <c r="E70" i="8" s="1"/>
  <c r="D70" i="46"/>
  <c r="D70" i="47" s="1"/>
  <c r="D70" i="8" s="1"/>
  <c r="C70" i="46"/>
  <c r="C70" i="47" s="1"/>
  <c r="C70" i="8" s="1"/>
  <c r="B70" i="46"/>
  <c r="A70" i="46"/>
  <c r="M69" i="46"/>
  <c r="M69" i="47" s="1"/>
  <c r="M69" i="8" s="1"/>
  <c r="L69" i="46"/>
  <c r="L69" i="47" s="1"/>
  <c r="L69" i="8" s="1"/>
  <c r="K69" i="46"/>
  <c r="K69" i="47" s="1"/>
  <c r="K69" i="8" s="1"/>
  <c r="J69" i="46"/>
  <c r="J69" i="47" s="1"/>
  <c r="J69" i="8" s="1"/>
  <c r="I69" i="46"/>
  <c r="I69" i="47" s="1"/>
  <c r="I69" i="8" s="1"/>
  <c r="H69" i="46"/>
  <c r="H69" i="47" s="1"/>
  <c r="H69" i="8" s="1"/>
  <c r="G69" i="46"/>
  <c r="G69" i="47" s="1"/>
  <c r="G69" i="8" s="1"/>
  <c r="F69" i="46"/>
  <c r="F69" i="47" s="1"/>
  <c r="F69" i="8" s="1"/>
  <c r="E69" i="46"/>
  <c r="E69" i="47" s="1"/>
  <c r="E69" i="8" s="1"/>
  <c r="D69" i="46"/>
  <c r="D69" i="47" s="1"/>
  <c r="D69" i="8" s="1"/>
  <c r="C69" i="46"/>
  <c r="C69" i="47" s="1"/>
  <c r="C69" i="8" s="1"/>
  <c r="B69" i="46"/>
  <c r="A69" i="46"/>
  <c r="M68" i="46"/>
  <c r="M68" i="47" s="1"/>
  <c r="M68" i="8" s="1"/>
  <c r="L68" i="46"/>
  <c r="L68" i="47" s="1"/>
  <c r="L68" i="8" s="1"/>
  <c r="K68" i="46"/>
  <c r="K68" i="47" s="1"/>
  <c r="K68" i="8" s="1"/>
  <c r="J68" i="46"/>
  <c r="J68" i="47" s="1"/>
  <c r="J68" i="8" s="1"/>
  <c r="I68" i="46"/>
  <c r="I68" i="47" s="1"/>
  <c r="I68" i="8" s="1"/>
  <c r="H68" i="46"/>
  <c r="H68" i="47" s="1"/>
  <c r="H68" i="8" s="1"/>
  <c r="G68" i="46"/>
  <c r="G68" i="47" s="1"/>
  <c r="G68" i="8" s="1"/>
  <c r="F68" i="46"/>
  <c r="F68" i="47" s="1"/>
  <c r="F68" i="8" s="1"/>
  <c r="E68" i="46"/>
  <c r="E68" i="47" s="1"/>
  <c r="E68" i="8" s="1"/>
  <c r="D68" i="46"/>
  <c r="D68" i="47" s="1"/>
  <c r="D68" i="8" s="1"/>
  <c r="C68" i="46"/>
  <c r="C68" i="47" s="1"/>
  <c r="C68" i="8" s="1"/>
  <c r="B68" i="46"/>
  <c r="A68" i="46"/>
  <c r="M67" i="46"/>
  <c r="M67" i="47" s="1"/>
  <c r="M67" i="8" s="1"/>
  <c r="L67" i="46"/>
  <c r="L67" i="47" s="1"/>
  <c r="L67" i="8" s="1"/>
  <c r="K67" i="46"/>
  <c r="K67" i="47" s="1"/>
  <c r="K67" i="8" s="1"/>
  <c r="J67" i="46"/>
  <c r="J67" i="47" s="1"/>
  <c r="J67" i="8" s="1"/>
  <c r="I67" i="46"/>
  <c r="I67" i="47" s="1"/>
  <c r="I67" i="8" s="1"/>
  <c r="H67" i="46"/>
  <c r="H67" i="47" s="1"/>
  <c r="H67" i="8" s="1"/>
  <c r="G67" i="46"/>
  <c r="G67" i="47" s="1"/>
  <c r="G67" i="8" s="1"/>
  <c r="F67" i="46"/>
  <c r="F67" i="47" s="1"/>
  <c r="F67" i="8" s="1"/>
  <c r="E67" i="46"/>
  <c r="E67" i="47" s="1"/>
  <c r="E67" i="8" s="1"/>
  <c r="D67" i="46"/>
  <c r="D67" i="47" s="1"/>
  <c r="D67" i="8" s="1"/>
  <c r="C67" i="46"/>
  <c r="C67" i="47" s="1"/>
  <c r="C67" i="8" s="1"/>
  <c r="B67" i="46"/>
  <c r="A67" i="46"/>
  <c r="M66" i="46"/>
  <c r="M66" i="47" s="1"/>
  <c r="M66" i="8" s="1"/>
  <c r="L66" i="46"/>
  <c r="L66" i="47" s="1"/>
  <c r="L66" i="8" s="1"/>
  <c r="K66" i="46"/>
  <c r="K66" i="47" s="1"/>
  <c r="K66" i="8" s="1"/>
  <c r="J66" i="46"/>
  <c r="J66" i="47" s="1"/>
  <c r="J66" i="8" s="1"/>
  <c r="I66" i="46"/>
  <c r="I66" i="47" s="1"/>
  <c r="I66" i="8" s="1"/>
  <c r="H66" i="46"/>
  <c r="H66" i="47" s="1"/>
  <c r="H66" i="8" s="1"/>
  <c r="G66" i="46"/>
  <c r="G66" i="47" s="1"/>
  <c r="G66" i="8" s="1"/>
  <c r="F66" i="46"/>
  <c r="F66" i="47" s="1"/>
  <c r="F66" i="8" s="1"/>
  <c r="E66" i="46"/>
  <c r="E66" i="47" s="1"/>
  <c r="E66" i="8" s="1"/>
  <c r="D66" i="46"/>
  <c r="D66" i="47" s="1"/>
  <c r="D66" i="8" s="1"/>
  <c r="C66" i="46"/>
  <c r="C66" i="47" s="1"/>
  <c r="C66" i="8" s="1"/>
  <c r="B66" i="46"/>
  <c r="A66" i="46"/>
  <c r="M65" i="46"/>
  <c r="M65" i="47" s="1"/>
  <c r="M65" i="8" s="1"/>
  <c r="L65" i="46"/>
  <c r="L65" i="47" s="1"/>
  <c r="L65" i="8" s="1"/>
  <c r="K65" i="46"/>
  <c r="K65" i="47" s="1"/>
  <c r="K65" i="8" s="1"/>
  <c r="J65" i="46"/>
  <c r="J65" i="47" s="1"/>
  <c r="J65" i="8" s="1"/>
  <c r="I65" i="46"/>
  <c r="I65" i="47" s="1"/>
  <c r="I65" i="8" s="1"/>
  <c r="H65" i="46"/>
  <c r="H65" i="47" s="1"/>
  <c r="H65" i="8" s="1"/>
  <c r="G65" i="46"/>
  <c r="G65" i="47" s="1"/>
  <c r="G65" i="8" s="1"/>
  <c r="F65" i="46"/>
  <c r="F65" i="47" s="1"/>
  <c r="F65" i="8" s="1"/>
  <c r="E65" i="46"/>
  <c r="E65" i="47" s="1"/>
  <c r="E65" i="8" s="1"/>
  <c r="D65" i="46"/>
  <c r="D65" i="47" s="1"/>
  <c r="D65" i="8" s="1"/>
  <c r="C65" i="46"/>
  <c r="C65" i="47" s="1"/>
  <c r="C65" i="8" s="1"/>
  <c r="B65" i="46"/>
  <c r="A65" i="46"/>
  <c r="M64" i="46"/>
  <c r="M64" i="47" s="1"/>
  <c r="M64" i="8" s="1"/>
  <c r="L64" i="46"/>
  <c r="L64" i="47" s="1"/>
  <c r="L64" i="8" s="1"/>
  <c r="K64" i="46"/>
  <c r="K64" i="47" s="1"/>
  <c r="K64" i="8" s="1"/>
  <c r="J64" i="46"/>
  <c r="J64" i="47" s="1"/>
  <c r="J64" i="8" s="1"/>
  <c r="I64" i="46"/>
  <c r="I64" i="47" s="1"/>
  <c r="I64" i="8" s="1"/>
  <c r="H64" i="46"/>
  <c r="H64" i="47" s="1"/>
  <c r="H64" i="8" s="1"/>
  <c r="G64" i="46"/>
  <c r="G64" i="47" s="1"/>
  <c r="G64" i="8" s="1"/>
  <c r="F64" i="46"/>
  <c r="F64" i="47" s="1"/>
  <c r="F64" i="8" s="1"/>
  <c r="E64" i="46"/>
  <c r="E64" i="47" s="1"/>
  <c r="E64" i="8" s="1"/>
  <c r="D64" i="46"/>
  <c r="D64" i="47" s="1"/>
  <c r="D64" i="8" s="1"/>
  <c r="C64" i="46"/>
  <c r="C64" i="47" s="1"/>
  <c r="C64" i="8" s="1"/>
  <c r="B64" i="46"/>
  <c r="A64" i="46"/>
  <c r="M63" i="46"/>
  <c r="L63" i="46"/>
  <c r="K63" i="46"/>
  <c r="J63" i="46"/>
  <c r="I63" i="46"/>
  <c r="H63" i="46"/>
  <c r="G63" i="46"/>
  <c r="F63" i="46"/>
  <c r="E63" i="46"/>
  <c r="D63" i="46"/>
  <c r="C63" i="46"/>
  <c r="M62" i="46"/>
  <c r="L62" i="46"/>
  <c r="K62" i="46"/>
  <c r="J62" i="46"/>
  <c r="I62" i="46"/>
  <c r="H62" i="46"/>
  <c r="G62" i="46"/>
  <c r="F62" i="46"/>
  <c r="E62" i="46"/>
  <c r="D62" i="46"/>
  <c r="C62" i="46"/>
  <c r="M60" i="46"/>
  <c r="M60" i="47" s="1"/>
  <c r="M60" i="8" s="1"/>
  <c r="L60" i="46"/>
  <c r="L60" i="47" s="1"/>
  <c r="L60" i="8" s="1"/>
  <c r="K60" i="46"/>
  <c r="K60" i="47" s="1"/>
  <c r="K60" i="8" s="1"/>
  <c r="J60" i="46"/>
  <c r="J60" i="47" s="1"/>
  <c r="J60" i="8" s="1"/>
  <c r="I60" i="46"/>
  <c r="I60" i="47" s="1"/>
  <c r="I60" i="8" s="1"/>
  <c r="H60" i="46"/>
  <c r="H60" i="47" s="1"/>
  <c r="H60" i="8" s="1"/>
  <c r="G60" i="46"/>
  <c r="G60" i="47" s="1"/>
  <c r="G60" i="8" s="1"/>
  <c r="F60" i="46"/>
  <c r="F60" i="47" s="1"/>
  <c r="F60" i="8" s="1"/>
  <c r="E60" i="46"/>
  <c r="E60" i="47" s="1"/>
  <c r="E60" i="8" s="1"/>
  <c r="D60" i="46"/>
  <c r="D60" i="47" s="1"/>
  <c r="D60" i="8" s="1"/>
  <c r="C60" i="46"/>
  <c r="C60" i="47" s="1"/>
  <c r="C60" i="8" s="1"/>
  <c r="B60" i="46"/>
  <c r="A60" i="46"/>
  <c r="M59" i="46"/>
  <c r="M59" i="47" s="1"/>
  <c r="M59" i="8" s="1"/>
  <c r="L59" i="46"/>
  <c r="L59" i="47" s="1"/>
  <c r="L59" i="8" s="1"/>
  <c r="K59" i="46"/>
  <c r="K59" i="47" s="1"/>
  <c r="K59" i="8" s="1"/>
  <c r="J59" i="46"/>
  <c r="J59" i="47" s="1"/>
  <c r="J59" i="8" s="1"/>
  <c r="I59" i="46"/>
  <c r="I59" i="47" s="1"/>
  <c r="I59" i="8" s="1"/>
  <c r="H59" i="46"/>
  <c r="H59" i="47" s="1"/>
  <c r="H59" i="8" s="1"/>
  <c r="G59" i="46"/>
  <c r="G59" i="47" s="1"/>
  <c r="G59" i="8" s="1"/>
  <c r="F59" i="46"/>
  <c r="F59" i="47" s="1"/>
  <c r="F59" i="8" s="1"/>
  <c r="E59" i="46"/>
  <c r="E59" i="47" s="1"/>
  <c r="E59" i="8" s="1"/>
  <c r="D59" i="46"/>
  <c r="D59" i="47" s="1"/>
  <c r="D59" i="8" s="1"/>
  <c r="C59" i="46"/>
  <c r="C59" i="47" s="1"/>
  <c r="C59" i="8" s="1"/>
  <c r="B59" i="46"/>
  <c r="A59" i="46"/>
  <c r="M58" i="46"/>
  <c r="M58" i="47" s="1"/>
  <c r="M58" i="8" s="1"/>
  <c r="L58" i="46"/>
  <c r="L58" i="47" s="1"/>
  <c r="L58" i="8" s="1"/>
  <c r="K58" i="46"/>
  <c r="K58" i="47" s="1"/>
  <c r="K58" i="8" s="1"/>
  <c r="J58" i="46"/>
  <c r="J58" i="47" s="1"/>
  <c r="J58" i="8" s="1"/>
  <c r="I58" i="46"/>
  <c r="I58" i="47" s="1"/>
  <c r="I58" i="8" s="1"/>
  <c r="H58" i="46"/>
  <c r="H58" i="47" s="1"/>
  <c r="H58" i="8" s="1"/>
  <c r="G58" i="46"/>
  <c r="G58" i="47" s="1"/>
  <c r="G58" i="8" s="1"/>
  <c r="F58" i="46"/>
  <c r="F58" i="47" s="1"/>
  <c r="F58" i="8" s="1"/>
  <c r="E58" i="46"/>
  <c r="E58" i="47" s="1"/>
  <c r="E58" i="8" s="1"/>
  <c r="D58" i="46"/>
  <c r="D58" i="47" s="1"/>
  <c r="D58" i="8" s="1"/>
  <c r="C58" i="46"/>
  <c r="C58" i="47" s="1"/>
  <c r="C58" i="8" s="1"/>
  <c r="B58" i="46"/>
  <c r="A58" i="46"/>
  <c r="M57" i="46"/>
  <c r="M57" i="47" s="1"/>
  <c r="M57" i="8" s="1"/>
  <c r="L57" i="46"/>
  <c r="L57" i="47" s="1"/>
  <c r="L57" i="8" s="1"/>
  <c r="K57" i="46"/>
  <c r="K57" i="47" s="1"/>
  <c r="K57" i="8" s="1"/>
  <c r="J57" i="46"/>
  <c r="J57" i="47" s="1"/>
  <c r="J57" i="8" s="1"/>
  <c r="I57" i="46"/>
  <c r="I57" i="47" s="1"/>
  <c r="I57" i="8" s="1"/>
  <c r="H57" i="46"/>
  <c r="H57" i="47" s="1"/>
  <c r="H57" i="8" s="1"/>
  <c r="G57" i="46"/>
  <c r="G57" i="47" s="1"/>
  <c r="G57" i="8" s="1"/>
  <c r="F57" i="46"/>
  <c r="F57" i="47" s="1"/>
  <c r="F57" i="8" s="1"/>
  <c r="E57" i="46"/>
  <c r="E57" i="47" s="1"/>
  <c r="E57" i="8" s="1"/>
  <c r="D57" i="46"/>
  <c r="D57" i="47" s="1"/>
  <c r="D57" i="8" s="1"/>
  <c r="C57" i="46"/>
  <c r="C57" i="47" s="1"/>
  <c r="C57" i="8" s="1"/>
  <c r="B57" i="46"/>
  <c r="A57" i="46"/>
  <c r="M56" i="46"/>
  <c r="M56" i="47" s="1"/>
  <c r="M56" i="8" s="1"/>
  <c r="L56" i="46"/>
  <c r="L56" i="47" s="1"/>
  <c r="L56" i="8" s="1"/>
  <c r="K56" i="46"/>
  <c r="K56" i="47" s="1"/>
  <c r="K56" i="8" s="1"/>
  <c r="J56" i="46"/>
  <c r="J56" i="47" s="1"/>
  <c r="J56" i="8" s="1"/>
  <c r="I56" i="46"/>
  <c r="I56" i="47" s="1"/>
  <c r="I56" i="8" s="1"/>
  <c r="H56" i="46"/>
  <c r="H56" i="47" s="1"/>
  <c r="H56" i="8" s="1"/>
  <c r="G56" i="46"/>
  <c r="G56" i="47" s="1"/>
  <c r="G56" i="8" s="1"/>
  <c r="F56" i="46"/>
  <c r="F56" i="47" s="1"/>
  <c r="F56" i="8" s="1"/>
  <c r="E56" i="46"/>
  <c r="E56" i="47" s="1"/>
  <c r="E56" i="8" s="1"/>
  <c r="D56" i="46"/>
  <c r="D56" i="47" s="1"/>
  <c r="D56" i="8" s="1"/>
  <c r="C56" i="46"/>
  <c r="C56" i="47" s="1"/>
  <c r="C56" i="8" s="1"/>
  <c r="B56" i="46"/>
  <c r="A56" i="46"/>
  <c r="M55" i="46"/>
  <c r="M55" i="47" s="1"/>
  <c r="M55" i="8" s="1"/>
  <c r="L55" i="46"/>
  <c r="L55" i="47" s="1"/>
  <c r="L55" i="8" s="1"/>
  <c r="K55" i="46"/>
  <c r="K55" i="47" s="1"/>
  <c r="K55" i="8" s="1"/>
  <c r="J55" i="46"/>
  <c r="J55" i="47" s="1"/>
  <c r="J55" i="8" s="1"/>
  <c r="I55" i="46"/>
  <c r="I55" i="47" s="1"/>
  <c r="I55" i="8" s="1"/>
  <c r="H55" i="46"/>
  <c r="H55" i="47" s="1"/>
  <c r="H55" i="8" s="1"/>
  <c r="G55" i="46"/>
  <c r="G55" i="47" s="1"/>
  <c r="G55" i="8" s="1"/>
  <c r="F55" i="46"/>
  <c r="F55" i="47" s="1"/>
  <c r="F55" i="8" s="1"/>
  <c r="E55" i="46"/>
  <c r="E55" i="47" s="1"/>
  <c r="E55" i="8" s="1"/>
  <c r="D55" i="46"/>
  <c r="D55" i="47" s="1"/>
  <c r="D55" i="8" s="1"/>
  <c r="C55" i="46"/>
  <c r="C55" i="47" s="1"/>
  <c r="C55" i="8" s="1"/>
  <c r="B55" i="46"/>
  <c r="A55" i="46"/>
  <c r="M54" i="46"/>
  <c r="M54" i="47" s="1"/>
  <c r="M54" i="8" s="1"/>
  <c r="L54" i="46"/>
  <c r="L54" i="47" s="1"/>
  <c r="L54" i="8" s="1"/>
  <c r="K54" i="46"/>
  <c r="K54" i="47" s="1"/>
  <c r="K54" i="8" s="1"/>
  <c r="J54" i="46"/>
  <c r="J54" i="47" s="1"/>
  <c r="J54" i="8" s="1"/>
  <c r="I54" i="46"/>
  <c r="I54" i="47" s="1"/>
  <c r="I54" i="8" s="1"/>
  <c r="H54" i="46"/>
  <c r="H54" i="47" s="1"/>
  <c r="H54" i="8" s="1"/>
  <c r="G54" i="46"/>
  <c r="G54" i="47" s="1"/>
  <c r="G54" i="8" s="1"/>
  <c r="F54" i="46"/>
  <c r="F54" i="47" s="1"/>
  <c r="F54" i="8" s="1"/>
  <c r="E54" i="46"/>
  <c r="E54" i="47" s="1"/>
  <c r="E54" i="8" s="1"/>
  <c r="D54" i="46"/>
  <c r="D54" i="47" s="1"/>
  <c r="D54" i="8" s="1"/>
  <c r="C54" i="46"/>
  <c r="C54" i="47" s="1"/>
  <c r="C54" i="8" s="1"/>
  <c r="B54" i="46"/>
  <c r="A54" i="46"/>
  <c r="M53" i="46"/>
  <c r="M53" i="47" s="1"/>
  <c r="M53" i="8" s="1"/>
  <c r="L53" i="46"/>
  <c r="L53" i="47" s="1"/>
  <c r="L53" i="8" s="1"/>
  <c r="K53" i="46"/>
  <c r="K53" i="47" s="1"/>
  <c r="K53" i="8" s="1"/>
  <c r="J53" i="46"/>
  <c r="J53" i="47" s="1"/>
  <c r="J53" i="8" s="1"/>
  <c r="I53" i="46"/>
  <c r="I53" i="47" s="1"/>
  <c r="I53" i="8" s="1"/>
  <c r="H53" i="46"/>
  <c r="H53" i="47" s="1"/>
  <c r="H53" i="8" s="1"/>
  <c r="G53" i="46"/>
  <c r="G53" i="47" s="1"/>
  <c r="G53" i="8" s="1"/>
  <c r="F53" i="46"/>
  <c r="F53" i="47" s="1"/>
  <c r="F53" i="8" s="1"/>
  <c r="E53" i="46"/>
  <c r="E53" i="47" s="1"/>
  <c r="E53" i="8" s="1"/>
  <c r="D53" i="46"/>
  <c r="D53" i="47" s="1"/>
  <c r="D53" i="8" s="1"/>
  <c r="C53" i="46"/>
  <c r="C53" i="47" s="1"/>
  <c r="C53" i="8" s="1"/>
  <c r="B53" i="46"/>
  <c r="A53" i="46"/>
  <c r="M52" i="46"/>
  <c r="M52" i="47" s="1"/>
  <c r="M52" i="8" s="1"/>
  <c r="L52" i="46"/>
  <c r="L52" i="47" s="1"/>
  <c r="L52" i="8" s="1"/>
  <c r="K52" i="46"/>
  <c r="K52" i="47" s="1"/>
  <c r="K52" i="8" s="1"/>
  <c r="J52" i="46"/>
  <c r="J52" i="47" s="1"/>
  <c r="J52" i="8" s="1"/>
  <c r="I52" i="46"/>
  <c r="I52" i="47" s="1"/>
  <c r="I52" i="8" s="1"/>
  <c r="H52" i="46"/>
  <c r="H52" i="47" s="1"/>
  <c r="H52" i="8" s="1"/>
  <c r="G52" i="46"/>
  <c r="G52" i="47" s="1"/>
  <c r="G52" i="8" s="1"/>
  <c r="F52" i="46"/>
  <c r="F52" i="47" s="1"/>
  <c r="F52" i="8" s="1"/>
  <c r="E52" i="46"/>
  <c r="E52" i="47" s="1"/>
  <c r="E52" i="8" s="1"/>
  <c r="D52" i="46"/>
  <c r="D52" i="47" s="1"/>
  <c r="D52" i="8" s="1"/>
  <c r="C52" i="46"/>
  <c r="C52" i="47" s="1"/>
  <c r="C52" i="8" s="1"/>
  <c r="B52" i="46"/>
  <c r="A52" i="46"/>
  <c r="M51" i="46"/>
  <c r="L51" i="46"/>
  <c r="K51" i="46"/>
  <c r="J51" i="46"/>
  <c r="I51" i="46"/>
  <c r="H51" i="46"/>
  <c r="G51" i="46"/>
  <c r="F51" i="46"/>
  <c r="E51" i="46"/>
  <c r="D51" i="46"/>
  <c r="C51" i="46"/>
  <c r="M50" i="46"/>
  <c r="L50" i="46"/>
  <c r="K50" i="46"/>
  <c r="J50" i="46"/>
  <c r="I50" i="46"/>
  <c r="H50" i="46"/>
  <c r="G50" i="46"/>
  <c r="F50" i="46"/>
  <c r="E50" i="46"/>
  <c r="D50" i="46"/>
  <c r="C50" i="46"/>
  <c r="M48" i="46"/>
  <c r="M48" i="47" s="1"/>
  <c r="M48" i="8" s="1"/>
  <c r="L48" i="46"/>
  <c r="L48" i="47" s="1"/>
  <c r="L48" i="8" s="1"/>
  <c r="K48" i="46"/>
  <c r="K48" i="47" s="1"/>
  <c r="K48" i="8" s="1"/>
  <c r="J48" i="46"/>
  <c r="J48" i="47" s="1"/>
  <c r="J48" i="8" s="1"/>
  <c r="I48" i="46"/>
  <c r="I48" i="47" s="1"/>
  <c r="I48" i="8" s="1"/>
  <c r="H48" i="46"/>
  <c r="H48" i="47" s="1"/>
  <c r="H48" i="8" s="1"/>
  <c r="G48" i="46"/>
  <c r="G48" i="47" s="1"/>
  <c r="G48" i="8" s="1"/>
  <c r="F48" i="46"/>
  <c r="F48" i="47" s="1"/>
  <c r="F48" i="8" s="1"/>
  <c r="E48" i="46"/>
  <c r="E48" i="47" s="1"/>
  <c r="E48" i="8" s="1"/>
  <c r="D48" i="46"/>
  <c r="D48" i="47" s="1"/>
  <c r="D48" i="8" s="1"/>
  <c r="C48" i="46"/>
  <c r="C48" i="47" s="1"/>
  <c r="C48" i="8" s="1"/>
  <c r="B48" i="46"/>
  <c r="A48" i="46"/>
  <c r="M47" i="46"/>
  <c r="M47" i="47" s="1"/>
  <c r="M47" i="8" s="1"/>
  <c r="L47" i="46"/>
  <c r="L47" i="47" s="1"/>
  <c r="L47" i="8" s="1"/>
  <c r="K47" i="46"/>
  <c r="K47" i="47" s="1"/>
  <c r="K47" i="8" s="1"/>
  <c r="J47" i="46"/>
  <c r="J47" i="47" s="1"/>
  <c r="J47" i="8" s="1"/>
  <c r="I47" i="46"/>
  <c r="I47" i="47" s="1"/>
  <c r="I47" i="8" s="1"/>
  <c r="H47" i="46"/>
  <c r="H47" i="47" s="1"/>
  <c r="H47" i="8" s="1"/>
  <c r="G47" i="46"/>
  <c r="G47" i="47" s="1"/>
  <c r="G47" i="8" s="1"/>
  <c r="F47" i="46"/>
  <c r="F47" i="47" s="1"/>
  <c r="F47" i="8" s="1"/>
  <c r="E47" i="46"/>
  <c r="E47" i="47" s="1"/>
  <c r="E47" i="8" s="1"/>
  <c r="D47" i="46"/>
  <c r="D47" i="47" s="1"/>
  <c r="D47" i="8" s="1"/>
  <c r="C47" i="46"/>
  <c r="C47" i="47" s="1"/>
  <c r="C47" i="8" s="1"/>
  <c r="B47" i="46"/>
  <c r="A47" i="46"/>
  <c r="M46" i="46"/>
  <c r="M46" i="47" s="1"/>
  <c r="M46" i="8" s="1"/>
  <c r="L46" i="46"/>
  <c r="L46" i="47" s="1"/>
  <c r="L46" i="8" s="1"/>
  <c r="K46" i="46"/>
  <c r="K46" i="47" s="1"/>
  <c r="K46" i="8" s="1"/>
  <c r="J46" i="46"/>
  <c r="J46" i="47" s="1"/>
  <c r="J46" i="8" s="1"/>
  <c r="I46" i="46"/>
  <c r="I46" i="47" s="1"/>
  <c r="I46" i="8" s="1"/>
  <c r="H46" i="46"/>
  <c r="H46" i="47" s="1"/>
  <c r="H46" i="8" s="1"/>
  <c r="G46" i="46"/>
  <c r="G46" i="47" s="1"/>
  <c r="G46" i="8" s="1"/>
  <c r="F46" i="46"/>
  <c r="F46" i="47" s="1"/>
  <c r="F46" i="8" s="1"/>
  <c r="E46" i="46"/>
  <c r="E46" i="47" s="1"/>
  <c r="E46" i="8" s="1"/>
  <c r="D46" i="46"/>
  <c r="D46" i="47" s="1"/>
  <c r="D46" i="8" s="1"/>
  <c r="C46" i="46"/>
  <c r="C46" i="47" s="1"/>
  <c r="C46" i="8" s="1"/>
  <c r="B46" i="46"/>
  <c r="A46" i="46"/>
  <c r="M45" i="46"/>
  <c r="M45" i="47" s="1"/>
  <c r="M45" i="8" s="1"/>
  <c r="L45" i="46"/>
  <c r="L45" i="47" s="1"/>
  <c r="L45" i="8" s="1"/>
  <c r="K45" i="46"/>
  <c r="K45" i="47" s="1"/>
  <c r="K45" i="8" s="1"/>
  <c r="J45" i="46"/>
  <c r="J45" i="47" s="1"/>
  <c r="J45" i="8" s="1"/>
  <c r="I45" i="46"/>
  <c r="I45" i="47" s="1"/>
  <c r="I45" i="8" s="1"/>
  <c r="H45" i="46"/>
  <c r="H45" i="47" s="1"/>
  <c r="H45" i="8" s="1"/>
  <c r="G45" i="46"/>
  <c r="G45" i="47" s="1"/>
  <c r="G45" i="8" s="1"/>
  <c r="F45" i="46"/>
  <c r="F45" i="47" s="1"/>
  <c r="F45" i="8" s="1"/>
  <c r="E45" i="46"/>
  <c r="E45" i="47" s="1"/>
  <c r="E45" i="8" s="1"/>
  <c r="D45" i="46"/>
  <c r="D45" i="47" s="1"/>
  <c r="D45" i="8" s="1"/>
  <c r="C45" i="46"/>
  <c r="C45" i="47" s="1"/>
  <c r="C45" i="8" s="1"/>
  <c r="B45" i="46"/>
  <c r="A45" i="46"/>
  <c r="M44" i="46"/>
  <c r="M44" i="47" s="1"/>
  <c r="M44" i="8" s="1"/>
  <c r="L44" i="46"/>
  <c r="L44" i="47" s="1"/>
  <c r="L44" i="8" s="1"/>
  <c r="K44" i="46"/>
  <c r="K44" i="47" s="1"/>
  <c r="K44" i="8" s="1"/>
  <c r="J44" i="46"/>
  <c r="J44" i="47" s="1"/>
  <c r="J44" i="8" s="1"/>
  <c r="I44" i="46"/>
  <c r="I44" i="47" s="1"/>
  <c r="I44" i="8" s="1"/>
  <c r="H44" i="46"/>
  <c r="H44" i="47" s="1"/>
  <c r="H44" i="8" s="1"/>
  <c r="G44" i="46"/>
  <c r="G44" i="47" s="1"/>
  <c r="G44" i="8" s="1"/>
  <c r="F44" i="46"/>
  <c r="F44" i="47" s="1"/>
  <c r="F44" i="8" s="1"/>
  <c r="E44" i="46"/>
  <c r="E44" i="47" s="1"/>
  <c r="E44" i="8" s="1"/>
  <c r="D44" i="46"/>
  <c r="D44" i="47" s="1"/>
  <c r="D44" i="8" s="1"/>
  <c r="C44" i="46"/>
  <c r="C44" i="47" s="1"/>
  <c r="C44" i="8" s="1"/>
  <c r="B44" i="46"/>
  <c r="A44" i="46"/>
  <c r="M43" i="46"/>
  <c r="M43" i="47" s="1"/>
  <c r="M43" i="8" s="1"/>
  <c r="L43" i="46"/>
  <c r="L43" i="47" s="1"/>
  <c r="L43" i="8" s="1"/>
  <c r="K43" i="46"/>
  <c r="K43" i="47" s="1"/>
  <c r="K43" i="8" s="1"/>
  <c r="J43" i="46"/>
  <c r="J43" i="47" s="1"/>
  <c r="J43" i="8" s="1"/>
  <c r="I43" i="46"/>
  <c r="I43" i="47" s="1"/>
  <c r="I43" i="8" s="1"/>
  <c r="H43" i="46"/>
  <c r="H43" i="47" s="1"/>
  <c r="H43" i="8" s="1"/>
  <c r="G43" i="46"/>
  <c r="G43" i="47" s="1"/>
  <c r="G43" i="8" s="1"/>
  <c r="F43" i="46"/>
  <c r="F43" i="47" s="1"/>
  <c r="F43" i="8" s="1"/>
  <c r="E43" i="46"/>
  <c r="E43" i="47" s="1"/>
  <c r="E43" i="8" s="1"/>
  <c r="D43" i="46"/>
  <c r="D43" i="47" s="1"/>
  <c r="D43" i="8" s="1"/>
  <c r="C43" i="46"/>
  <c r="C43" i="47" s="1"/>
  <c r="C43" i="8" s="1"/>
  <c r="B43" i="46"/>
  <c r="A43" i="46"/>
  <c r="M42" i="46"/>
  <c r="M42" i="47" s="1"/>
  <c r="M42" i="8" s="1"/>
  <c r="L42" i="46"/>
  <c r="L42" i="47" s="1"/>
  <c r="L42" i="8" s="1"/>
  <c r="K42" i="46"/>
  <c r="K42" i="47" s="1"/>
  <c r="K42" i="8" s="1"/>
  <c r="J42" i="46"/>
  <c r="J42" i="47" s="1"/>
  <c r="J42" i="8" s="1"/>
  <c r="I42" i="46"/>
  <c r="I42" i="47" s="1"/>
  <c r="I42" i="8" s="1"/>
  <c r="H42" i="46"/>
  <c r="H42" i="47" s="1"/>
  <c r="H42" i="8" s="1"/>
  <c r="G42" i="46"/>
  <c r="G42" i="47" s="1"/>
  <c r="G42" i="8" s="1"/>
  <c r="F42" i="46"/>
  <c r="F42" i="47" s="1"/>
  <c r="F42" i="8" s="1"/>
  <c r="E42" i="46"/>
  <c r="E42" i="47" s="1"/>
  <c r="E42" i="8" s="1"/>
  <c r="D42" i="46"/>
  <c r="D42" i="47" s="1"/>
  <c r="D42" i="8" s="1"/>
  <c r="C42" i="46"/>
  <c r="C42" i="47" s="1"/>
  <c r="C42" i="8" s="1"/>
  <c r="B42" i="46"/>
  <c r="A42" i="46"/>
  <c r="M41" i="46"/>
  <c r="M41" i="47" s="1"/>
  <c r="M41" i="8" s="1"/>
  <c r="L41" i="46"/>
  <c r="L41" i="47" s="1"/>
  <c r="L41" i="8" s="1"/>
  <c r="K41" i="46"/>
  <c r="K41" i="47" s="1"/>
  <c r="K41" i="8" s="1"/>
  <c r="J41" i="46"/>
  <c r="J41" i="47" s="1"/>
  <c r="J41" i="8" s="1"/>
  <c r="I41" i="46"/>
  <c r="I41" i="47" s="1"/>
  <c r="I41" i="8" s="1"/>
  <c r="H41" i="46"/>
  <c r="H41" i="47" s="1"/>
  <c r="H41" i="8" s="1"/>
  <c r="G41" i="46"/>
  <c r="G41" i="47" s="1"/>
  <c r="G41" i="8" s="1"/>
  <c r="F41" i="46"/>
  <c r="F41" i="47" s="1"/>
  <c r="F41" i="8" s="1"/>
  <c r="E41" i="46"/>
  <c r="E41" i="47" s="1"/>
  <c r="E41" i="8" s="1"/>
  <c r="D41" i="46"/>
  <c r="D41" i="47" s="1"/>
  <c r="D41" i="8" s="1"/>
  <c r="C41" i="46"/>
  <c r="C41" i="47" s="1"/>
  <c r="C41" i="8" s="1"/>
  <c r="B41" i="46"/>
  <c r="A41" i="46"/>
  <c r="M40" i="46"/>
  <c r="M40" i="47" s="1"/>
  <c r="M40" i="8" s="1"/>
  <c r="L40" i="46"/>
  <c r="L40" i="47" s="1"/>
  <c r="L40" i="8" s="1"/>
  <c r="K40" i="46"/>
  <c r="K40" i="47" s="1"/>
  <c r="K40" i="8" s="1"/>
  <c r="J40" i="46"/>
  <c r="J40" i="47" s="1"/>
  <c r="J40" i="8" s="1"/>
  <c r="I40" i="46"/>
  <c r="I40" i="47" s="1"/>
  <c r="I40" i="8" s="1"/>
  <c r="H40" i="46"/>
  <c r="H40" i="47" s="1"/>
  <c r="H40" i="8" s="1"/>
  <c r="G40" i="46"/>
  <c r="G40" i="47" s="1"/>
  <c r="G40" i="8" s="1"/>
  <c r="F40" i="46"/>
  <c r="F40" i="47" s="1"/>
  <c r="F40" i="8" s="1"/>
  <c r="E40" i="46"/>
  <c r="E40" i="47" s="1"/>
  <c r="E40" i="8" s="1"/>
  <c r="D40" i="46"/>
  <c r="D40" i="47" s="1"/>
  <c r="D40" i="8" s="1"/>
  <c r="C40" i="46"/>
  <c r="C40" i="47" s="1"/>
  <c r="C40" i="8" s="1"/>
  <c r="B40" i="46"/>
  <c r="A40" i="46"/>
  <c r="M39" i="46"/>
  <c r="L39" i="46"/>
  <c r="K39" i="46"/>
  <c r="J39" i="46"/>
  <c r="I39" i="46"/>
  <c r="H39" i="46"/>
  <c r="G39" i="46"/>
  <c r="F39" i="46"/>
  <c r="E39" i="46"/>
  <c r="D39" i="46"/>
  <c r="C39" i="46"/>
  <c r="M38" i="46"/>
  <c r="L38" i="46"/>
  <c r="K38" i="46"/>
  <c r="J38" i="46"/>
  <c r="I38" i="46"/>
  <c r="H38" i="46"/>
  <c r="G38" i="46"/>
  <c r="F38" i="46"/>
  <c r="E38" i="46"/>
  <c r="D38" i="46"/>
  <c r="C38" i="46"/>
  <c r="M36" i="46"/>
  <c r="M36" i="47" s="1"/>
  <c r="M36" i="8" s="1"/>
  <c r="L36" i="46"/>
  <c r="L36" i="47" s="1"/>
  <c r="L36" i="8" s="1"/>
  <c r="K36" i="46"/>
  <c r="K36" i="47" s="1"/>
  <c r="K36" i="8" s="1"/>
  <c r="J36" i="46"/>
  <c r="J36" i="47" s="1"/>
  <c r="J36" i="8" s="1"/>
  <c r="I36" i="46"/>
  <c r="I36" i="47" s="1"/>
  <c r="I36" i="8" s="1"/>
  <c r="H36" i="46"/>
  <c r="H36" i="47" s="1"/>
  <c r="H36" i="8" s="1"/>
  <c r="G36" i="46"/>
  <c r="G36" i="47" s="1"/>
  <c r="G36" i="8" s="1"/>
  <c r="F36" i="46"/>
  <c r="F36" i="47" s="1"/>
  <c r="F36" i="8" s="1"/>
  <c r="E36" i="46"/>
  <c r="E36" i="47" s="1"/>
  <c r="E36" i="8" s="1"/>
  <c r="D36" i="46"/>
  <c r="D36" i="47" s="1"/>
  <c r="D36" i="8" s="1"/>
  <c r="C36" i="46"/>
  <c r="C36" i="47" s="1"/>
  <c r="C36" i="8" s="1"/>
  <c r="B36" i="46"/>
  <c r="A36" i="46"/>
  <c r="M35" i="46"/>
  <c r="M35" i="47" s="1"/>
  <c r="M35" i="8" s="1"/>
  <c r="L35" i="46"/>
  <c r="L35" i="47" s="1"/>
  <c r="L35" i="8" s="1"/>
  <c r="K35" i="46"/>
  <c r="K35" i="47" s="1"/>
  <c r="K35" i="8" s="1"/>
  <c r="J35" i="46"/>
  <c r="J35" i="47" s="1"/>
  <c r="J35" i="8" s="1"/>
  <c r="I35" i="46"/>
  <c r="I35" i="47" s="1"/>
  <c r="I35" i="8" s="1"/>
  <c r="H35" i="46"/>
  <c r="H35" i="47" s="1"/>
  <c r="H35" i="8" s="1"/>
  <c r="G35" i="46"/>
  <c r="G35" i="47" s="1"/>
  <c r="G35" i="8" s="1"/>
  <c r="F35" i="46"/>
  <c r="F35" i="47" s="1"/>
  <c r="F35" i="8" s="1"/>
  <c r="E35" i="46"/>
  <c r="E35" i="47" s="1"/>
  <c r="E35" i="8" s="1"/>
  <c r="D35" i="46"/>
  <c r="D35" i="47" s="1"/>
  <c r="D35" i="8" s="1"/>
  <c r="C35" i="46"/>
  <c r="C35" i="47" s="1"/>
  <c r="C35" i="8" s="1"/>
  <c r="B35" i="46"/>
  <c r="A35" i="46"/>
  <c r="M34" i="46"/>
  <c r="M34" i="47" s="1"/>
  <c r="M34" i="8" s="1"/>
  <c r="L34" i="46"/>
  <c r="L34" i="47" s="1"/>
  <c r="L34" i="8" s="1"/>
  <c r="K34" i="46"/>
  <c r="K34" i="47" s="1"/>
  <c r="K34" i="8" s="1"/>
  <c r="J34" i="46"/>
  <c r="J34" i="47" s="1"/>
  <c r="J34" i="8" s="1"/>
  <c r="I34" i="46"/>
  <c r="I34" i="47" s="1"/>
  <c r="I34" i="8" s="1"/>
  <c r="H34" i="46"/>
  <c r="H34" i="47" s="1"/>
  <c r="H34" i="8" s="1"/>
  <c r="G34" i="46"/>
  <c r="G34" i="47" s="1"/>
  <c r="G34" i="8" s="1"/>
  <c r="F34" i="46"/>
  <c r="F34" i="47" s="1"/>
  <c r="F34" i="8" s="1"/>
  <c r="E34" i="46"/>
  <c r="E34" i="47" s="1"/>
  <c r="E34" i="8" s="1"/>
  <c r="D34" i="46"/>
  <c r="D34" i="47" s="1"/>
  <c r="D34" i="8" s="1"/>
  <c r="C34" i="46"/>
  <c r="C34" i="47" s="1"/>
  <c r="C34" i="8" s="1"/>
  <c r="B34" i="46"/>
  <c r="A34" i="46"/>
  <c r="M33" i="46"/>
  <c r="M33" i="47" s="1"/>
  <c r="M33" i="8" s="1"/>
  <c r="L33" i="46"/>
  <c r="L33" i="47" s="1"/>
  <c r="L33" i="8" s="1"/>
  <c r="K33" i="46"/>
  <c r="K33" i="47" s="1"/>
  <c r="K33" i="8" s="1"/>
  <c r="J33" i="46"/>
  <c r="J33" i="47" s="1"/>
  <c r="J33" i="8" s="1"/>
  <c r="I33" i="46"/>
  <c r="I33" i="47" s="1"/>
  <c r="I33" i="8" s="1"/>
  <c r="H33" i="46"/>
  <c r="H33" i="47" s="1"/>
  <c r="H33" i="8" s="1"/>
  <c r="G33" i="46"/>
  <c r="G33" i="47" s="1"/>
  <c r="G33" i="8" s="1"/>
  <c r="F33" i="46"/>
  <c r="F33" i="47" s="1"/>
  <c r="F33" i="8" s="1"/>
  <c r="E33" i="46"/>
  <c r="E33" i="47" s="1"/>
  <c r="E33" i="8" s="1"/>
  <c r="D33" i="46"/>
  <c r="D33" i="47" s="1"/>
  <c r="D33" i="8" s="1"/>
  <c r="C33" i="46"/>
  <c r="C33" i="47" s="1"/>
  <c r="C33" i="8" s="1"/>
  <c r="B33" i="46"/>
  <c r="A33" i="46"/>
  <c r="M32" i="46"/>
  <c r="M32" i="47" s="1"/>
  <c r="M32" i="8" s="1"/>
  <c r="L32" i="46"/>
  <c r="L32" i="47" s="1"/>
  <c r="L32" i="8" s="1"/>
  <c r="K32" i="46"/>
  <c r="K32" i="47" s="1"/>
  <c r="K32" i="8" s="1"/>
  <c r="J32" i="46"/>
  <c r="J32" i="47" s="1"/>
  <c r="J32" i="8" s="1"/>
  <c r="I32" i="46"/>
  <c r="I32" i="47" s="1"/>
  <c r="I32" i="8" s="1"/>
  <c r="H32" i="46"/>
  <c r="H32" i="47" s="1"/>
  <c r="H32" i="8" s="1"/>
  <c r="G32" i="46"/>
  <c r="G32" i="47" s="1"/>
  <c r="G32" i="8" s="1"/>
  <c r="F32" i="46"/>
  <c r="F32" i="47" s="1"/>
  <c r="F32" i="8" s="1"/>
  <c r="E32" i="46"/>
  <c r="E32" i="47" s="1"/>
  <c r="E32" i="8" s="1"/>
  <c r="D32" i="46"/>
  <c r="D32" i="47" s="1"/>
  <c r="D32" i="8" s="1"/>
  <c r="C32" i="46"/>
  <c r="C32" i="47" s="1"/>
  <c r="C32" i="8" s="1"/>
  <c r="B32" i="46"/>
  <c r="A32" i="46"/>
  <c r="M31" i="46"/>
  <c r="M31" i="47" s="1"/>
  <c r="M31" i="8" s="1"/>
  <c r="L31" i="46"/>
  <c r="L31" i="47" s="1"/>
  <c r="L31" i="8" s="1"/>
  <c r="K31" i="46"/>
  <c r="K31" i="47" s="1"/>
  <c r="K31" i="8" s="1"/>
  <c r="J31" i="46"/>
  <c r="J31" i="47" s="1"/>
  <c r="J31" i="8" s="1"/>
  <c r="I31" i="46"/>
  <c r="I31" i="47" s="1"/>
  <c r="I31" i="8" s="1"/>
  <c r="H31" i="46"/>
  <c r="H31" i="47" s="1"/>
  <c r="H31" i="8" s="1"/>
  <c r="G31" i="46"/>
  <c r="G31" i="47" s="1"/>
  <c r="G31" i="8" s="1"/>
  <c r="F31" i="46"/>
  <c r="F31" i="47" s="1"/>
  <c r="F31" i="8" s="1"/>
  <c r="E31" i="46"/>
  <c r="E31" i="47" s="1"/>
  <c r="E31" i="8" s="1"/>
  <c r="D31" i="46"/>
  <c r="D31" i="47" s="1"/>
  <c r="D31" i="8" s="1"/>
  <c r="C31" i="46"/>
  <c r="C31" i="47" s="1"/>
  <c r="C31" i="8" s="1"/>
  <c r="B31" i="46"/>
  <c r="A31" i="46"/>
  <c r="M30" i="46"/>
  <c r="M30" i="47" s="1"/>
  <c r="M30" i="8" s="1"/>
  <c r="L30" i="46"/>
  <c r="L30" i="47" s="1"/>
  <c r="L30" i="8" s="1"/>
  <c r="K30" i="46"/>
  <c r="K30" i="47" s="1"/>
  <c r="K30" i="8" s="1"/>
  <c r="J30" i="46"/>
  <c r="J30" i="47" s="1"/>
  <c r="J30" i="8" s="1"/>
  <c r="I30" i="46"/>
  <c r="I30" i="47" s="1"/>
  <c r="I30" i="8" s="1"/>
  <c r="H30" i="46"/>
  <c r="H30" i="47" s="1"/>
  <c r="H30" i="8" s="1"/>
  <c r="G30" i="46"/>
  <c r="G30" i="47" s="1"/>
  <c r="G30" i="8" s="1"/>
  <c r="F30" i="46"/>
  <c r="F30" i="47" s="1"/>
  <c r="F30" i="8" s="1"/>
  <c r="E30" i="46"/>
  <c r="E30" i="47" s="1"/>
  <c r="E30" i="8" s="1"/>
  <c r="D30" i="46"/>
  <c r="D30" i="47" s="1"/>
  <c r="D30" i="8" s="1"/>
  <c r="C30" i="46"/>
  <c r="C30" i="47" s="1"/>
  <c r="C30" i="8" s="1"/>
  <c r="B30" i="46"/>
  <c r="A30" i="46"/>
  <c r="M29" i="46"/>
  <c r="M29" i="47" s="1"/>
  <c r="M29" i="8" s="1"/>
  <c r="L29" i="46"/>
  <c r="L29" i="47" s="1"/>
  <c r="L29" i="8" s="1"/>
  <c r="K29" i="46"/>
  <c r="K29" i="47" s="1"/>
  <c r="K29" i="8" s="1"/>
  <c r="J29" i="46"/>
  <c r="J29" i="47" s="1"/>
  <c r="J29" i="8" s="1"/>
  <c r="I29" i="46"/>
  <c r="I29" i="47" s="1"/>
  <c r="I29" i="8" s="1"/>
  <c r="H29" i="46"/>
  <c r="H29" i="47" s="1"/>
  <c r="H29" i="8" s="1"/>
  <c r="G29" i="46"/>
  <c r="G29" i="47" s="1"/>
  <c r="G29" i="8" s="1"/>
  <c r="F29" i="46"/>
  <c r="F29" i="47" s="1"/>
  <c r="F29" i="8" s="1"/>
  <c r="E29" i="46"/>
  <c r="E29" i="47" s="1"/>
  <c r="E29" i="8" s="1"/>
  <c r="D29" i="46"/>
  <c r="D29" i="47" s="1"/>
  <c r="D29" i="8" s="1"/>
  <c r="C29" i="46"/>
  <c r="C29" i="47" s="1"/>
  <c r="C29" i="8" s="1"/>
  <c r="B29" i="46"/>
  <c r="A29" i="46"/>
  <c r="M28" i="46"/>
  <c r="M28" i="47" s="1"/>
  <c r="M28" i="8" s="1"/>
  <c r="L28" i="46"/>
  <c r="L28" i="47" s="1"/>
  <c r="L28" i="8" s="1"/>
  <c r="K28" i="46"/>
  <c r="K28" i="47" s="1"/>
  <c r="K28" i="8" s="1"/>
  <c r="J28" i="46"/>
  <c r="J28" i="47" s="1"/>
  <c r="J28" i="8" s="1"/>
  <c r="I28" i="46"/>
  <c r="I28" i="47" s="1"/>
  <c r="I28" i="8" s="1"/>
  <c r="H28" i="46"/>
  <c r="H28" i="47" s="1"/>
  <c r="H28" i="8" s="1"/>
  <c r="G28" i="46"/>
  <c r="G28" i="47" s="1"/>
  <c r="G28" i="8" s="1"/>
  <c r="F28" i="46"/>
  <c r="F28" i="47" s="1"/>
  <c r="F28" i="8" s="1"/>
  <c r="E28" i="46"/>
  <c r="E28" i="47" s="1"/>
  <c r="E28" i="8" s="1"/>
  <c r="D28" i="46"/>
  <c r="D28" i="47" s="1"/>
  <c r="D28" i="8" s="1"/>
  <c r="C28" i="46"/>
  <c r="C28" i="47" s="1"/>
  <c r="C28" i="8" s="1"/>
  <c r="B28" i="46"/>
  <c r="A28" i="46"/>
  <c r="M27" i="46"/>
  <c r="L27" i="46"/>
  <c r="K27" i="46"/>
  <c r="J27" i="46"/>
  <c r="I27" i="46"/>
  <c r="H27" i="46"/>
  <c r="G27" i="46"/>
  <c r="F27" i="46"/>
  <c r="E27" i="46"/>
  <c r="D27" i="46"/>
  <c r="C27" i="46"/>
  <c r="M26" i="46"/>
  <c r="L26" i="46"/>
  <c r="K26" i="46"/>
  <c r="J26" i="46"/>
  <c r="I26" i="46"/>
  <c r="H26" i="46"/>
  <c r="G26" i="46"/>
  <c r="F26" i="46"/>
  <c r="E26" i="46"/>
  <c r="D26" i="46"/>
  <c r="C26" i="46"/>
  <c r="M24" i="46"/>
  <c r="M24" i="47" s="1"/>
  <c r="M24" i="8" s="1"/>
  <c r="L24" i="46"/>
  <c r="L24" i="47" s="1"/>
  <c r="L24" i="8" s="1"/>
  <c r="K24" i="46"/>
  <c r="K24" i="47" s="1"/>
  <c r="K24" i="8" s="1"/>
  <c r="J24" i="46"/>
  <c r="J24" i="47" s="1"/>
  <c r="J24" i="8" s="1"/>
  <c r="I24" i="46"/>
  <c r="I24" i="47" s="1"/>
  <c r="I24" i="8" s="1"/>
  <c r="H24" i="46"/>
  <c r="H24" i="47" s="1"/>
  <c r="H24" i="8" s="1"/>
  <c r="G24" i="46"/>
  <c r="G24" i="47" s="1"/>
  <c r="G24" i="8" s="1"/>
  <c r="F24" i="46"/>
  <c r="F24" i="47" s="1"/>
  <c r="F24" i="8" s="1"/>
  <c r="E24" i="46"/>
  <c r="E24" i="47" s="1"/>
  <c r="E24" i="8" s="1"/>
  <c r="D24" i="46"/>
  <c r="D24" i="47" s="1"/>
  <c r="D24" i="8" s="1"/>
  <c r="C24" i="46"/>
  <c r="C24" i="47" s="1"/>
  <c r="C24" i="8" s="1"/>
  <c r="B24" i="46"/>
  <c r="A24" i="46"/>
  <c r="M23" i="46"/>
  <c r="M23" i="47" s="1"/>
  <c r="M23" i="8" s="1"/>
  <c r="L23" i="46"/>
  <c r="L23" i="47" s="1"/>
  <c r="L23" i="8" s="1"/>
  <c r="K23" i="46"/>
  <c r="K23" i="47" s="1"/>
  <c r="K23" i="8" s="1"/>
  <c r="J23" i="46"/>
  <c r="J23" i="47" s="1"/>
  <c r="J23" i="8" s="1"/>
  <c r="I23" i="46"/>
  <c r="I23" i="47" s="1"/>
  <c r="I23" i="8" s="1"/>
  <c r="H23" i="46"/>
  <c r="H23" i="47" s="1"/>
  <c r="H23" i="8" s="1"/>
  <c r="G23" i="46"/>
  <c r="G23" i="47" s="1"/>
  <c r="G23" i="8" s="1"/>
  <c r="F23" i="46"/>
  <c r="F23" i="47" s="1"/>
  <c r="F23" i="8" s="1"/>
  <c r="E23" i="46"/>
  <c r="E23" i="47" s="1"/>
  <c r="E23" i="8" s="1"/>
  <c r="D23" i="46"/>
  <c r="D23" i="47" s="1"/>
  <c r="D23" i="8" s="1"/>
  <c r="C23" i="46"/>
  <c r="C23" i="47" s="1"/>
  <c r="C23" i="8" s="1"/>
  <c r="B23" i="46"/>
  <c r="A23" i="46"/>
  <c r="M22" i="46"/>
  <c r="M22" i="47" s="1"/>
  <c r="M22" i="8" s="1"/>
  <c r="L22" i="46"/>
  <c r="L22" i="47" s="1"/>
  <c r="L22" i="8" s="1"/>
  <c r="K22" i="46"/>
  <c r="K22" i="47" s="1"/>
  <c r="K22" i="8" s="1"/>
  <c r="J22" i="46"/>
  <c r="J22" i="47" s="1"/>
  <c r="J22" i="8" s="1"/>
  <c r="I22" i="46"/>
  <c r="I22" i="47" s="1"/>
  <c r="I22" i="8" s="1"/>
  <c r="H22" i="46"/>
  <c r="H22" i="47" s="1"/>
  <c r="H22" i="8" s="1"/>
  <c r="G22" i="46"/>
  <c r="G22" i="47" s="1"/>
  <c r="G22" i="8" s="1"/>
  <c r="F22" i="46"/>
  <c r="F22" i="47" s="1"/>
  <c r="F22" i="8" s="1"/>
  <c r="E22" i="46"/>
  <c r="E22" i="47" s="1"/>
  <c r="E22" i="8" s="1"/>
  <c r="D22" i="46"/>
  <c r="D22" i="47" s="1"/>
  <c r="D22" i="8" s="1"/>
  <c r="C22" i="46"/>
  <c r="C22" i="47" s="1"/>
  <c r="C22" i="8" s="1"/>
  <c r="B22" i="46"/>
  <c r="A22" i="46"/>
  <c r="M21" i="46"/>
  <c r="M21" i="47" s="1"/>
  <c r="M21" i="8" s="1"/>
  <c r="L21" i="46"/>
  <c r="L21" i="47" s="1"/>
  <c r="L21" i="8" s="1"/>
  <c r="K21" i="46"/>
  <c r="K21" i="47" s="1"/>
  <c r="K21" i="8" s="1"/>
  <c r="J21" i="46"/>
  <c r="J21" i="47" s="1"/>
  <c r="J21" i="8" s="1"/>
  <c r="I21" i="46"/>
  <c r="I21" i="47" s="1"/>
  <c r="I21" i="8" s="1"/>
  <c r="H21" i="46"/>
  <c r="H21" i="47" s="1"/>
  <c r="H21" i="8" s="1"/>
  <c r="G21" i="46"/>
  <c r="G21" i="47" s="1"/>
  <c r="G21" i="8" s="1"/>
  <c r="F21" i="46"/>
  <c r="F21" i="47" s="1"/>
  <c r="F21" i="8" s="1"/>
  <c r="E21" i="46"/>
  <c r="E21" i="47" s="1"/>
  <c r="E21" i="8" s="1"/>
  <c r="D21" i="46"/>
  <c r="D21" i="47" s="1"/>
  <c r="D21" i="8" s="1"/>
  <c r="C21" i="46"/>
  <c r="C21" i="47" s="1"/>
  <c r="C21" i="8" s="1"/>
  <c r="B21" i="46"/>
  <c r="A21" i="46"/>
  <c r="M20" i="46"/>
  <c r="M20" i="47" s="1"/>
  <c r="M20" i="8" s="1"/>
  <c r="L20" i="46"/>
  <c r="L20" i="47" s="1"/>
  <c r="L20" i="8" s="1"/>
  <c r="K20" i="46"/>
  <c r="K20" i="47" s="1"/>
  <c r="K20" i="8" s="1"/>
  <c r="J20" i="46"/>
  <c r="J20" i="47" s="1"/>
  <c r="J20" i="8" s="1"/>
  <c r="I20" i="46"/>
  <c r="I20" i="47" s="1"/>
  <c r="I20" i="8" s="1"/>
  <c r="H20" i="46"/>
  <c r="H20" i="47" s="1"/>
  <c r="H20" i="8" s="1"/>
  <c r="G20" i="46"/>
  <c r="G20" i="47" s="1"/>
  <c r="G20" i="8" s="1"/>
  <c r="F20" i="46"/>
  <c r="F20" i="47" s="1"/>
  <c r="F20" i="8" s="1"/>
  <c r="E20" i="46"/>
  <c r="E20" i="47" s="1"/>
  <c r="E20" i="8" s="1"/>
  <c r="D20" i="46"/>
  <c r="D20" i="47" s="1"/>
  <c r="D20" i="8" s="1"/>
  <c r="C20" i="46"/>
  <c r="C20" i="47" s="1"/>
  <c r="C20" i="8" s="1"/>
  <c r="B20" i="46"/>
  <c r="A20" i="46"/>
  <c r="M19" i="46"/>
  <c r="M19" i="47" s="1"/>
  <c r="M19" i="8" s="1"/>
  <c r="L19" i="46"/>
  <c r="L19" i="47" s="1"/>
  <c r="L19" i="8" s="1"/>
  <c r="K19" i="46"/>
  <c r="K19" i="47" s="1"/>
  <c r="K19" i="8" s="1"/>
  <c r="J19" i="46"/>
  <c r="J19" i="47" s="1"/>
  <c r="J19" i="8" s="1"/>
  <c r="I19" i="46"/>
  <c r="I19" i="47" s="1"/>
  <c r="I19" i="8" s="1"/>
  <c r="H19" i="46"/>
  <c r="H19" i="47" s="1"/>
  <c r="H19" i="8" s="1"/>
  <c r="G19" i="46"/>
  <c r="G19" i="47" s="1"/>
  <c r="G19" i="8" s="1"/>
  <c r="F19" i="46"/>
  <c r="F19" i="47" s="1"/>
  <c r="F19" i="8" s="1"/>
  <c r="E19" i="46"/>
  <c r="E19" i="47" s="1"/>
  <c r="E19" i="8" s="1"/>
  <c r="D19" i="46"/>
  <c r="D19" i="47" s="1"/>
  <c r="D19" i="8" s="1"/>
  <c r="C19" i="46"/>
  <c r="C19" i="47" s="1"/>
  <c r="C19" i="8" s="1"/>
  <c r="B19" i="46"/>
  <c r="A19" i="46"/>
  <c r="M18" i="46"/>
  <c r="M18" i="47" s="1"/>
  <c r="M18" i="8" s="1"/>
  <c r="L18" i="46"/>
  <c r="L18" i="47" s="1"/>
  <c r="L18" i="8" s="1"/>
  <c r="K18" i="46"/>
  <c r="K18" i="47" s="1"/>
  <c r="K18" i="8" s="1"/>
  <c r="J18" i="46"/>
  <c r="J18" i="47" s="1"/>
  <c r="J18" i="8" s="1"/>
  <c r="I18" i="46"/>
  <c r="I18" i="47" s="1"/>
  <c r="I18" i="8" s="1"/>
  <c r="H18" i="46"/>
  <c r="H18" i="47" s="1"/>
  <c r="H18" i="8" s="1"/>
  <c r="G18" i="46"/>
  <c r="G18" i="47" s="1"/>
  <c r="G18" i="8" s="1"/>
  <c r="F18" i="46"/>
  <c r="F18" i="47" s="1"/>
  <c r="F18" i="8" s="1"/>
  <c r="E18" i="46"/>
  <c r="E18" i="47" s="1"/>
  <c r="E18" i="8" s="1"/>
  <c r="D18" i="46"/>
  <c r="D18" i="47" s="1"/>
  <c r="D18" i="8" s="1"/>
  <c r="C18" i="46"/>
  <c r="C18" i="47" s="1"/>
  <c r="C18" i="8" s="1"/>
  <c r="B18" i="46"/>
  <c r="A18" i="46"/>
  <c r="M17" i="46"/>
  <c r="M17" i="47" s="1"/>
  <c r="M17" i="8" s="1"/>
  <c r="L17" i="46"/>
  <c r="L17" i="47" s="1"/>
  <c r="L17" i="8" s="1"/>
  <c r="K17" i="46"/>
  <c r="K17" i="47" s="1"/>
  <c r="K17" i="8" s="1"/>
  <c r="J17" i="46"/>
  <c r="J17" i="47" s="1"/>
  <c r="J17" i="8" s="1"/>
  <c r="I17" i="46"/>
  <c r="I17" i="47" s="1"/>
  <c r="I17" i="8" s="1"/>
  <c r="H17" i="46"/>
  <c r="H17" i="47" s="1"/>
  <c r="H17" i="8" s="1"/>
  <c r="G17" i="46"/>
  <c r="G17" i="47" s="1"/>
  <c r="G17" i="8" s="1"/>
  <c r="F17" i="46"/>
  <c r="F17" i="47" s="1"/>
  <c r="F17" i="8" s="1"/>
  <c r="E17" i="46"/>
  <c r="E17" i="47" s="1"/>
  <c r="E17" i="8" s="1"/>
  <c r="D17" i="46"/>
  <c r="D17" i="47" s="1"/>
  <c r="D17" i="8" s="1"/>
  <c r="C17" i="46"/>
  <c r="C17" i="47" s="1"/>
  <c r="C17" i="8" s="1"/>
  <c r="B17" i="46"/>
  <c r="A17" i="46"/>
  <c r="M16" i="46"/>
  <c r="M16" i="47" s="1"/>
  <c r="M16" i="8" s="1"/>
  <c r="L16" i="46"/>
  <c r="L16" i="47" s="1"/>
  <c r="L16" i="8" s="1"/>
  <c r="K16" i="46"/>
  <c r="K16" i="47" s="1"/>
  <c r="K16" i="8" s="1"/>
  <c r="J16" i="46"/>
  <c r="J16" i="47" s="1"/>
  <c r="J16" i="8" s="1"/>
  <c r="I16" i="46"/>
  <c r="I16" i="47" s="1"/>
  <c r="I16" i="8" s="1"/>
  <c r="H16" i="46"/>
  <c r="H16" i="47" s="1"/>
  <c r="H16" i="8" s="1"/>
  <c r="G16" i="46"/>
  <c r="G16" i="47" s="1"/>
  <c r="G16" i="8" s="1"/>
  <c r="F16" i="46"/>
  <c r="F16" i="47" s="1"/>
  <c r="F16" i="8" s="1"/>
  <c r="E16" i="46"/>
  <c r="E16" i="47" s="1"/>
  <c r="E16" i="8" s="1"/>
  <c r="D16" i="46"/>
  <c r="D16" i="47" s="1"/>
  <c r="D16" i="8" s="1"/>
  <c r="C16" i="46"/>
  <c r="C16" i="47" s="1"/>
  <c r="C16" i="8" s="1"/>
  <c r="B16" i="46"/>
  <c r="A16" i="46"/>
  <c r="M15" i="46"/>
  <c r="L15" i="46"/>
  <c r="K15" i="46"/>
  <c r="J15" i="46"/>
  <c r="I15" i="46"/>
  <c r="H15" i="46"/>
  <c r="G15" i="46"/>
  <c r="F15" i="46"/>
  <c r="E15" i="46"/>
  <c r="D15" i="46"/>
  <c r="C15" i="46"/>
  <c r="M14" i="46"/>
  <c r="L14" i="46"/>
  <c r="K14" i="46"/>
  <c r="J14" i="46"/>
  <c r="I14" i="46"/>
  <c r="H14" i="46"/>
  <c r="G14" i="46"/>
  <c r="F14" i="46"/>
  <c r="E14" i="46"/>
  <c r="D14" i="46"/>
  <c r="C14" i="46"/>
  <c r="M12" i="46"/>
  <c r="M12" i="47" s="1"/>
  <c r="M12" i="8" s="1"/>
  <c r="L12" i="46"/>
  <c r="L12" i="47" s="1"/>
  <c r="L12" i="8" s="1"/>
  <c r="K12" i="46"/>
  <c r="K12" i="47" s="1"/>
  <c r="K12" i="8" s="1"/>
  <c r="J12" i="46"/>
  <c r="J12" i="47" s="1"/>
  <c r="J12" i="8" s="1"/>
  <c r="I12" i="46"/>
  <c r="I12" i="47" s="1"/>
  <c r="I12" i="8" s="1"/>
  <c r="H12" i="46"/>
  <c r="H12" i="47" s="1"/>
  <c r="H12" i="8" s="1"/>
  <c r="G12" i="46"/>
  <c r="G12" i="47" s="1"/>
  <c r="G12" i="8" s="1"/>
  <c r="F12" i="46"/>
  <c r="F12" i="47" s="1"/>
  <c r="F12" i="8" s="1"/>
  <c r="E12" i="46"/>
  <c r="E12" i="47" s="1"/>
  <c r="E12" i="8" s="1"/>
  <c r="D12" i="46"/>
  <c r="D12" i="47" s="1"/>
  <c r="D12" i="8" s="1"/>
  <c r="C12" i="46"/>
  <c r="C12" i="47" s="1"/>
  <c r="C12" i="8" s="1"/>
  <c r="B12" i="46"/>
  <c r="A12" i="46"/>
  <c r="M11" i="46"/>
  <c r="M11" i="47" s="1"/>
  <c r="M11" i="8" s="1"/>
  <c r="L11" i="46"/>
  <c r="L11" i="47" s="1"/>
  <c r="L11" i="8" s="1"/>
  <c r="K11" i="46"/>
  <c r="K11" i="47" s="1"/>
  <c r="K11" i="8" s="1"/>
  <c r="J11" i="46"/>
  <c r="J11" i="47" s="1"/>
  <c r="J11" i="8" s="1"/>
  <c r="I11" i="46"/>
  <c r="I11" i="47" s="1"/>
  <c r="I11" i="8" s="1"/>
  <c r="H11" i="46"/>
  <c r="H11" i="47" s="1"/>
  <c r="H11" i="8" s="1"/>
  <c r="G11" i="46"/>
  <c r="G11" i="47" s="1"/>
  <c r="G11" i="8" s="1"/>
  <c r="F11" i="46"/>
  <c r="F11" i="47" s="1"/>
  <c r="F11" i="8" s="1"/>
  <c r="E11" i="46"/>
  <c r="E11" i="47" s="1"/>
  <c r="E11" i="8" s="1"/>
  <c r="D11" i="46"/>
  <c r="D11" i="47" s="1"/>
  <c r="D11" i="8" s="1"/>
  <c r="C11" i="46"/>
  <c r="C11" i="47" s="1"/>
  <c r="C11" i="8" s="1"/>
  <c r="B11" i="46"/>
  <c r="A11" i="46"/>
  <c r="M10" i="46"/>
  <c r="M10" i="47" s="1"/>
  <c r="M10" i="8" s="1"/>
  <c r="L10" i="46"/>
  <c r="L10" i="47" s="1"/>
  <c r="L10" i="8" s="1"/>
  <c r="K10" i="46"/>
  <c r="K10" i="47" s="1"/>
  <c r="K10" i="8" s="1"/>
  <c r="J10" i="46"/>
  <c r="J10" i="47" s="1"/>
  <c r="J10" i="8" s="1"/>
  <c r="I10" i="46"/>
  <c r="I10" i="47" s="1"/>
  <c r="I10" i="8" s="1"/>
  <c r="H10" i="46"/>
  <c r="H10" i="47" s="1"/>
  <c r="H10" i="8" s="1"/>
  <c r="G10" i="46"/>
  <c r="G10" i="47" s="1"/>
  <c r="G10" i="8" s="1"/>
  <c r="F10" i="46"/>
  <c r="F10" i="47" s="1"/>
  <c r="F10" i="8" s="1"/>
  <c r="E10" i="46"/>
  <c r="E10" i="47" s="1"/>
  <c r="E10" i="8" s="1"/>
  <c r="D10" i="46"/>
  <c r="D10" i="47" s="1"/>
  <c r="D10" i="8" s="1"/>
  <c r="C10" i="46"/>
  <c r="C10" i="47" s="1"/>
  <c r="C10" i="8" s="1"/>
  <c r="B10" i="46"/>
  <c r="A10" i="46"/>
  <c r="M9" i="46"/>
  <c r="M9" i="47" s="1"/>
  <c r="M9" i="8" s="1"/>
  <c r="L9" i="46"/>
  <c r="L9" i="47" s="1"/>
  <c r="L9" i="8" s="1"/>
  <c r="K9" i="46"/>
  <c r="K9" i="47" s="1"/>
  <c r="K9" i="8" s="1"/>
  <c r="J9" i="46"/>
  <c r="J9" i="47" s="1"/>
  <c r="J9" i="8" s="1"/>
  <c r="I9" i="46"/>
  <c r="I9" i="47" s="1"/>
  <c r="I9" i="8" s="1"/>
  <c r="H9" i="46"/>
  <c r="H9" i="47" s="1"/>
  <c r="H9" i="8" s="1"/>
  <c r="G9" i="46"/>
  <c r="G9" i="47" s="1"/>
  <c r="G9" i="8" s="1"/>
  <c r="F9" i="46"/>
  <c r="F9" i="47" s="1"/>
  <c r="F9" i="8" s="1"/>
  <c r="E9" i="46"/>
  <c r="E9" i="47" s="1"/>
  <c r="E9" i="8" s="1"/>
  <c r="D9" i="46"/>
  <c r="D9" i="47" s="1"/>
  <c r="D9" i="8" s="1"/>
  <c r="C9" i="46"/>
  <c r="C9" i="47" s="1"/>
  <c r="C9" i="8" s="1"/>
  <c r="B9" i="46"/>
  <c r="A9" i="46"/>
  <c r="M8" i="46"/>
  <c r="M8" i="47" s="1"/>
  <c r="M8" i="8" s="1"/>
  <c r="L8" i="46"/>
  <c r="L8" i="47" s="1"/>
  <c r="L8" i="8" s="1"/>
  <c r="K8" i="46"/>
  <c r="K8" i="47" s="1"/>
  <c r="K8" i="8" s="1"/>
  <c r="J8" i="46"/>
  <c r="J8" i="47" s="1"/>
  <c r="J8" i="8" s="1"/>
  <c r="I8" i="46"/>
  <c r="I8" i="47" s="1"/>
  <c r="I8" i="8" s="1"/>
  <c r="H8" i="46"/>
  <c r="H8" i="47" s="1"/>
  <c r="H8" i="8" s="1"/>
  <c r="G8" i="46"/>
  <c r="G8" i="47" s="1"/>
  <c r="G8" i="8" s="1"/>
  <c r="F8" i="46"/>
  <c r="F8" i="47" s="1"/>
  <c r="F8" i="8" s="1"/>
  <c r="E8" i="46"/>
  <c r="E8" i="47" s="1"/>
  <c r="E8" i="8" s="1"/>
  <c r="D8" i="46"/>
  <c r="D8" i="47" s="1"/>
  <c r="D8" i="8" s="1"/>
  <c r="C8" i="46"/>
  <c r="C8" i="47" s="1"/>
  <c r="C8" i="8" s="1"/>
  <c r="B8" i="46"/>
  <c r="A8" i="46"/>
  <c r="M7" i="46"/>
  <c r="M7" i="47" s="1"/>
  <c r="M7" i="8" s="1"/>
  <c r="L7" i="46"/>
  <c r="L7" i="47" s="1"/>
  <c r="L7" i="8" s="1"/>
  <c r="K7" i="46"/>
  <c r="K7" i="47" s="1"/>
  <c r="K7" i="8" s="1"/>
  <c r="J7" i="46"/>
  <c r="J7" i="47" s="1"/>
  <c r="J7" i="8" s="1"/>
  <c r="I7" i="46"/>
  <c r="I7" i="47" s="1"/>
  <c r="I7" i="8" s="1"/>
  <c r="H7" i="46"/>
  <c r="H7" i="47" s="1"/>
  <c r="H7" i="8" s="1"/>
  <c r="G7" i="46"/>
  <c r="G7" i="47" s="1"/>
  <c r="G7" i="8" s="1"/>
  <c r="F7" i="46"/>
  <c r="F7" i="47" s="1"/>
  <c r="F7" i="8" s="1"/>
  <c r="E7" i="46"/>
  <c r="E7" i="47" s="1"/>
  <c r="E7" i="8" s="1"/>
  <c r="D7" i="46"/>
  <c r="D7" i="47" s="1"/>
  <c r="D7" i="8" s="1"/>
  <c r="C7" i="46"/>
  <c r="C7" i="47" s="1"/>
  <c r="C7" i="8" s="1"/>
  <c r="B7" i="46"/>
  <c r="A7" i="46"/>
  <c r="M6" i="46"/>
  <c r="M6" i="47" s="1"/>
  <c r="M6" i="8" s="1"/>
  <c r="L6" i="46"/>
  <c r="L6" i="47" s="1"/>
  <c r="L6" i="8" s="1"/>
  <c r="K6" i="46"/>
  <c r="K6" i="47" s="1"/>
  <c r="K6" i="8" s="1"/>
  <c r="J6" i="46"/>
  <c r="J6" i="47" s="1"/>
  <c r="J6" i="8" s="1"/>
  <c r="I6" i="46"/>
  <c r="I6" i="47" s="1"/>
  <c r="I6" i="8" s="1"/>
  <c r="H6" i="46"/>
  <c r="H6" i="47" s="1"/>
  <c r="H6" i="8" s="1"/>
  <c r="G6" i="46"/>
  <c r="G6" i="47" s="1"/>
  <c r="G6" i="8" s="1"/>
  <c r="F6" i="46"/>
  <c r="F6" i="47" s="1"/>
  <c r="F6" i="8" s="1"/>
  <c r="E6" i="46"/>
  <c r="E6" i="47" s="1"/>
  <c r="E6" i="8" s="1"/>
  <c r="D6" i="46"/>
  <c r="D6" i="47" s="1"/>
  <c r="D6" i="8" s="1"/>
  <c r="C6" i="46"/>
  <c r="C6" i="47" s="1"/>
  <c r="C6" i="8" s="1"/>
  <c r="B6" i="46"/>
  <c r="A6" i="46"/>
  <c r="M5" i="46"/>
  <c r="M5" i="47" s="1"/>
  <c r="M5" i="8" s="1"/>
  <c r="L5" i="46"/>
  <c r="L5" i="47" s="1"/>
  <c r="L5" i="8" s="1"/>
  <c r="K5" i="46"/>
  <c r="K5" i="47" s="1"/>
  <c r="K5" i="8" s="1"/>
  <c r="J5" i="46"/>
  <c r="J5" i="47" s="1"/>
  <c r="J5" i="8" s="1"/>
  <c r="I5" i="46"/>
  <c r="I5" i="47" s="1"/>
  <c r="I5" i="8" s="1"/>
  <c r="H5" i="46"/>
  <c r="H5" i="47" s="1"/>
  <c r="H5" i="8" s="1"/>
  <c r="G5" i="46"/>
  <c r="G5" i="47" s="1"/>
  <c r="G5" i="8" s="1"/>
  <c r="F5" i="46"/>
  <c r="F5" i="47" s="1"/>
  <c r="F5" i="8" s="1"/>
  <c r="E5" i="46"/>
  <c r="E5" i="47" s="1"/>
  <c r="E5" i="8" s="1"/>
  <c r="D5" i="46"/>
  <c r="D5" i="47" s="1"/>
  <c r="D5" i="8" s="1"/>
  <c r="C5" i="46"/>
  <c r="C5" i="47" s="1"/>
  <c r="C5" i="8" s="1"/>
  <c r="B5" i="46"/>
  <c r="A5" i="46"/>
  <c r="M4" i="46"/>
  <c r="M4" i="47" s="1"/>
  <c r="M4" i="8" s="1"/>
  <c r="L4" i="46"/>
  <c r="L4" i="47" s="1"/>
  <c r="L4" i="8" s="1"/>
  <c r="K4" i="46"/>
  <c r="K4" i="47" s="1"/>
  <c r="K4" i="8" s="1"/>
  <c r="J4" i="46"/>
  <c r="J4" i="47" s="1"/>
  <c r="J4" i="8" s="1"/>
  <c r="I4" i="46"/>
  <c r="I4" i="47" s="1"/>
  <c r="I4" i="8" s="1"/>
  <c r="H4" i="46"/>
  <c r="H4" i="47" s="1"/>
  <c r="H4" i="8" s="1"/>
  <c r="G4" i="46"/>
  <c r="G4" i="47" s="1"/>
  <c r="G4" i="8" s="1"/>
  <c r="F4" i="46"/>
  <c r="F4" i="47" s="1"/>
  <c r="F4" i="8" s="1"/>
  <c r="E4" i="46"/>
  <c r="E4" i="47" s="1"/>
  <c r="E4" i="8" s="1"/>
  <c r="D4" i="46"/>
  <c r="D4" i="47" s="1"/>
  <c r="D4" i="8" s="1"/>
  <c r="C4" i="46"/>
  <c r="C4" i="47" s="1"/>
  <c r="C4" i="8" s="1"/>
  <c r="B4" i="46"/>
  <c r="A4" i="46"/>
  <c r="M3" i="46"/>
  <c r="L3" i="46"/>
  <c r="K3" i="46"/>
  <c r="J3" i="46"/>
  <c r="I3" i="46"/>
  <c r="H3" i="46"/>
  <c r="G3" i="46"/>
  <c r="F3" i="46"/>
  <c r="E3" i="46"/>
  <c r="D3" i="46"/>
  <c r="C3" i="46"/>
  <c r="M2" i="46"/>
  <c r="L2" i="46"/>
  <c r="K2" i="46"/>
  <c r="J2" i="46"/>
  <c r="I2" i="46"/>
  <c r="H2" i="46"/>
  <c r="G2" i="46"/>
  <c r="F2" i="46"/>
  <c r="E2" i="46"/>
  <c r="D2" i="46"/>
  <c r="C2" i="46"/>
  <c r="N66" i="37" l="1"/>
  <c r="N65" i="37"/>
  <c r="N64" i="37"/>
  <c r="N63" i="37"/>
  <c r="N62" i="37"/>
  <c r="C66" i="37"/>
  <c r="B66" i="37"/>
  <c r="C65" i="37"/>
  <c r="B65" i="37"/>
  <c r="C64" i="37"/>
  <c r="B64" i="37"/>
  <c r="C63" i="37"/>
  <c r="B63" i="37"/>
  <c r="C62" i="37"/>
  <c r="B62" i="37"/>
  <c r="C61" i="37"/>
  <c r="B61" i="37"/>
  <c r="C60" i="37"/>
  <c r="B60" i="37"/>
  <c r="I59" i="37"/>
  <c r="H59" i="37"/>
  <c r="G59" i="37"/>
  <c r="F59" i="37"/>
  <c r="E59" i="37"/>
  <c r="D59" i="37"/>
  <c r="I58" i="37"/>
  <c r="H58" i="37"/>
  <c r="G58" i="37"/>
  <c r="F58" i="37"/>
  <c r="E58" i="37"/>
  <c r="D58" i="37"/>
  <c r="C55" i="37"/>
  <c r="B55" i="37"/>
  <c r="C54" i="37"/>
  <c r="B54" i="37"/>
  <c r="C53" i="37"/>
  <c r="B53" i="37"/>
  <c r="C52" i="37"/>
  <c r="B52" i="37"/>
  <c r="C51" i="37"/>
  <c r="B51" i="37"/>
  <c r="C50" i="37"/>
  <c r="B50" i="37"/>
  <c r="C49" i="37"/>
  <c r="B49" i="37"/>
  <c r="I48" i="37"/>
  <c r="H48" i="37"/>
  <c r="G48" i="37"/>
  <c r="F48" i="37"/>
  <c r="E48" i="37"/>
  <c r="D48" i="37"/>
  <c r="I47" i="37"/>
  <c r="H47" i="37"/>
  <c r="G47" i="37"/>
  <c r="F47" i="37"/>
  <c r="E47" i="37"/>
  <c r="D47" i="37"/>
  <c r="C44" i="37"/>
  <c r="B44" i="37"/>
  <c r="C43" i="37"/>
  <c r="B43" i="37"/>
  <c r="C42" i="37"/>
  <c r="B42" i="37"/>
  <c r="C41" i="37"/>
  <c r="B41" i="37"/>
  <c r="C40" i="37"/>
  <c r="B40" i="37"/>
  <c r="C39" i="37"/>
  <c r="B39" i="37"/>
  <c r="C38" i="37"/>
  <c r="B38" i="37"/>
  <c r="I37" i="37"/>
  <c r="H37" i="37"/>
  <c r="G37" i="37"/>
  <c r="F37" i="37"/>
  <c r="E37" i="37"/>
  <c r="D37" i="37"/>
  <c r="I36" i="37"/>
  <c r="H36" i="37"/>
  <c r="G36" i="37"/>
  <c r="F36" i="37"/>
  <c r="E36" i="37"/>
  <c r="D36" i="37"/>
  <c r="C33" i="37"/>
  <c r="B33" i="37"/>
  <c r="C32" i="37"/>
  <c r="B32" i="37"/>
  <c r="C31" i="37"/>
  <c r="B31" i="37"/>
  <c r="C30" i="37"/>
  <c r="B30" i="37"/>
  <c r="C29" i="37"/>
  <c r="B29" i="37"/>
  <c r="C28" i="37"/>
  <c r="B28" i="37"/>
  <c r="C27" i="37"/>
  <c r="B27" i="37"/>
  <c r="I26" i="37"/>
  <c r="H26" i="37"/>
  <c r="G26" i="37"/>
  <c r="F26" i="37"/>
  <c r="E26" i="37"/>
  <c r="D26" i="37"/>
  <c r="I25" i="37"/>
  <c r="H25" i="37"/>
  <c r="G25" i="37"/>
  <c r="F25" i="37"/>
  <c r="E25" i="37"/>
  <c r="D25" i="37"/>
  <c r="C22" i="37"/>
  <c r="B22" i="37"/>
  <c r="C21" i="37"/>
  <c r="B21" i="37"/>
  <c r="C20" i="37"/>
  <c r="B20" i="37"/>
  <c r="C19" i="37"/>
  <c r="B19" i="37"/>
  <c r="C18" i="37"/>
  <c r="B18" i="37"/>
  <c r="C17" i="37"/>
  <c r="B17" i="37"/>
  <c r="C16" i="37"/>
  <c r="B16" i="37"/>
  <c r="I15" i="37"/>
  <c r="H15" i="37"/>
  <c r="G15" i="37"/>
  <c r="F15" i="37"/>
  <c r="E15" i="37"/>
  <c r="D15" i="37"/>
  <c r="I14" i="37"/>
  <c r="H14" i="37"/>
  <c r="G14" i="37"/>
  <c r="F14" i="37"/>
  <c r="E14" i="37"/>
  <c r="D14" i="37"/>
  <c r="C11" i="37"/>
  <c r="B11" i="37"/>
  <c r="C10" i="37"/>
  <c r="B10" i="37"/>
  <c r="C9" i="37"/>
  <c r="B9" i="37"/>
  <c r="C8" i="37"/>
  <c r="B8" i="37"/>
  <c r="C7" i="37"/>
  <c r="B7" i="37"/>
  <c r="C6" i="37"/>
  <c r="B6" i="37"/>
  <c r="C5" i="37"/>
  <c r="B5" i="37"/>
  <c r="I4" i="37"/>
  <c r="H4" i="37"/>
  <c r="G4" i="37"/>
  <c r="F4" i="37"/>
  <c r="E4" i="37"/>
  <c r="D4" i="37"/>
  <c r="I3" i="37"/>
  <c r="H3" i="37"/>
  <c r="G3" i="37"/>
  <c r="F3" i="37"/>
  <c r="E3" i="37"/>
  <c r="D3" i="37"/>
  <c r="N66" i="36"/>
  <c r="N65" i="36"/>
  <c r="N64" i="36"/>
  <c r="N63" i="36"/>
  <c r="N62" i="36"/>
  <c r="C66" i="36"/>
  <c r="B66" i="36"/>
  <c r="C65" i="36"/>
  <c r="B65" i="36"/>
  <c r="C64" i="36"/>
  <c r="B64" i="36"/>
  <c r="C63" i="36"/>
  <c r="B63" i="36"/>
  <c r="C62" i="36"/>
  <c r="B62" i="36"/>
  <c r="C61" i="36"/>
  <c r="B61" i="36"/>
  <c r="C60" i="36"/>
  <c r="B60" i="36"/>
  <c r="I59" i="36"/>
  <c r="H59" i="36"/>
  <c r="G59" i="36"/>
  <c r="F59" i="36"/>
  <c r="E59" i="36"/>
  <c r="D59" i="36"/>
  <c r="I58" i="36"/>
  <c r="H58" i="36"/>
  <c r="G58" i="36"/>
  <c r="F58" i="36"/>
  <c r="E58" i="36"/>
  <c r="D58" i="36"/>
  <c r="C55" i="36"/>
  <c r="B55" i="36"/>
  <c r="C54" i="36"/>
  <c r="B54" i="36"/>
  <c r="C53" i="36"/>
  <c r="B53" i="36"/>
  <c r="C52" i="36"/>
  <c r="B52" i="36"/>
  <c r="C51" i="36"/>
  <c r="B51" i="36"/>
  <c r="C50" i="36"/>
  <c r="B50" i="36"/>
  <c r="C49" i="36"/>
  <c r="B49" i="36"/>
  <c r="I48" i="36"/>
  <c r="H48" i="36"/>
  <c r="G48" i="36"/>
  <c r="F48" i="36"/>
  <c r="E48" i="36"/>
  <c r="D48" i="36"/>
  <c r="I47" i="36"/>
  <c r="H47" i="36"/>
  <c r="G47" i="36"/>
  <c r="F47" i="36"/>
  <c r="E47" i="36"/>
  <c r="D47" i="36"/>
  <c r="C44" i="36"/>
  <c r="B44" i="36"/>
  <c r="C43" i="36"/>
  <c r="B43" i="36"/>
  <c r="C42" i="36"/>
  <c r="B42" i="36"/>
  <c r="C41" i="36"/>
  <c r="B41" i="36"/>
  <c r="C40" i="36"/>
  <c r="B40" i="36"/>
  <c r="C39" i="36"/>
  <c r="B39" i="36"/>
  <c r="C38" i="36"/>
  <c r="B38" i="36"/>
  <c r="I37" i="36"/>
  <c r="H37" i="36"/>
  <c r="G37" i="36"/>
  <c r="F37" i="36"/>
  <c r="E37" i="36"/>
  <c r="D37" i="36"/>
  <c r="I36" i="36"/>
  <c r="H36" i="36"/>
  <c r="G36" i="36"/>
  <c r="F36" i="36"/>
  <c r="E36" i="36"/>
  <c r="D36" i="36"/>
  <c r="C33" i="36"/>
  <c r="B33" i="36"/>
  <c r="C32" i="36"/>
  <c r="B32" i="36"/>
  <c r="C31" i="36"/>
  <c r="B31" i="36"/>
  <c r="C30" i="36"/>
  <c r="B30" i="36"/>
  <c r="C29" i="36"/>
  <c r="B29" i="36"/>
  <c r="C28" i="36"/>
  <c r="B28" i="36"/>
  <c r="C27" i="36"/>
  <c r="B27" i="36"/>
  <c r="I26" i="36"/>
  <c r="H26" i="36"/>
  <c r="G26" i="36"/>
  <c r="F26" i="36"/>
  <c r="E26" i="36"/>
  <c r="D26" i="36"/>
  <c r="I25" i="36"/>
  <c r="H25" i="36"/>
  <c r="G25" i="36"/>
  <c r="F25" i="36"/>
  <c r="E25" i="36"/>
  <c r="D25" i="36"/>
  <c r="C22" i="36"/>
  <c r="B22" i="36"/>
  <c r="C21" i="36"/>
  <c r="B21" i="36"/>
  <c r="C20" i="36"/>
  <c r="B20" i="36"/>
  <c r="C19" i="36"/>
  <c r="B19" i="36"/>
  <c r="C18" i="36"/>
  <c r="B18" i="36"/>
  <c r="C17" i="36"/>
  <c r="B17" i="36"/>
  <c r="C16" i="36"/>
  <c r="B16" i="36"/>
  <c r="I15" i="36"/>
  <c r="H15" i="36"/>
  <c r="G15" i="36"/>
  <c r="F15" i="36"/>
  <c r="E15" i="36"/>
  <c r="D15" i="36"/>
  <c r="I14" i="36"/>
  <c r="H14" i="36"/>
  <c r="G14" i="36"/>
  <c r="F14" i="36"/>
  <c r="E14" i="36"/>
  <c r="D14" i="36"/>
  <c r="C11" i="36"/>
  <c r="B11" i="36"/>
  <c r="C10" i="36"/>
  <c r="B10" i="36"/>
  <c r="C9" i="36"/>
  <c r="B9" i="36"/>
  <c r="C8" i="36"/>
  <c r="B8" i="36"/>
  <c r="C7" i="36"/>
  <c r="B7" i="36"/>
  <c r="C6" i="36"/>
  <c r="B6" i="36"/>
  <c r="C5" i="36"/>
  <c r="B5" i="36"/>
  <c r="I4" i="36"/>
  <c r="H4" i="36"/>
  <c r="G4" i="36"/>
  <c r="F4" i="36"/>
  <c r="E4" i="36"/>
  <c r="D4" i="36"/>
  <c r="I3" i="36"/>
  <c r="H3" i="36"/>
  <c r="G3" i="36"/>
  <c r="F3" i="36"/>
  <c r="E3" i="36"/>
  <c r="D3" i="36"/>
  <c r="B20" i="33" l="1"/>
  <c r="B19" i="33"/>
  <c r="B18" i="33"/>
  <c r="B17" i="33"/>
  <c r="B16" i="33"/>
  <c r="B15" i="33"/>
  <c r="M14" i="33"/>
  <c r="L14" i="33"/>
  <c r="K14" i="33"/>
  <c r="J14" i="33"/>
  <c r="I14" i="33"/>
  <c r="H14" i="33"/>
  <c r="G14" i="33"/>
  <c r="F14" i="33"/>
  <c r="E14" i="33"/>
  <c r="D14" i="33"/>
  <c r="C14" i="33"/>
  <c r="B10" i="33"/>
  <c r="B9" i="33"/>
  <c r="B8" i="33"/>
  <c r="B7" i="33"/>
  <c r="B6" i="33"/>
  <c r="B5" i="33"/>
  <c r="M4" i="33"/>
  <c r="L4" i="33"/>
  <c r="K4" i="33"/>
  <c r="J4" i="33"/>
  <c r="I4" i="33"/>
  <c r="H4" i="33"/>
  <c r="G4" i="33"/>
  <c r="F4" i="33"/>
  <c r="E4" i="33"/>
  <c r="D4" i="33"/>
  <c r="C4" i="33"/>
  <c r="B18" i="31" l="1"/>
  <c r="B17" i="31"/>
  <c r="B16" i="31"/>
  <c r="B15" i="31"/>
  <c r="B14" i="31"/>
  <c r="S13" i="31"/>
  <c r="R13" i="31"/>
  <c r="Q13" i="31"/>
  <c r="P13" i="31"/>
  <c r="O13" i="31"/>
  <c r="N13" i="31"/>
  <c r="M13" i="31"/>
  <c r="L13" i="31"/>
  <c r="K13" i="31"/>
  <c r="J13" i="31"/>
  <c r="I13" i="31"/>
  <c r="H13" i="31"/>
  <c r="G13" i="31"/>
  <c r="F13" i="31"/>
  <c r="E13" i="31"/>
  <c r="D13" i="31"/>
  <c r="C13" i="31"/>
  <c r="B9" i="31"/>
  <c r="B8" i="31"/>
  <c r="B7" i="31"/>
  <c r="B6" i="31"/>
  <c r="B5" i="31"/>
  <c r="S4" i="31"/>
  <c r="R4" i="31"/>
  <c r="Q4" i="31"/>
  <c r="P4" i="31"/>
  <c r="O4" i="31"/>
  <c r="N4" i="31"/>
  <c r="M4" i="31"/>
  <c r="L4" i="31"/>
  <c r="K4" i="31"/>
  <c r="J4" i="31"/>
  <c r="I4" i="31"/>
  <c r="H4" i="31"/>
  <c r="G4" i="31"/>
  <c r="F4" i="31"/>
  <c r="E4" i="31"/>
  <c r="D4" i="31"/>
  <c r="C4" i="31"/>
  <c r="C43" i="20" l="1"/>
  <c r="C42" i="20"/>
  <c r="M40" i="20"/>
  <c r="L40" i="20"/>
  <c r="K40" i="20"/>
  <c r="J40" i="20"/>
  <c r="I40" i="20"/>
  <c r="H40" i="20"/>
  <c r="G40" i="20"/>
  <c r="F40" i="20"/>
  <c r="E40" i="20"/>
  <c r="D40" i="20"/>
  <c r="C40" i="20"/>
  <c r="M39" i="20"/>
  <c r="L39" i="20"/>
  <c r="K39" i="20"/>
  <c r="J39" i="20"/>
  <c r="I39" i="20"/>
  <c r="H39" i="20"/>
  <c r="G39" i="20"/>
  <c r="F39" i="20"/>
  <c r="E39" i="20"/>
  <c r="D39" i="20"/>
  <c r="C39" i="20"/>
  <c r="M38" i="20"/>
  <c r="L38" i="20"/>
  <c r="K38" i="20"/>
  <c r="J38" i="20"/>
  <c r="I38" i="20"/>
  <c r="H38" i="20"/>
  <c r="G38" i="20"/>
  <c r="F38" i="20"/>
  <c r="E38" i="20"/>
  <c r="D38" i="20"/>
  <c r="C38" i="20"/>
  <c r="B18" i="20"/>
  <c r="B17" i="20"/>
  <c r="B16" i="20"/>
  <c r="B15" i="20"/>
  <c r="B14" i="20"/>
  <c r="B13" i="20"/>
  <c r="M12" i="20"/>
  <c r="L12" i="20"/>
  <c r="K12" i="20"/>
  <c r="J12" i="20"/>
  <c r="I12" i="20"/>
  <c r="H12" i="20"/>
  <c r="G12" i="20"/>
  <c r="F12" i="20"/>
  <c r="E12" i="20"/>
  <c r="D12" i="20"/>
  <c r="C12" i="20"/>
  <c r="B9" i="20"/>
  <c r="B8" i="20"/>
  <c r="B7" i="20"/>
  <c r="B6" i="20"/>
  <c r="B5" i="20"/>
  <c r="B4" i="20"/>
  <c r="M3" i="20"/>
  <c r="L3" i="20"/>
  <c r="K3" i="20"/>
  <c r="J3" i="20"/>
  <c r="I3" i="20"/>
  <c r="H3" i="20"/>
  <c r="G3" i="20"/>
  <c r="F3" i="20"/>
  <c r="E3" i="20"/>
  <c r="D3" i="20"/>
  <c r="C3" i="20"/>
  <c r="C45" i="19"/>
  <c r="C44" i="19"/>
  <c r="M41" i="19"/>
  <c r="L41" i="19"/>
  <c r="K41" i="19"/>
  <c r="J41" i="19"/>
  <c r="I41" i="19"/>
  <c r="H41" i="19"/>
  <c r="G41" i="19"/>
  <c r="F41" i="19"/>
  <c r="E41" i="19"/>
  <c r="D41" i="19"/>
  <c r="C41" i="19"/>
  <c r="M40" i="19"/>
  <c r="L40" i="19"/>
  <c r="K40" i="19"/>
  <c r="J40" i="19"/>
  <c r="I40" i="19"/>
  <c r="H40" i="19"/>
  <c r="G40" i="19"/>
  <c r="F40" i="19"/>
  <c r="E40" i="19"/>
  <c r="D40" i="19"/>
  <c r="C40" i="19"/>
  <c r="M39" i="19"/>
  <c r="L39" i="19"/>
  <c r="K39" i="19"/>
  <c r="J39" i="19"/>
  <c r="I39" i="19"/>
  <c r="H39" i="19"/>
  <c r="G39" i="19"/>
  <c r="F39" i="19"/>
  <c r="E39" i="19"/>
  <c r="D39" i="19"/>
  <c r="C39" i="19"/>
  <c r="B18" i="19"/>
  <c r="B17" i="19"/>
  <c r="B16" i="19"/>
  <c r="B15" i="19"/>
  <c r="B14" i="19"/>
  <c r="B13" i="19"/>
  <c r="M12" i="19"/>
  <c r="L12" i="19"/>
  <c r="K12" i="19"/>
  <c r="J12" i="19"/>
  <c r="I12" i="19"/>
  <c r="H12" i="19"/>
  <c r="G12" i="19"/>
  <c r="F12" i="19"/>
  <c r="E12" i="19"/>
  <c r="D12" i="19"/>
  <c r="C12" i="19"/>
  <c r="B9" i="19"/>
  <c r="B8" i="19"/>
  <c r="B7" i="19"/>
  <c r="B6" i="19"/>
  <c r="B5" i="19"/>
  <c r="B4" i="19"/>
  <c r="M3" i="19"/>
  <c r="L3" i="19"/>
  <c r="K3" i="19"/>
  <c r="J3" i="19"/>
  <c r="I3" i="19"/>
  <c r="H3" i="19"/>
  <c r="G3" i="19"/>
  <c r="F3" i="19"/>
  <c r="E3" i="19"/>
  <c r="D3" i="19"/>
  <c r="C3" i="19"/>
  <c r="F78" i="18" l="1"/>
  <c r="F77" i="18"/>
  <c r="O76" i="18"/>
  <c r="F76" i="18"/>
  <c r="F75" i="18"/>
  <c r="O74" i="18"/>
  <c r="F74" i="18"/>
  <c r="O73" i="18"/>
  <c r="F73" i="18"/>
  <c r="O72" i="18"/>
  <c r="F72" i="18"/>
  <c r="C232" i="14" l="1"/>
  <c r="G229" i="14"/>
  <c r="F229" i="14"/>
  <c r="E229" i="14"/>
  <c r="D229" i="14"/>
  <c r="C229" i="14"/>
  <c r="B229" i="14"/>
  <c r="O223" i="14"/>
  <c r="N223" i="14"/>
  <c r="M223" i="14"/>
  <c r="L223" i="14"/>
  <c r="K223" i="14"/>
  <c r="J223" i="14"/>
  <c r="I223" i="14"/>
  <c r="H223" i="14"/>
  <c r="G223" i="14"/>
  <c r="F223" i="14"/>
  <c r="E223" i="14"/>
  <c r="D223" i="14"/>
  <c r="C223" i="14"/>
  <c r="B223" i="14"/>
  <c r="D218" i="14"/>
  <c r="D217" i="14"/>
  <c r="O212" i="14"/>
  <c r="N212" i="14"/>
  <c r="M212" i="14"/>
  <c r="L212" i="14"/>
  <c r="K212" i="14"/>
  <c r="J212" i="14"/>
  <c r="I212" i="14"/>
  <c r="H212" i="14"/>
  <c r="G212" i="14"/>
  <c r="F212" i="14"/>
  <c r="E212" i="14"/>
  <c r="D212" i="14"/>
  <c r="C212" i="14"/>
  <c r="B212" i="14"/>
  <c r="O207" i="14"/>
  <c r="N207" i="14"/>
  <c r="M207" i="14"/>
  <c r="L207" i="14"/>
  <c r="K207" i="14"/>
  <c r="J207" i="14"/>
  <c r="I207" i="14"/>
  <c r="H207" i="14"/>
  <c r="G207" i="14"/>
  <c r="F207" i="14"/>
  <c r="E207" i="14"/>
  <c r="D207" i="14"/>
  <c r="C207" i="14"/>
  <c r="B207" i="14"/>
  <c r="M202" i="14"/>
  <c r="L202" i="14"/>
  <c r="K202" i="14"/>
  <c r="J202" i="14"/>
  <c r="I202" i="14"/>
  <c r="H202" i="14"/>
  <c r="G202" i="14"/>
  <c r="F202" i="14"/>
  <c r="E202" i="14"/>
  <c r="D202" i="14"/>
  <c r="C202" i="14"/>
  <c r="B202" i="14"/>
  <c r="C197" i="14"/>
  <c r="C196" i="14"/>
  <c r="N193" i="14"/>
  <c r="M193" i="14"/>
  <c r="L193" i="14"/>
  <c r="K193" i="14"/>
  <c r="J193" i="14"/>
  <c r="I193" i="14"/>
  <c r="H193" i="14"/>
  <c r="G193" i="14"/>
  <c r="F193" i="14"/>
  <c r="E193" i="14"/>
  <c r="D193" i="14"/>
  <c r="C193" i="14"/>
  <c r="B193" i="14"/>
  <c r="A193" i="14"/>
  <c r="A192" i="14"/>
  <c r="M187" i="14"/>
  <c r="L187" i="14"/>
  <c r="K187" i="14"/>
  <c r="J187" i="14"/>
  <c r="I187" i="14"/>
  <c r="H187" i="14"/>
  <c r="G187" i="14"/>
  <c r="F187" i="14"/>
  <c r="E187" i="14"/>
  <c r="D187" i="14"/>
  <c r="C187" i="14"/>
  <c r="B187" i="14"/>
  <c r="E176" i="14"/>
  <c r="E175" i="14"/>
  <c r="E174" i="14"/>
  <c r="I162" i="14"/>
  <c r="H162" i="14"/>
  <c r="G162" i="14"/>
  <c r="F162" i="14"/>
  <c r="E162" i="14"/>
  <c r="D162" i="14"/>
  <c r="C162" i="14"/>
  <c r="B162" i="14"/>
  <c r="H161" i="14"/>
  <c r="G161" i="14"/>
  <c r="F161" i="14"/>
  <c r="E161" i="14"/>
  <c r="D161" i="14"/>
  <c r="C161" i="14"/>
  <c r="B161" i="14"/>
  <c r="M157" i="14"/>
  <c r="L157" i="14"/>
  <c r="K157" i="14"/>
  <c r="J157" i="14"/>
  <c r="I157" i="14"/>
  <c r="H157" i="14"/>
  <c r="G157" i="14"/>
  <c r="F157" i="14"/>
  <c r="E157" i="14"/>
  <c r="D157" i="14"/>
  <c r="C157" i="14"/>
  <c r="B157" i="14"/>
  <c r="M156" i="14"/>
  <c r="L156" i="14"/>
  <c r="K156" i="14"/>
  <c r="J156" i="14"/>
  <c r="I156" i="14"/>
  <c r="H156" i="14"/>
  <c r="G156" i="14"/>
  <c r="F156" i="14"/>
  <c r="E156" i="14"/>
  <c r="D156" i="14"/>
  <c r="C156" i="14"/>
  <c r="B156" i="14"/>
  <c r="M152" i="14"/>
  <c r="L152" i="14"/>
  <c r="K152" i="14"/>
  <c r="J152" i="14"/>
  <c r="I152" i="14"/>
  <c r="H152" i="14"/>
  <c r="G152" i="14"/>
  <c r="F152" i="14"/>
  <c r="E152" i="14"/>
  <c r="D152" i="14"/>
  <c r="C152" i="14"/>
  <c r="B152" i="14"/>
  <c r="M151" i="14"/>
  <c r="L151" i="14"/>
  <c r="K151" i="14"/>
  <c r="J151" i="14"/>
  <c r="I151" i="14"/>
  <c r="H151" i="14"/>
  <c r="G151" i="14"/>
  <c r="F151" i="14"/>
  <c r="E151" i="14"/>
  <c r="D151" i="14"/>
  <c r="C151" i="14"/>
  <c r="B151" i="14"/>
  <c r="M147" i="14"/>
  <c r="L147" i="14"/>
  <c r="K147" i="14"/>
  <c r="J147" i="14"/>
  <c r="I147" i="14"/>
  <c r="H147" i="14"/>
  <c r="G147" i="14"/>
  <c r="F147" i="14"/>
  <c r="E147" i="14"/>
  <c r="D147" i="14"/>
  <c r="C147" i="14"/>
  <c r="B147" i="14"/>
  <c r="M146" i="14"/>
  <c r="L146" i="14"/>
  <c r="K146" i="14"/>
  <c r="J146" i="14"/>
  <c r="I146" i="14"/>
  <c r="H146" i="14"/>
  <c r="G146" i="14"/>
  <c r="F146" i="14"/>
  <c r="E146" i="14"/>
  <c r="D146" i="14"/>
  <c r="C146" i="14"/>
  <c r="B146" i="14"/>
  <c r="C117" i="14"/>
  <c r="B117" i="14"/>
  <c r="C116" i="14"/>
  <c r="B116" i="14"/>
  <c r="C115" i="14"/>
  <c r="B115" i="14"/>
  <c r="C114" i="14"/>
  <c r="B114" i="14"/>
  <c r="C113" i="14"/>
  <c r="B113" i="14"/>
  <c r="C112" i="14"/>
  <c r="B112" i="14"/>
  <c r="C111" i="14"/>
  <c r="B111" i="14"/>
  <c r="C110" i="14"/>
  <c r="B110" i="14"/>
  <c r="C109" i="14"/>
  <c r="B109" i="14"/>
  <c r="C108" i="14"/>
  <c r="B108" i="14"/>
  <c r="C107" i="14"/>
  <c r="B107" i="14"/>
  <c r="C106" i="14"/>
  <c r="B106" i="14"/>
  <c r="O105" i="14"/>
  <c r="N105" i="14"/>
  <c r="M105" i="14"/>
  <c r="L105" i="14"/>
  <c r="K105" i="14"/>
  <c r="J105" i="14"/>
  <c r="I105" i="14"/>
  <c r="H105" i="14"/>
  <c r="G105" i="14"/>
  <c r="F105" i="14"/>
  <c r="E105" i="14"/>
  <c r="D105" i="14"/>
  <c r="O104" i="14"/>
  <c r="N104" i="14"/>
  <c r="M104" i="14"/>
  <c r="L104" i="14"/>
  <c r="K104" i="14"/>
  <c r="J104" i="14"/>
  <c r="I104" i="14"/>
  <c r="H104" i="14"/>
  <c r="G104" i="14"/>
  <c r="F104" i="14"/>
  <c r="E104" i="14"/>
  <c r="D104" i="14"/>
  <c r="C100" i="14"/>
  <c r="B100" i="14"/>
  <c r="C99" i="14"/>
  <c r="B99" i="14"/>
  <c r="C98" i="14"/>
  <c r="B98" i="14"/>
  <c r="C97" i="14"/>
  <c r="B97" i="14"/>
  <c r="C96" i="14"/>
  <c r="B96" i="14"/>
  <c r="C95" i="14"/>
  <c r="B95" i="14"/>
  <c r="C94" i="14"/>
  <c r="B94" i="14"/>
  <c r="C93" i="14"/>
  <c r="B93" i="14"/>
  <c r="C92" i="14"/>
  <c r="B92" i="14"/>
  <c r="C91" i="14"/>
  <c r="B91" i="14"/>
  <c r="C90" i="14"/>
  <c r="B90" i="14"/>
  <c r="C89" i="14"/>
  <c r="B89" i="14"/>
  <c r="O88" i="14"/>
  <c r="N88" i="14"/>
  <c r="M88" i="14"/>
  <c r="L88" i="14"/>
  <c r="K88" i="14"/>
  <c r="J88" i="14"/>
  <c r="I88" i="14"/>
  <c r="H88" i="14"/>
  <c r="G88" i="14"/>
  <c r="F88" i="14"/>
  <c r="E88" i="14"/>
  <c r="D88" i="14"/>
  <c r="O87" i="14"/>
  <c r="N87" i="14"/>
  <c r="M87" i="14"/>
  <c r="L87" i="14"/>
  <c r="K87" i="14"/>
  <c r="J87" i="14"/>
  <c r="I87" i="14"/>
  <c r="H87" i="14"/>
  <c r="G87" i="14"/>
  <c r="F87" i="14"/>
  <c r="E87" i="14"/>
  <c r="D87" i="14"/>
  <c r="C83" i="14"/>
  <c r="B83" i="14"/>
  <c r="C82" i="14"/>
  <c r="B82" i="14"/>
  <c r="C81" i="14"/>
  <c r="B81" i="14"/>
  <c r="C80" i="14"/>
  <c r="B80" i="14"/>
  <c r="C79" i="14"/>
  <c r="B79" i="14"/>
  <c r="C78" i="14"/>
  <c r="B78" i="14"/>
  <c r="C77" i="14"/>
  <c r="B77" i="14"/>
  <c r="C76" i="14"/>
  <c r="B76" i="14"/>
  <c r="C75" i="14"/>
  <c r="B75" i="14"/>
  <c r="C74" i="14"/>
  <c r="B74" i="14"/>
  <c r="C73" i="14"/>
  <c r="B73" i="14"/>
  <c r="C72" i="14"/>
  <c r="B72" i="14"/>
  <c r="O71" i="14"/>
  <c r="N71" i="14"/>
  <c r="M71" i="14"/>
  <c r="L71" i="14"/>
  <c r="K71" i="14"/>
  <c r="J71" i="14"/>
  <c r="I71" i="14"/>
  <c r="H71" i="14"/>
  <c r="G71" i="14"/>
  <c r="F71" i="14"/>
  <c r="E71" i="14"/>
  <c r="D71" i="14"/>
  <c r="O70" i="14"/>
  <c r="N70" i="14"/>
  <c r="M70" i="14"/>
  <c r="L70" i="14"/>
  <c r="K70" i="14"/>
  <c r="J70" i="14"/>
  <c r="I70" i="14"/>
  <c r="H70" i="14"/>
  <c r="G70" i="14"/>
  <c r="F70" i="14"/>
  <c r="E70" i="14"/>
  <c r="D70" i="14"/>
  <c r="C66" i="14"/>
  <c r="B66" i="14"/>
  <c r="C65" i="14"/>
  <c r="B65" i="14"/>
  <c r="C64" i="14"/>
  <c r="B64" i="14"/>
  <c r="C63" i="14"/>
  <c r="B63" i="14"/>
  <c r="C62" i="14"/>
  <c r="B62" i="14"/>
  <c r="C61" i="14"/>
  <c r="B61" i="14"/>
  <c r="C60" i="14"/>
  <c r="B60" i="14"/>
  <c r="C59" i="14"/>
  <c r="B59" i="14"/>
  <c r="C58" i="14"/>
  <c r="B58" i="14"/>
  <c r="C57" i="14"/>
  <c r="B57" i="14"/>
  <c r="C56" i="14"/>
  <c r="B56" i="14"/>
  <c r="C55" i="14"/>
  <c r="B55" i="14"/>
  <c r="O54" i="14"/>
  <c r="N54" i="14"/>
  <c r="M54" i="14"/>
  <c r="L54" i="14"/>
  <c r="K54" i="14"/>
  <c r="J54" i="14"/>
  <c r="I54" i="14"/>
  <c r="H54" i="14"/>
  <c r="G54" i="14"/>
  <c r="F54" i="14"/>
  <c r="E54" i="14"/>
  <c r="D54" i="14"/>
  <c r="O53" i="14"/>
  <c r="N53" i="14"/>
  <c r="M53" i="14"/>
  <c r="L53" i="14"/>
  <c r="K53" i="14"/>
  <c r="J53" i="14"/>
  <c r="I53" i="14"/>
  <c r="H53" i="14"/>
  <c r="G53" i="14"/>
  <c r="F53" i="14"/>
  <c r="E53" i="14"/>
  <c r="D53" i="14"/>
  <c r="C49" i="14"/>
  <c r="B49" i="14"/>
  <c r="C48" i="14"/>
  <c r="B48" i="14"/>
  <c r="C47" i="14"/>
  <c r="B47" i="14"/>
  <c r="C46" i="14"/>
  <c r="B46" i="14"/>
  <c r="C45" i="14"/>
  <c r="B45" i="14"/>
  <c r="C44" i="14"/>
  <c r="B44" i="14"/>
  <c r="C43" i="14"/>
  <c r="B43" i="14"/>
  <c r="C42" i="14"/>
  <c r="B42" i="14"/>
  <c r="C41" i="14"/>
  <c r="B41" i="14"/>
  <c r="C40" i="14"/>
  <c r="B40" i="14"/>
  <c r="C39" i="14"/>
  <c r="B39" i="14"/>
  <c r="C38" i="14"/>
  <c r="B38" i="14"/>
  <c r="O37" i="14"/>
  <c r="N37" i="14"/>
  <c r="M37" i="14"/>
  <c r="L37" i="14"/>
  <c r="K37" i="14"/>
  <c r="J37" i="14"/>
  <c r="I37" i="14"/>
  <c r="H37" i="14"/>
  <c r="G37" i="14"/>
  <c r="F37" i="14"/>
  <c r="E37" i="14"/>
  <c r="D37" i="14"/>
  <c r="O36" i="14"/>
  <c r="N36" i="14"/>
  <c r="M36" i="14"/>
  <c r="L36" i="14"/>
  <c r="K36" i="14"/>
  <c r="J36" i="14"/>
  <c r="I36" i="14"/>
  <c r="H36" i="14"/>
  <c r="G36" i="14"/>
  <c r="F36" i="14"/>
  <c r="E36" i="14"/>
  <c r="D36" i="14"/>
  <c r="C32" i="14"/>
  <c r="B32" i="14"/>
  <c r="C31" i="14"/>
  <c r="B31" i="14"/>
  <c r="C30" i="14"/>
  <c r="B30" i="14"/>
  <c r="C29" i="14"/>
  <c r="B29" i="14"/>
  <c r="C28" i="14"/>
  <c r="B28" i="14"/>
  <c r="C27" i="14"/>
  <c r="B27" i="14"/>
  <c r="C26" i="14"/>
  <c r="B26" i="14"/>
  <c r="C25" i="14"/>
  <c r="B25" i="14"/>
  <c r="C24" i="14"/>
  <c r="B24" i="14"/>
  <c r="C23" i="14"/>
  <c r="B23" i="14"/>
  <c r="C22" i="14"/>
  <c r="B22" i="14"/>
  <c r="C21" i="14"/>
  <c r="B21" i="14"/>
  <c r="O20" i="14"/>
  <c r="N20" i="14"/>
  <c r="M20" i="14"/>
  <c r="L20" i="14"/>
  <c r="K20" i="14"/>
  <c r="J20" i="14"/>
  <c r="I20" i="14"/>
  <c r="H20" i="14"/>
  <c r="G20" i="14"/>
  <c r="F20" i="14"/>
  <c r="E20" i="14"/>
  <c r="D20" i="14"/>
  <c r="O19" i="14"/>
  <c r="N19" i="14"/>
  <c r="M19" i="14"/>
  <c r="L19" i="14"/>
  <c r="K19" i="14"/>
  <c r="J19" i="14"/>
  <c r="I19" i="14"/>
  <c r="H19" i="14"/>
  <c r="G19" i="14"/>
  <c r="F19" i="14"/>
  <c r="E19" i="14"/>
  <c r="D19" i="14"/>
  <c r="C16" i="14"/>
  <c r="C15" i="14"/>
  <c r="C14" i="14"/>
  <c r="C13" i="14"/>
  <c r="C12" i="14"/>
  <c r="C11" i="14"/>
  <c r="C10" i="14"/>
  <c r="C9" i="14"/>
  <c r="C8" i="14"/>
  <c r="C7" i="14"/>
  <c r="C6" i="14"/>
  <c r="C5" i="14"/>
  <c r="O4" i="14"/>
  <c r="N4" i="14"/>
  <c r="M4" i="14"/>
  <c r="L4" i="14"/>
  <c r="K4" i="14"/>
  <c r="J4" i="14"/>
  <c r="I4" i="14"/>
  <c r="H4" i="14"/>
  <c r="G4" i="14"/>
  <c r="F4" i="14"/>
  <c r="E4" i="14"/>
  <c r="D4" i="14"/>
  <c r="B25" i="13" l="1"/>
  <c r="B24" i="13"/>
  <c r="B23" i="13"/>
  <c r="B22" i="13"/>
  <c r="B21" i="13"/>
  <c r="B20" i="13"/>
  <c r="B19" i="13"/>
  <c r="B18" i="13"/>
  <c r="B17" i="13"/>
  <c r="B12" i="13"/>
  <c r="B11" i="13"/>
  <c r="B10" i="13"/>
  <c r="B9" i="13"/>
  <c r="B8" i="13"/>
  <c r="B7" i="13"/>
  <c r="B6" i="13"/>
  <c r="B5" i="13"/>
  <c r="B4" i="13"/>
  <c r="F111" i="10" l="1"/>
  <c r="F110" i="10"/>
  <c r="F106" i="10"/>
  <c r="F102" i="10"/>
  <c r="F99" i="10"/>
  <c r="F98" i="10"/>
  <c r="F96" i="10"/>
  <c r="F95" i="10"/>
  <c r="M87" i="10"/>
  <c r="L87" i="10"/>
  <c r="K87" i="10"/>
  <c r="J87" i="10"/>
  <c r="I87" i="10"/>
  <c r="H87" i="10"/>
  <c r="G87" i="10"/>
  <c r="F87" i="10"/>
  <c r="E87" i="10"/>
  <c r="D87" i="10"/>
  <c r="C87" i="10"/>
  <c r="M86" i="10"/>
  <c r="L86" i="10"/>
  <c r="K86" i="10"/>
  <c r="J86" i="10"/>
  <c r="I86" i="10"/>
  <c r="H86" i="10"/>
  <c r="G86" i="10"/>
  <c r="F86" i="10"/>
  <c r="E86" i="10"/>
  <c r="D86" i="10"/>
  <c r="C86" i="10"/>
  <c r="B84" i="10"/>
  <c r="A84" i="10"/>
  <c r="B83" i="10"/>
  <c r="A83" i="10"/>
  <c r="B82" i="10"/>
  <c r="A82" i="10"/>
  <c r="B81" i="10"/>
  <c r="A81" i="10"/>
  <c r="B80" i="10"/>
  <c r="A80" i="10"/>
  <c r="B79" i="10"/>
  <c r="A79" i="10"/>
  <c r="B78" i="10"/>
  <c r="A78" i="10"/>
  <c r="B77" i="10"/>
  <c r="A77" i="10"/>
  <c r="B76" i="10"/>
  <c r="A76" i="10"/>
  <c r="M75" i="10"/>
  <c r="L75" i="10"/>
  <c r="K75" i="10"/>
  <c r="J75" i="10"/>
  <c r="I75" i="10"/>
  <c r="H75" i="10"/>
  <c r="G75" i="10"/>
  <c r="F75" i="10"/>
  <c r="E75" i="10"/>
  <c r="D75" i="10"/>
  <c r="C75" i="10"/>
  <c r="M74" i="10"/>
  <c r="L74" i="10"/>
  <c r="K74" i="10"/>
  <c r="J74" i="10"/>
  <c r="I74" i="10"/>
  <c r="H74" i="10"/>
  <c r="G74" i="10"/>
  <c r="F74" i="10"/>
  <c r="E74" i="10"/>
  <c r="D74" i="10"/>
  <c r="C74" i="10"/>
  <c r="B72" i="10"/>
  <c r="A72" i="10"/>
  <c r="B71" i="10"/>
  <c r="A71" i="10"/>
  <c r="B70" i="10"/>
  <c r="A70" i="10"/>
  <c r="B69" i="10"/>
  <c r="A69" i="10"/>
  <c r="B68" i="10"/>
  <c r="A68" i="10"/>
  <c r="B67" i="10"/>
  <c r="A67" i="10"/>
  <c r="B66" i="10"/>
  <c r="A66" i="10"/>
  <c r="B65" i="10"/>
  <c r="A65" i="10"/>
  <c r="B64" i="10"/>
  <c r="A64" i="10"/>
  <c r="M63" i="10"/>
  <c r="L63" i="10"/>
  <c r="K63" i="10"/>
  <c r="J63" i="10"/>
  <c r="I63" i="10"/>
  <c r="H63" i="10"/>
  <c r="G63" i="10"/>
  <c r="F63" i="10"/>
  <c r="E63" i="10"/>
  <c r="D63" i="10"/>
  <c r="C63" i="10"/>
  <c r="M62" i="10"/>
  <c r="L62" i="10"/>
  <c r="K62" i="10"/>
  <c r="J62" i="10"/>
  <c r="I62" i="10"/>
  <c r="H62" i="10"/>
  <c r="G62" i="10"/>
  <c r="F62" i="10"/>
  <c r="E62" i="10"/>
  <c r="D62" i="10"/>
  <c r="C62" i="10"/>
  <c r="B60" i="10"/>
  <c r="A60" i="10"/>
  <c r="B59" i="10"/>
  <c r="A59" i="10"/>
  <c r="B58" i="10"/>
  <c r="A58" i="10"/>
  <c r="B57" i="10"/>
  <c r="A57" i="10"/>
  <c r="B56" i="10"/>
  <c r="A56" i="10"/>
  <c r="B55" i="10"/>
  <c r="A55" i="10"/>
  <c r="B54" i="10"/>
  <c r="A54" i="10"/>
  <c r="B53" i="10"/>
  <c r="A53" i="10"/>
  <c r="B52" i="10"/>
  <c r="A52" i="10"/>
  <c r="M51" i="10"/>
  <c r="L51" i="10"/>
  <c r="K51" i="10"/>
  <c r="J51" i="10"/>
  <c r="I51" i="10"/>
  <c r="H51" i="10"/>
  <c r="G51" i="10"/>
  <c r="F51" i="10"/>
  <c r="E51" i="10"/>
  <c r="D51" i="10"/>
  <c r="C51" i="10"/>
  <c r="M50" i="10"/>
  <c r="L50" i="10"/>
  <c r="K50" i="10"/>
  <c r="J50" i="10"/>
  <c r="I50" i="10"/>
  <c r="H50" i="10"/>
  <c r="G50" i="10"/>
  <c r="F50" i="10"/>
  <c r="E50" i="10"/>
  <c r="D50" i="10"/>
  <c r="C50" i="10"/>
  <c r="B48" i="10"/>
  <c r="A48" i="10"/>
  <c r="B47" i="10"/>
  <c r="A47" i="10"/>
  <c r="B46" i="10"/>
  <c r="A46" i="10"/>
  <c r="B45" i="10"/>
  <c r="A45" i="10"/>
  <c r="B44" i="10"/>
  <c r="A44" i="10"/>
  <c r="B43" i="10"/>
  <c r="A43" i="10"/>
  <c r="B42" i="10"/>
  <c r="A42" i="10"/>
  <c r="B41" i="10"/>
  <c r="A41" i="10"/>
  <c r="B40" i="10"/>
  <c r="A40" i="10"/>
  <c r="M39" i="10"/>
  <c r="L39" i="10"/>
  <c r="K39" i="10"/>
  <c r="J39" i="10"/>
  <c r="I39" i="10"/>
  <c r="H39" i="10"/>
  <c r="G39" i="10"/>
  <c r="F39" i="10"/>
  <c r="E39" i="10"/>
  <c r="D39" i="10"/>
  <c r="C39" i="10"/>
  <c r="M38" i="10"/>
  <c r="L38" i="10"/>
  <c r="K38" i="10"/>
  <c r="J38" i="10"/>
  <c r="I38" i="10"/>
  <c r="H38" i="10"/>
  <c r="G38" i="10"/>
  <c r="F38" i="10"/>
  <c r="E38" i="10"/>
  <c r="D38" i="10"/>
  <c r="C38" i="10"/>
  <c r="B36" i="10"/>
  <c r="A36" i="10"/>
  <c r="B35" i="10"/>
  <c r="A35" i="10"/>
  <c r="B34" i="10"/>
  <c r="A34" i="10"/>
  <c r="B33" i="10"/>
  <c r="A33" i="10"/>
  <c r="B32" i="10"/>
  <c r="A32" i="10"/>
  <c r="B31" i="10"/>
  <c r="A31" i="10"/>
  <c r="B30" i="10"/>
  <c r="A30" i="10"/>
  <c r="B29" i="10"/>
  <c r="A29" i="10"/>
  <c r="B28" i="10"/>
  <c r="A28" i="10"/>
  <c r="M27" i="10"/>
  <c r="L27" i="10"/>
  <c r="K27" i="10"/>
  <c r="J27" i="10"/>
  <c r="I27" i="10"/>
  <c r="H27" i="10"/>
  <c r="G27" i="10"/>
  <c r="F27" i="10"/>
  <c r="E27" i="10"/>
  <c r="D27" i="10"/>
  <c r="C27" i="10"/>
  <c r="M26" i="10"/>
  <c r="L26" i="10"/>
  <c r="K26" i="10"/>
  <c r="J26" i="10"/>
  <c r="I26" i="10"/>
  <c r="H26" i="10"/>
  <c r="G26" i="10"/>
  <c r="F26" i="10"/>
  <c r="E26" i="10"/>
  <c r="D26" i="10"/>
  <c r="C26" i="10"/>
  <c r="B24" i="10"/>
  <c r="A24" i="10"/>
  <c r="B23" i="10"/>
  <c r="A23" i="10"/>
  <c r="B22" i="10"/>
  <c r="A22" i="10"/>
  <c r="B21" i="10"/>
  <c r="A21" i="10"/>
  <c r="B20" i="10"/>
  <c r="A20" i="10"/>
  <c r="B19" i="10"/>
  <c r="A19" i="10"/>
  <c r="B18" i="10"/>
  <c r="A18" i="10"/>
  <c r="B17" i="10"/>
  <c r="A17" i="10"/>
  <c r="B16" i="10"/>
  <c r="A16" i="10"/>
  <c r="M15" i="10"/>
  <c r="L15" i="10"/>
  <c r="K15" i="10"/>
  <c r="J15" i="10"/>
  <c r="I15" i="10"/>
  <c r="H15" i="10"/>
  <c r="G15" i="10"/>
  <c r="F15" i="10"/>
  <c r="E15" i="10"/>
  <c r="D15" i="10"/>
  <c r="C15" i="10"/>
  <c r="M14" i="10"/>
  <c r="L14" i="10"/>
  <c r="K14" i="10"/>
  <c r="J14" i="10"/>
  <c r="I14" i="10"/>
  <c r="H14" i="10"/>
  <c r="G14" i="10"/>
  <c r="F14" i="10"/>
  <c r="E14" i="10"/>
  <c r="D14" i="10"/>
  <c r="C14" i="10"/>
  <c r="B12" i="10"/>
  <c r="A12" i="10"/>
  <c r="B11" i="10"/>
  <c r="A11" i="10"/>
  <c r="B10" i="10"/>
  <c r="A10" i="10"/>
  <c r="B9" i="10"/>
  <c r="A9" i="10"/>
  <c r="B8" i="10"/>
  <c r="A8" i="10"/>
  <c r="B7" i="10"/>
  <c r="A7" i="10"/>
  <c r="B6" i="10"/>
  <c r="A6" i="10"/>
  <c r="B5" i="10"/>
  <c r="A5" i="10"/>
  <c r="B4" i="10"/>
  <c r="A4" i="10"/>
  <c r="M3" i="10"/>
  <c r="L3" i="10"/>
  <c r="K3" i="10"/>
  <c r="J3" i="10"/>
  <c r="I3" i="10"/>
  <c r="H3" i="10"/>
  <c r="G3" i="10"/>
  <c r="F3" i="10"/>
  <c r="E3" i="10"/>
  <c r="D3" i="10"/>
  <c r="C3" i="10"/>
  <c r="M2" i="10"/>
  <c r="L2" i="10"/>
  <c r="K2" i="10"/>
  <c r="J2" i="10"/>
  <c r="I2" i="10"/>
  <c r="H2" i="10"/>
  <c r="G2" i="10"/>
  <c r="F2" i="10"/>
  <c r="E2" i="10"/>
  <c r="D2" i="10"/>
  <c r="C2" i="10"/>
  <c r="F111" i="9" l="1"/>
  <c r="F110" i="9"/>
  <c r="F106" i="9"/>
  <c r="F102" i="9"/>
  <c r="F99" i="9"/>
  <c r="F98" i="9"/>
  <c r="F96" i="9"/>
  <c r="F95" i="9"/>
  <c r="M87" i="9"/>
  <c r="L87" i="9"/>
  <c r="K87" i="9"/>
  <c r="J87" i="9"/>
  <c r="I87" i="9"/>
  <c r="H87" i="9"/>
  <c r="G87" i="9"/>
  <c r="F87" i="9"/>
  <c r="E87" i="9"/>
  <c r="D87" i="9"/>
  <c r="C87" i="9"/>
  <c r="M86" i="9"/>
  <c r="L86" i="9"/>
  <c r="K86" i="9"/>
  <c r="J86" i="9"/>
  <c r="I86" i="9"/>
  <c r="H86" i="9"/>
  <c r="G86" i="9"/>
  <c r="F86" i="9"/>
  <c r="E86" i="9"/>
  <c r="D86" i="9"/>
  <c r="C86" i="9"/>
  <c r="B84" i="9"/>
  <c r="A84" i="9"/>
  <c r="B83" i="9"/>
  <c r="A83" i="9"/>
  <c r="B82" i="9"/>
  <c r="A82" i="9"/>
  <c r="B81" i="9"/>
  <c r="A81" i="9"/>
  <c r="B80" i="9"/>
  <c r="A80" i="9"/>
  <c r="B79" i="9"/>
  <c r="A79" i="9"/>
  <c r="B78" i="9"/>
  <c r="A78" i="9"/>
  <c r="B77" i="9"/>
  <c r="A77" i="9"/>
  <c r="B76" i="9"/>
  <c r="A76" i="9"/>
  <c r="M75" i="9"/>
  <c r="L75" i="9"/>
  <c r="K75" i="9"/>
  <c r="J75" i="9"/>
  <c r="I75" i="9"/>
  <c r="H75" i="9"/>
  <c r="G75" i="9"/>
  <c r="F75" i="9"/>
  <c r="E75" i="9"/>
  <c r="D75" i="9"/>
  <c r="C75" i="9"/>
  <c r="M74" i="9"/>
  <c r="L74" i="9"/>
  <c r="K74" i="9"/>
  <c r="J74" i="9"/>
  <c r="I74" i="9"/>
  <c r="H74" i="9"/>
  <c r="G74" i="9"/>
  <c r="F74" i="9"/>
  <c r="E74" i="9"/>
  <c r="D74" i="9"/>
  <c r="C74" i="9"/>
  <c r="B72" i="9"/>
  <c r="A72" i="9"/>
  <c r="B71" i="9"/>
  <c r="A71" i="9"/>
  <c r="B70" i="9"/>
  <c r="A70" i="9"/>
  <c r="B69" i="9"/>
  <c r="A69" i="9"/>
  <c r="B68" i="9"/>
  <c r="A68" i="9"/>
  <c r="B67" i="9"/>
  <c r="A67" i="9"/>
  <c r="B66" i="9"/>
  <c r="A66" i="9"/>
  <c r="B65" i="9"/>
  <c r="A65" i="9"/>
  <c r="B64" i="9"/>
  <c r="A64" i="9"/>
  <c r="M63" i="9"/>
  <c r="L63" i="9"/>
  <c r="K63" i="9"/>
  <c r="J63" i="9"/>
  <c r="I63" i="9"/>
  <c r="H63" i="9"/>
  <c r="G63" i="9"/>
  <c r="F63" i="9"/>
  <c r="E63" i="9"/>
  <c r="D63" i="9"/>
  <c r="C63" i="9"/>
  <c r="M62" i="9"/>
  <c r="L62" i="9"/>
  <c r="K62" i="9"/>
  <c r="J62" i="9"/>
  <c r="I62" i="9"/>
  <c r="H62" i="9"/>
  <c r="G62" i="9"/>
  <c r="F62" i="9"/>
  <c r="E62" i="9"/>
  <c r="D62" i="9"/>
  <c r="C62" i="9"/>
  <c r="B60" i="9"/>
  <c r="A60" i="9"/>
  <c r="B59" i="9"/>
  <c r="A59" i="9"/>
  <c r="B58" i="9"/>
  <c r="A58" i="9"/>
  <c r="B57" i="9"/>
  <c r="A57" i="9"/>
  <c r="B56" i="9"/>
  <c r="A56" i="9"/>
  <c r="B55" i="9"/>
  <c r="A55" i="9"/>
  <c r="B54" i="9"/>
  <c r="A54" i="9"/>
  <c r="B53" i="9"/>
  <c r="A53" i="9"/>
  <c r="B52" i="9"/>
  <c r="A52" i="9"/>
  <c r="M51" i="9"/>
  <c r="L51" i="9"/>
  <c r="K51" i="9"/>
  <c r="J51" i="9"/>
  <c r="I51" i="9"/>
  <c r="H51" i="9"/>
  <c r="G51" i="9"/>
  <c r="F51" i="9"/>
  <c r="E51" i="9"/>
  <c r="D51" i="9"/>
  <c r="C51" i="9"/>
  <c r="M50" i="9"/>
  <c r="L50" i="9"/>
  <c r="K50" i="9"/>
  <c r="J50" i="9"/>
  <c r="I50" i="9"/>
  <c r="H50" i="9"/>
  <c r="G50" i="9"/>
  <c r="F50" i="9"/>
  <c r="E50" i="9"/>
  <c r="D50" i="9"/>
  <c r="C50" i="9"/>
  <c r="B48" i="9"/>
  <c r="A48" i="9"/>
  <c r="B47" i="9"/>
  <c r="A47" i="9"/>
  <c r="B46" i="9"/>
  <c r="A46" i="9"/>
  <c r="B45" i="9"/>
  <c r="A45" i="9"/>
  <c r="B44" i="9"/>
  <c r="A44" i="9"/>
  <c r="B43" i="9"/>
  <c r="A43" i="9"/>
  <c r="B42" i="9"/>
  <c r="A42" i="9"/>
  <c r="B41" i="9"/>
  <c r="A41" i="9"/>
  <c r="B40" i="9"/>
  <c r="A40" i="9"/>
  <c r="M39" i="9"/>
  <c r="L39" i="9"/>
  <c r="K39" i="9"/>
  <c r="J39" i="9"/>
  <c r="I39" i="9"/>
  <c r="H39" i="9"/>
  <c r="G39" i="9"/>
  <c r="F39" i="9"/>
  <c r="E39" i="9"/>
  <c r="D39" i="9"/>
  <c r="C39" i="9"/>
  <c r="M38" i="9"/>
  <c r="L38" i="9"/>
  <c r="K38" i="9"/>
  <c r="J38" i="9"/>
  <c r="I38" i="9"/>
  <c r="H38" i="9"/>
  <c r="G38" i="9"/>
  <c r="F38" i="9"/>
  <c r="E38" i="9"/>
  <c r="D38" i="9"/>
  <c r="C38" i="9"/>
  <c r="B36" i="9"/>
  <c r="A36" i="9"/>
  <c r="B35" i="9"/>
  <c r="A35" i="9"/>
  <c r="B34" i="9"/>
  <c r="A34" i="9"/>
  <c r="B33" i="9"/>
  <c r="A33" i="9"/>
  <c r="B32" i="9"/>
  <c r="A32" i="9"/>
  <c r="B31" i="9"/>
  <c r="A31" i="9"/>
  <c r="B30" i="9"/>
  <c r="A30" i="9"/>
  <c r="B29" i="9"/>
  <c r="A29" i="9"/>
  <c r="B28" i="9"/>
  <c r="A28" i="9"/>
  <c r="M27" i="9"/>
  <c r="L27" i="9"/>
  <c r="K27" i="9"/>
  <c r="J27" i="9"/>
  <c r="I27" i="9"/>
  <c r="H27" i="9"/>
  <c r="G27" i="9"/>
  <c r="F27" i="9"/>
  <c r="E27" i="9"/>
  <c r="D27" i="9"/>
  <c r="C27" i="9"/>
  <c r="M26" i="9"/>
  <c r="L26" i="9"/>
  <c r="K26" i="9"/>
  <c r="J26" i="9"/>
  <c r="I26" i="9"/>
  <c r="H26" i="9"/>
  <c r="G26" i="9"/>
  <c r="F26" i="9"/>
  <c r="E26" i="9"/>
  <c r="D26" i="9"/>
  <c r="C26" i="9"/>
  <c r="B24" i="9"/>
  <c r="A24" i="9"/>
  <c r="B23" i="9"/>
  <c r="A23" i="9"/>
  <c r="B22" i="9"/>
  <c r="A22" i="9"/>
  <c r="B21" i="9"/>
  <c r="A21" i="9"/>
  <c r="B20" i="9"/>
  <c r="A20" i="9"/>
  <c r="B19" i="9"/>
  <c r="A19" i="9"/>
  <c r="B18" i="9"/>
  <c r="A18" i="9"/>
  <c r="B17" i="9"/>
  <c r="A17" i="9"/>
  <c r="B16" i="9"/>
  <c r="A16" i="9"/>
  <c r="M15" i="9"/>
  <c r="L15" i="9"/>
  <c r="K15" i="9"/>
  <c r="J15" i="9"/>
  <c r="I15" i="9"/>
  <c r="H15" i="9"/>
  <c r="G15" i="9"/>
  <c r="F15" i="9"/>
  <c r="E15" i="9"/>
  <c r="D15" i="9"/>
  <c r="C15" i="9"/>
  <c r="M14" i="9"/>
  <c r="L14" i="9"/>
  <c r="K14" i="9"/>
  <c r="J14" i="9"/>
  <c r="I14" i="9"/>
  <c r="H14" i="9"/>
  <c r="G14" i="9"/>
  <c r="F14" i="9"/>
  <c r="E14" i="9"/>
  <c r="D14" i="9"/>
  <c r="C14" i="9"/>
  <c r="B12" i="9"/>
  <c r="A12" i="9"/>
  <c r="B11" i="9"/>
  <c r="A11" i="9"/>
  <c r="B10" i="9"/>
  <c r="A10" i="9"/>
  <c r="B9" i="9"/>
  <c r="A9" i="9"/>
  <c r="B8" i="9"/>
  <c r="A8" i="9"/>
  <c r="B7" i="9"/>
  <c r="A7" i="9"/>
  <c r="B6" i="9"/>
  <c r="A6" i="9"/>
  <c r="B5" i="9"/>
  <c r="A5" i="9"/>
  <c r="B4" i="9"/>
  <c r="A4" i="9"/>
  <c r="M3" i="9"/>
  <c r="L3" i="9"/>
  <c r="K3" i="9"/>
  <c r="J3" i="9"/>
  <c r="I3" i="9"/>
  <c r="H3" i="9"/>
  <c r="G3" i="9"/>
  <c r="F3" i="9"/>
  <c r="E3" i="9"/>
  <c r="D3" i="9"/>
  <c r="C3" i="9"/>
  <c r="M2" i="9"/>
  <c r="L2" i="9"/>
  <c r="K2" i="9"/>
  <c r="J2" i="9"/>
  <c r="I2" i="9"/>
  <c r="H2" i="9"/>
  <c r="G2" i="9"/>
  <c r="F2" i="9"/>
  <c r="E2" i="9"/>
  <c r="D2" i="9"/>
  <c r="C2" i="9"/>
  <c r="F111" i="8" l="1"/>
  <c r="F110" i="8"/>
  <c r="F106" i="8"/>
  <c r="F102" i="8"/>
  <c r="F99" i="8"/>
  <c r="F98" i="8"/>
  <c r="F96" i="8"/>
  <c r="F95" i="8"/>
  <c r="M87" i="8"/>
  <c r="L87" i="8"/>
  <c r="K87" i="8"/>
  <c r="J87" i="8"/>
  <c r="I87" i="8"/>
  <c r="H87" i="8"/>
  <c r="G87" i="8"/>
  <c r="F87" i="8"/>
  <c r="E87" i="8"/>
  <c r="D87" i="8"/>
  <c r="C87" i="8"/>
  <c r="M86" i="8"/>
  <c r="L86" i="8"/>
  <c r="K86" i="8"/>
  <c r="J86" i="8"/>
  <c r="I86" i="8"/>
  <c r="H86" i="8"/>
  <c r="G86" i="8"/>
  <c r="F86" i="8"/>
  <c r="E86" i="8"/>
  <c r="D86" i="8"/>
  <c r="C86" i="8"/>
  <c r="B84" i="8"/>
  <c r="A84" i="8"/>
  <c r="B83" i="8"/>
  <c r="A83" i="8"/>
  <c r="B82" i="8"/>
  <c r="A82" i="8"/>
  <c r="B81" i="8"/>
  <c r="A81" i="8"/>
  <c r="B80" i="8"/>
  <c r="A80" i="8"/>
  <c r="B79" i="8"/>
  <c r="A79" i="8"/>
  <c r="B78" i="8"/>
  <c r="A78" i="8"/>
  <c r="B77" i="8"/>
  <c r="A77" i="8"/>
  <c r="B76" i="8"/>
  <c r="A76" i="8"/>
  <c r="M75" i="8"/>
  <c r="L75" i="8"/>
  <c r="K75" i="8"/>
  <c r="J75" i="8"/>
  <c r="I75" i="8"/>
  <c r="H75" i="8"/>
  <c r="G75" i="8"/>
  <c r="F75" i="8"/>
  <c r="E75" i="8"/>
  <c r="D75" i="8"/>
  <c r="C75" i="8"/>
  <c r="M74" i="8"/>
  <c r="L74" i="8"/>
  <c r="K74" i="8"/>
  <c r="J74" i="8"/>
  <c r="I74" i="8"/>
  <c r="H74" i="8"/>
  <c r="G74" i="8"/>
  <c r="F74" i="8"/>
  <c r="E74" i="8"/>
  <c r="D74" i="8"/>
  <c r="C74" i="8"/>
  <c r="B72" i="8"/>
  <c r="A72" i="8"/>
  <c r="B71" i="8"/>
  <c r="A71" i="8"/>
  <c r="B70" i="8"/>
  <c r="A70" i="8"/>
  <c r="B69" i="8"/>
  <c r="A69" i="8"/>
  <c r="B68" i="8"/>
  <c r="A68" i="8"/>
  <c r="B67" i="8"/>
  <c r="A67" i="8"/>
  <c r="B66" i="8"/>
  <c r="A66" i="8"/>
  <c r="B65" i="8"/>
  <c r="A65" i="8"/>
  <c r="B64" i="8"/>
  <c r="A64" i="8"/>
  <c r="M63" i="8"/>
  <c r="L63" i="8"/>
  <c r="K63" i="8"/>
  <c r="J63" i="8"/>
  <c r="I63" i="8"/>
  <c r="H63" i="8"/>
  <c r="G63" i="8"/>
  <c r="F63" i="8"/>
  <c r="E63" i="8"/>
  <c r="D63" i="8"/>
  <c r="C63" i="8"/>
  <c r="M62" i="8"/>
  <c r="L62" i="8"/>
  <c r="K62" i="8"/>
  <c r="J62" i="8"/>
  <c r="I62" i="8"/>
  <c r="H62" i="8"/>
  <c r="G62" i="8"/>
  <c r="F62" i="8"/>
  <c r="E62" i="8"/>
  <c r="D62" i="8"/>
  <c r="C62" i="8"/>
  <c r="B60" i="8"/>
  <c r="A60" i="8"/>
  <c r="B59" i="8"/>
  <c r="A59" i="8"/>
  <c r="B58" i="8"/>
  <c r="A58" i="8"/>
  <c r="B57" i="8"/>
  <c r="A57" i="8"/>
  <c r="B56" i="8"/>
  <c r="A56" i="8"/>
  <c r="B55" i="8"/>
  <c r="A55" i="8"/>
  <c r="B54" i="8"/>
  <c r="A54" i="8"/>
  <c r="B53" i="8"/>
  <c r="A53" i="8"/>
  <c r="B52" i="8"/>
  <c r="A52" i="8"/>
  <c r="M51" i="8"/>
  <c r="L51" i="8"/>
  <c r="K51" i="8"/>
  <c r="J51" i="8"/>
  <c r="I51" i="8"/>
  <c r="H51" i="8"/>
  <c r="G51" i="8"/>
  <c r="F51" i="8"/>
  <c r="E51" i="8"/>
  <c r="D51" i="8"/>
  <c r="C51" i="8"/>
  <c r="M50" i="8"/>
  <c r="L50" i="8"/>
  <c r="K50" i="8"/>
  <c r="J50" i="8"/>
  <c r="I50" i="8"/>
  <c r="H50" i="8"/>
  <c r="G50" i="8"/>
  <c r="F50" i="8"/>
  <c r="E50" i="8"/>
  <c r="D50" i="8"/>
  <c r="C50" i="8"/>
  <c r="B48" i="8"/>
  <c r="A48" i="8"/>
  <c r="B47" i="8"/>
  <c r="A47" i="8"/>
  <c r="B46" i="8"/>
  <c r="A46" i="8"/>
  <c r="B45" i="8"/>
  <c r="A45" i="8"/>
  <c r="B44" i="8"/>
  <c r="A44" i="8"/>
  <c r="B43" i="8"/>
  <c r="A43" i="8"/>
  <c r="B42" i="8"/>
  <c r="A42" i="8"/>
  <c r="B41" i="8"/>
  <c r="A41" i="8"/>
  <c r="B40" i="8"/>
  <c r="A40" i="8"/>
  <c r="M39" i="8"/>
  <c r="L39" i="8"/>
  <c r="K39" i="8"/>
  <c r="J39" i="8"/>
  <c r="I39" i="8"/>
  <c r="H39" i="8"/>
  <c r="G39" i="8"/>
  <c r="F39" i="8"/>
  <c r="E39" i="8"/>
  <c r="D39" i="8"/>
  <c r="C39" i="8"/>
  <c r="M38" i="8"/>
  <c r="L38" i="8"/>
  <c r="K38" i="8"/>
  <c r="J38" i="8"/>
  <c r="I38" i="8"/>
  <c r="H38" i="8"/>
  <c r="G38" i="8"/>
  <c r="F38" i="8"/>
  <c r="E38" i="8"/>
  <c r="D38" i="8"/>
  <c r="C38" i="8"/>
  <c r="B36" i="8"/>
  <c r="A36" i="8"/>
  <c r="B35" i="8"/>
  <c r="A35" i="8"/>
  <c r="B34" i="8"/>
  <c r="A34" i="8"/>
  <c r="B33" i="8"/>
  <c r="A33" i="8"/>
  <c r="B32" i="8"/>
  <c r="A32" i="8"/>
  <c r="B31" i="8"/>
  <c r="A31" i="8"/>
  <c r="B30" i="8"/>
  <c r="A30" i="8"/>
  <c r="B29" i="8"/>
  <c r="A29" i="8"/>
  <c r="B28" i="8"/>
  <c r="A28" i="8"/>
  <c r="M27" i="8"/>
  <c r="L27" i="8"/>
  <c r="K27" i="8"/>
  <c r="J27" i="8"/>
  <c r="I27" i="8"/>
  <c r="H27" i="8"/>
  <c r="G27" i="8"/>
  <c r="F27" i="8"/>
  <c r="E27" i="8"/>
  <c r="D27" i="8"/>
  <c r="C27" i="8"/>
  <c r="M26" i="8"/>
  <c r="L26" i="8"/>
  <c r="K26" i="8"/>
  <c r="J26" i="8"/>
  <c r="I26" i="8"/>
  <c r="H26" i="8"/>
  <c r="G26" i="8"/>
  <c r="F26" i="8"/>
  <c r="E26" i="8"/>
  <c r="D26" i="8"/>
  <c r="C26" i="8"/>
  <c r="B24" i="8"/>
  <c r="A24" i="8"/>
  <c r="B23" i="8"/>
  <c r="A23" i="8"/>
  <c r="B22" i="8"/>
  <c r="A22" i="8"/>
  <c r="B21" i="8"/>
  <c r="A21" i="8"/>
  <c r="B20" i="8"/>
  <c r="A20" i="8"/>
  <c r="B19" i="8"/>
  <c r="A19" i="8"/>
  <c r="B18" i="8"/>
  <c r="A18" i="8"/>
  <c r="B17" i="8"/>
  <c r="A17" i="8"/>
  <c r="B16" i="8"/>
  <c r="A16" i="8"/>
  <c r="M15" i="8"/>
  <c r="L15" i="8"/>
  <c r="K15" i="8"/>
  <c r="J15" i="8"/>
  <c r="I15" i="8"/>
  <c r="H15" i="8"/>
  <c r="G15" i="8"/>
  <c r="F15" i="8"/>
  <c r="E15" i="8"/>
  <c r="D15" i="8"/>
  <c r="C15" i="8"/>
  <c r="M14" i="8"/>
  <c r="L14" i="8"/>
  <c r="K14" i="8"/>
  <c r="J14" i="8"/>
  <c r="I14" i="8"/>
  <c r="H14" i="8"/>
  <c r="G14" i="8"/>
  <c r="F14" i="8"/>
  <c r="E14" i="8"/>
  <c r="D14" i="8"/>
  <c r="C14" i="8"/>
  <c r="B12" i="8"/>
  <c r="A12" i="8"/>
  <c r="B11" i="8"/>
  <c r="A11" i="8"/>
  <c r="B10" i="8"/>
  <c r="A10" i="8"/>
  <c r="B9" i="8"/>
  <c r="A9" i="8"/>
  <c r="B8" i="8"/>
  <c r="A8" i="8"/>
  <c r="B7" i="8"/>
  <c r="A7" i="8"/>
  <c r="B6" i="8"/>
  <c r="A6" i="8"/>
  <c r="B5" i="8"/>
  <c r="A5" i="8"/>
  <c r="B4" i="8"/>
  <c r="A4" i="8"/>
  <c r="M3" i="8"/>
  <c r="L3" i="8"/>
  <c r="K3" i="8"/>
  <c r="J3" i="8"/>
  <c r="I3" i="8"/>
  <c r="H3" i="8"/>
  <c r="G3" i="8"/>
  <c r="F3" i="8"/>
  <c r="E3" i="8"/>
  <c r="D3" i="8"/>
  <c r="C3" i="8"/>
  <c r="M2" i="8"/>
  <c r="L2" i="8"/>
  <c r="K2" i="8"/>
  <c r="J2" i="8"/>
  <c r="I2" i="8"/>
  <c r="H2" i="8"/>
  <c r="G2" i="8"/>
  <c r="F2" i="8"/>
  <c r="E2" i="8"/>
  <c r="D2" i="8"/>
  <c r="C2" i="8"/>
  <c r="J16" i="54" l="1"/>
  <c r="J16" i="55" s="1"/>
  <c r="J16" i="14" s="1"/>
  <c r="L9" i="54"/>
  <c r="L9" i="55" s="1"/>
  <c r="L9" i="14" s="1"/>
  <c r="I12" i="54"/>
  <c r="I12" i="55" s="1"/>
  <c r="I12" i="14" s="1"/>
  <c r="D9" i="54" l="1"/>
  <c r="D9" i="55" s="1"/>
  <c r="D9" i="14" s="1"/>
  <c r="I13" i="54"/>
  <c r="I13" i="55" s="1"/>
  <c r="I13" i="14" s="1"/>
  <c r="D6" i="54"/>
  <c r="D6" i="55" s="1"/>
  <c r="D6" i="14" s="1"/>
  <c r="G7" i="54"/>
  <c r="G7" i="55" s="1"/>
  <c r="G7" i="14" s="1"/>
  <c r="J9" i="54"/>
  <c r="J9" i="55" s="1"/>
  <c r="J9" i="14" s="1"/>
  <c r="I9" i="54"/>
  <c r="I9" i="55" s="1"/>
  <c r="I9" i="14" s="1"/>
  <c r="M6" i="54"/>
  <c r="M6" i="55" s="1"/>
  <c r="M6" i="14" s="1"/>
  <c r="I15" i="54"/>
  <c r="I15" i="55" s="1"/>
  <c r="I15" i="14" s="1"/>
  <c r="J14" i="54"/>
  <c r="J14" i="55" s="1"/>
  <c r="J14" i="14" s="1"/>
  <c r="D7" i="54"/>
  <c r="D7" i="55" s="1"/>
  <c r="D7" i="14" s="1"/>
  <c r="K14" i="54"/>
  <c r="K14" i="55" s="1"/>
  <c r="K14" i="14" s="1"/>
  <c r="I5" i="54"/>
  <c r="I5" i="55" s="1"/>
  <c r="I5" i="14" s="1"/>
  <c r="K6" i="54"/>
  <c r="K6" i="55" s="1"/>
  <c r="K6" i="14" s="1"/>
  <c r="M5" i="54"/>
  <c r="M5" i="55" s="1"/>
  <c r="M5" i="14" s="1"/>
  <c r="H6" i="54"/>
  <c r="H6" i="55" s="1"/>
  <c r="H6" i="14" s="1"/>
  <c r="H15" i="54"/>
  <c r="H15" i="55" s="1"/>
  <c r="H15" i="14" s="1"/>
  <c r="O8" i="54"/>
  <c r="O8" i="55" s="1"/>
  <c r="O8" i="14" s="1"/>
  <c r="O16" i="54"/>
  <c r="O16" i="55" s="1"/>
  <c r="O16" i="14" s="1"/>
  <c r="G13" i="54"/>
  <c r="G13" i="55" s="1"/>
  <c r="G13" i="14" s="1"/>
  <c r="H9" i="54"/>
  <c r="H9" i="55" s="1"/>
  <c r="H9" i="14" s="1"/>
  <c r="H7" i="54"/>
  <c r="H7" i="55" s="1"/>
  <c r="H7" i="14" s="1"/>
  <c r="L7" i="54"/>
  <c r="L7" i="55" s="1"/>
  <c r="L7" i="14" s="1"/>
  <c r="G12" i="54"/>
  <c r="G12" i="55" s="1"/>
  <c r="G12" i="14" s="1"/>
  <c r="E14" i="54"/>
  <c r="E14" i="55" s="1"/>
  <c r="E14" i="14" s="1"/>
  <c r="F13" i="54"/>
  <c r="F13" i="55" s="1"/>
  <c r="F13" i="14" s="1"/>
  <c r="F16" i="54"/>
  <c r="F16" i="55" s="1"/>
  <c r="F16" i="14" s="1"/>
  <c r="M14" i="54"/>
  <c r="M14" i="55" s="1"/>
  <c r="M14" i="14" s="1"/>
  <c r="G15" i="54"/>
  <c r="G15" i="55" s="1"/>
  <c r="G15" i="14" s="1"/>
  <c r="L14" i="54"/>
  <c r="L14" i="55" s="1"/>
  <c r="L14" i="14" s="1"/>
  <c r="L10" i="54"/>
  <c r="L10" i="55" s="1"/>
  <c r="L10" i="14" s="1"/>
  <c r="O5" i="54"/>
  <c r="O5" i="55" s="1"/>
  <c r="O5" i="14" s="1"/>
  <c r="G9" i="54"/>
  <c r="G9" i="55" s="1"/>
  <c r="G9" i="14" s="1"/>
  <c r="J10" i="54"/>
  <c r="J10" i="55" s="1"/>
  <c r="J10" i="14" s="1"/>
  <c r="L5" i="54"/>
  <c r="L5" i="55" s="1"/>
  <c r="L5" i="14" s="1"/>
  <c r="O12" i="54"/>
  <c r="O12" i="55" s="1"/>
  <c r="O12" i="14" s="1"/>
  <c r="F9" i="54"/>
  <c r="F9" i="55" s="1"/>
  <c r="F9" i="14" s="1"/>
  <c r="G14" i="54"/>
  <c r="G14" i="55" s="1"/>
  <c r="G14" i="14" s="1"/>
  <c r="E9" i="54"/>
  <c r="E9" i="55" s="1"/>
  <c r="E9" i="14" s="1"/>
  <c r="H5" i="54"/>
  <c r="H5" i="55" s="1"/>
  <c r="H5" i="14" s="1"/>
  <c r="M15" i="54"/>
  <c r="M15" i="55" s="1"/>
  <c r="M15" i="14" s="1"/>
  <c r="I6" i="54"/>
  <c r="I6" i="55" s="1"/>
  <c r="I6" i="14" s="1"/>
  <c r="F15" i="54"/>
  <c r="F15" i="55" s="1"/>
  <c r="F15" i="14" s="1"/>
  <c r="F7" i="54"/>
  <c r="F7" i="55" s="1"/>
  <c r="F7" i="14" s="1"/>
  <c r="J5" i="54"/>
  <c r="J5" i="55" s="1"/>
  <c r="J5" i="14" s="1"/>
  <c r="D5" i="54"/>
  <c r="D5" i="55" s="1"/>
  <c r="D5" i="14" s="1"/>
  <c r="D12" i="54"/>
  <c r="D12" i="55" s="1"/>
  <c r="D12" i="14" s="1"/>
  <c r="L8" i="54"/>
  <c r="L8" i="55" s="1"/>
  <c r="L8" i="14" s="1"/>
  <c r="G6" i="54"/>
  <c r="G6" i="55" s="1"/>
  <c r="G6" i="14" s="1"/>
  <c r="O11" i="54"/>
  <c r="O11" i="55" s="1"/>
  <c r="O11" i="14" s="1"/>
  <c r="E6" i="54"/>
  <c r="E6" i="55" s="1"/>
  <c r="E6" i="14" s="1"/>
  <c r="J6" i="54"/>
  <c r="J6" i="55" s="1"/>
  <c r="J6" i="14" s="1"/>
  <c r="M8" i="54"/>
  <c r="M8" i="55" s="1"/>
  <c r="M8" i="14" s="1"/>
  <c r="K5" i="54"/>
  <c r="K5" i="55" s="1"/>
  <c r="K5" i="14" s="1"/>
  <c r="D16" i="54"/>
  <c r="D16" i="55" s="1"/>
  <c r="D16" i="14" s="1"/>
  <c r="K13" i="54"/>
  <c r="K13" i="55" s="1"/>
  <c r="K13" i="14" s="1"/>
  <c r="H13" i="54"/>
  <c r="H13" i="55" s="1"/>
  <c r="H13" i="14" s="1"/>
  <c r="O15" i="54"/>
  <c r="O15" i="55" s="1"/>
  <c r="O15" i="14" s="1"/>
  <c r="I10" i="54"/>
  <c r="I10" i="55" s="1"/>
  <c r="I10" i="14" s="1"/>
  <c r="M16" i="54"/>
  <c r="M16" i="55" s="1"/>
  <c r="M16" i="14" s="1"/>
  <c r="J7" i="54"/>
  <c r="J7" i="55" s="1"/>
  <c r="J7" i="14" s="1"/>
  <c r="L11" i="54"/>
  <c r="L11" i="55" s="1"/>
  <c r="L11" i="14" s="1"/>
  <c r="D15" i="54"/>
  <c r="D15" i="55" s="1"/>
  <c r="D15" i="14" s="1"/>
  <c r="N13" i="54"/>
  <c r="N13" i="55" s="1"/>
  <c r="N13" i="14" s="1"/>
  <c r="I7" i="54"/>
  <c r="I7" i="55" s="1"/>
  <c r="I7" i="14" s="1"/>
  <c r="N7" i="54"/>
  <c r="N7" i="55" s="1"/>
  <c r="N7" i="14" s="1"/>
  <c r="F14" i="54"/>
  <c r="F14" i="55" s="1"/>
  <c r="F14" i="14" s="1"/>
  <c r="O10" i="54"/>
  <c r="O10" i="55" s="1"/>
  <c r="O10" i="14" s="1"/>
  <c r="J11" i="54"/>
  <c r="J11" i="55" s="1"/>
  <c r="J11" i="14" s="1"/>
  <c r="O7" i="54"/>
  <c r="O7" i="55" s="1"/>
  <c r="O7" i="14" s="1"/>
  <c r="D13" i="54"/>
  <c r="D13" i="55" s="1"/>
  <c r="D13" i="14" s="1"/>
  <c r="N15" i="54"/>
  <c r="N15" i="55" s="1"/>
  <c r="N15" i="14" s="1"/>
  <c r="G10" i="54"/>
  <c r="G10" i="55" s="1"/>
  <c r="G10" i="14" s="1"/>
  <c r="E8" i="54"/>
  <c r="E8" i="55" s="1"/>
  <c r="E8" i="14" s="1"/>
  <c r="M10" i="54"/>
  <c r="M10" i="55" s="1"/>
  <c r="M10" i="14" s="1"/>
  <c r="D11" i="54"/>
  <c r="D11" i="55" s="1"/>
  <c r="D11" i="14" s="1"/>
  <c r="K11" i="54"/>
  <c r="K11" i="55" s="1"/>
  <c r="K11" i="14" s="1"/>
  <c r="D14" i="54"/>
  <c r="D14" i="55" s="1"/>
  <c r="D14" i="14" s="1"/>
  <c r="F5" i="54"/>
  <c r="F5" i="55" s="1"/>
  <c r="F5" i="14" s="1"/>
  <c r="E13" i="54"/>
  <c r="E13" i="55" s="1"/>
  <c r="E13" i="14" s="1"/>
  <c r="M13" i="54"/>
  <c r="M13" i="55" s="1"/>
  <c r="M13" i="14" s="1"/>
  <c r="M11" i="54"/>
  <c r="M11" i="55" s="1"/>
  <c r="M11" i="14" s="1"/>
  <c r="N11" i="54"/>
  <c r="N11" i="55" s="1"/>
  <c r="N11" i="14" s="1"/>
  <c r="M7" i="54"/>
  <c r="M7" i="55" s="1"/>
  <c r="M7" i="14" s="1"/>
  <c r="L15" i="54"/>
  <c r="L15" i="55" s="1"/>
  <c r="L15" i="14" s="1"/>
  <c r="I11" i="54"/>
  <c r="I11" i="55" s="1"/>
  <c r="I11" i="14" s="1"/>
  <c r="E5" i="54"/>
  <c r="E5" i="55" s="1"/>
  <c r="E5" i="14" s="1"/>
  <c r="E11" i="54"/>
  <c r="E11" i="55" s="1"/>
  <c r="E11" i="14" s="1"/>
  <c r="F10" i="54"/>
  <c r="F10" i="55" s="1"/>
  <c r="F10" i="14" s="1"/>
  <c r="M12" i="54"/>
  <c r="M12" i="55" s="1"/>
  <c r="M12" i="14" s="1"/>
  <c r="M9" i="54"/>
  <c r="M9" i="55" s="1"/>
  <c r="M9" i="14" s="1"/>
  <c r="L6" i="54"/>
  <c r="L6" i="55" s="1"/>
  <c r="L6" i="14" s="1"/>
  <c r="H14" i="54"/>
  <c r="H14" i="55" s="1"/>
  <c r="H14" i="14" s="1"/>
  <c r="K8" i="54"/>
  <c r="K8" i="55" s="1"/>
  <c r="K8" i="14" s="1"/>
  <c r="O14" i="54"/>
  <c r="O14" i="55" s="1"/>
  <c r="O14" i="14" s="1"/>
  <c r="I8" i="54"/>
  <c r="I8" i="55" s="1"/>
  <c r="I8" i="14" s="1"/>
  <c r="E10" i="54"/>
  <c r="E10" i="55" s="1"/>
  <c r="E10" i="14" s="1"/>
  <c r="E7" i="54"/>
  <c r="E7" i="55" s="1"/>
  <c r="E7" i="14" s="1"/>
  <c r="F6" i="54"/>
  <c r="F6" i="55" s="1"/>
  <c r="F6" i="14" s="1"/>
  <c r="N9" i="54"/>
  <c r="N9" i="55" s="1"/>
  <c r="N9" i="14" s="1"/>
  <c r="G16" i="54"/>
  <c r="G16" i="55" s="1"/>
  <c r="G16" i="14" s="1"/>
  <c r="N16" i="54"/>
  <c r="N16" i="55" s="1"/>
  <c r="N16" i="14" s="1"/>
  <c r="G8" i="54"/>
  <c r="G8" i="55" s="1"/>
  <c r="G8" i="14" s="1"/>
  <c r="N14" i="54"/>
  <c r="N14" i="55" s="1"/>
  <c r="N14" i="14" s="1"/>
  <c r="L16" i="54"/>
  <c r="L16" i="55" s="1"/>
  <c r="L16" i="14" s="1"/>
  <c r="O6" i="54"/>
  <c r="O6" i="55" s="1"/>
  <c r="O6" i="14" s="1"/>
  <c r="E16" i="54"/>
  <c r="E16" i="55" s="1"/>
  <c r="E16" i="14" s="1"/>
  <c r="N5" i="54"/>
  <c r="N5" i="55" s="1"/>
  <c r="N5" i="14" s="1"/>
  <c r="J12" i="54"/>
  <c r="J12" i="55" s="1"/>
  <c r="J12" i="14" s="1"/>
  <c r="K9" i="54"/>
  <c r="K9" i="55" s="1"/>
  <c r="K9" i="14" s="1"/>
  <c r="H12" i="54"/>
  <c r="H12" i="55" s="1"/>
  <c r="H12" i="14" s="1"/>
  <c r="J13" i="54"/>
  <c r="J13" i="55" s="1"/>
  <c r="J13" i="14" s="1"/>
  <c r="K15" i="54"/>
  <c r="K15" i="55" s="1"/>
  <c r="K15" i="14" s="1"/>
  <c r="O9" i="54"/>
  <c r="O9" i="55" s="1"/>
  <c r="O9" i="14" s="1"/>
  <c r="D8" i="54"/>
  <c r="D8" i="55" s="1"/>
  <c r="D8" i="14" s="1"/>
  <c r="K10" i="54"/>
  <c r="K10" i="55" s="1"/>
  <c r="K10" i="14" s="1"/>
  <c r="E12" i="54"/>
  <c r="E12" i="55" s="1"/>
  <c r="E12" i="14" s="1"/>
  <c r="O13" i="54"/>
  <c r="O13" i="55" s="1"/>
  <c r="O13" i="14" s="1"/>
  <c r="J8" i="54"/>
  <c r="J8" i="55" s="1"/>
  <c r="J8" i="14" s="1"/>
  <c r="H10" i="54"/>
  <c r="H10" i="55" s="1"/>
  <c r="H10" i="14" s="1"/>
  <c r="L12" i="54"/>
  <c r="L12" i="55" s="1"/>
  <c r="L12" i="14" s="1"/>
  <c r="K12" i="54"/>
  <c r="K12" i="55" s="1"/>
  <c r="K12" i="14" s="1"/>
  <c r="F8" i="54"/>
  <c r="F8" i="55" s="1"/>
  <c r="F8" i="14" s="1"/>
  <c r="N10" i="54"/>
  <c r="N10" i="55" s="1"/>
  <c r="N10" i="14" s="1"/>
  <c r="J15" i="54"/>
  <c r="J15" i="55" s="1"/>
  <c r="J15" i="14" s="1"/>
  <c r="L13" i="54"/>
  <c r="L13" i="55" s="1"/>
  <c r="L13" i="14" s="1"/>
  <c r="K16" i="54"/>
  <c r="K16" i="55" s="1"/>
  <c r="K16" i="14" s="1"/>
  <c r="H8" i="54"/>
  <c r="H8" i="55" s="1"/>
  <c r="H8" i="14" s="1"/>
  <c r="I16" i="54"/>
  <c r="I16" i="55" s="1"/>
  <c r="I16" i="14" s="1"/>
  <c r="H16" i="54"/>
  <c r="H16" i="55" s="1"/>
  <c r="H16" i="14" s="1"/>
  <c r="K7" i="54"/>
  <c r="K7" i="55" s="1"/>
  <c r="K7" i="14" s="1"/>
  <c r="N6" i="54"/>
  <c r="N6" i="55" s="1"/>
  <c r="N6" i="14" s="1"/>
  <c r="F12" i="54"/>
  <c r="F12" i="55" s="1"/>
  <c r="F12" i="14" s="1"/>
  <c r="G11" i="54"/>
  <c r="G11" i="55" s="1"/>
  <c r="G11" i="14" s="1"/>
  <c r="D10" i="54"/>
  <c r="D10" i="55" s="1"/>
  <c r="D10" i="14" s="1"/>
  <c r="G5" i="54"/>
  <c r="G5" i="55" s="1"/>
  <c r="G5" i="14" s="1"/>
  <c r="I14" i="54"/>
  <c r="I14" i="55" s="1"/>
  <c r="I14" i="14" s="1"/>
  <c r="N8" i="54"/>
  <c r="N8" i="55" s="1"/>
  <c r="N8" i="14" s="1"/>
  <c r="E15" i="54"/>
  <c r="E15" i="55" s="1"/>
  <c r="E15" i="14" s="1"/>
  <c r="H11" i="54"/>
  <c r="H11" i="55" s="1"/>
  <c r="H11" i="14" s="1"/>
  <c r="F11" i="54"/>
  <c r="F11" i="55" s="1"/>
  <c r="F11" i="14" s="1"/>
  <c r="N12" i="54"/>
  <c r="N12" i="55" s="1"/>
  <c r="N12" i="14"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<sst xmlns="http://schemas.openxmlformats.org/spreadsheetml/2006/main" count="5443" uniqueCount="1294">
  <si>
    <t>Band AAA</t>
  </si>
  <si>
    <t xml:space="preserve">Metric </t>
  </si>
  <si>
    <t>Ins</t>
  </si>
  <si>
    <t>Bnad AA</t>
  </si>
  <si>
    <t xml:space="preserve">Band A </t>
  </si>
  <si>
    <t>Band B</t>
  </si>
  <si>
    <t xml:space="preserve">Band C </t>
  </si>
  <si>
    <t>Band D</t>
  </si>
  <si>
    <t xml:space="preserve">Band E </t>
  </si>
  <si>
    <t xml:space="preserve">Head Rail Only </t>
  </si>
  <si>
    <t>Metric</t>
  </si>
  <si>
    <t>Multi Colour blinds priced with the most expensive fabric + 15% per colour</t>
  </si>
  <si>
    <t>Sloping blinds max width X max drop + 30%</t>
  </si>
  <si>
    <t>Bracket Options</t>
  </si>
  <si>
    <t>Metal Top Fix (White Standard)</t>
  </si>
  <si>
    <t>Black / Brown</t>
  </si>
  <si>
    <t>89/127mm Face Fix Wh</t>
  </si>
  <si>
    <t>89/127mm Face Fix BR/BL</t>
  </si>
  <si>
    <t>140mm Face Fix WH/BR/BL</t>
  </si>
  <si>
    <t>Side Fix White only</t>
  </si>
  <si>
    <t>Adjustable Face Fix WH/BR/BL</t>
  </si>
  <si>
    <t>135-185mm</t>
  </si>
  <si>
    <t>160-210mm</t>
  </si>
  <si>
    <t>Head Rail Avaible in White, Black and Grey</t>
  </si>
  <si>
    <t xml:space="preserve">**Premium Colours: Champagne Gold and Black +£3.00 per mtr </t>
  </si>
  <si>
    <t xml:space="preserve">Motorised (Tilt Only) </t>
  </si>
  <si>
    <t>Motor</t>
  </si>
  <si>
    <t>Remote</t>
  </si>
  <si>
    <t>Charger</t>
  </si>
  <si>
    <t>3m cable</t>
  </si>
  <si>
    <t>Band AA</t>
  </si>
  <si>
    <t>Band A</t>
  </si>
  <si>
    <t>Band C</t>
  </si>
  <si>
    <t xml:space="preserve">Band B </t>
  </si>
  <si>
    <t xml:space="preserve">Band D </t>
  </si>
  <si>
    <t xml:space="preserve">Head Rail Only  </t>
  </si>
  <si>
    <t>`</t>
  </si>
  <si>
    <t>Vertical Fabrics</t>
  </si>
  <si>
    <t>Decora</t>
  </si>
  <si>
    <t>Eclipse</t>
  </si>
  <si>
    <t>Louvolite</t>
  </si>
  <si>
    <t>Lifestyle</t>
  </si>
  <si>
    <t>Fabric</t>
  </si>
  <si>
    <t>Band</t>
  </si>
  <si>
    <t>Dalia</t>
  </si>
  <si>
    <t>AAA</t>
  </si>
  <si>
    <t>Marea</t>
  </si>
  <si>
    <t>AA</t>
  </si>
  <si>
    <t>Pop LF</t>
  </si>
  <si>
    <t>Broadwell</t>
  </si>
  <si>
    <t>Amaris</t>
  </si>
  <si>
    <t>Polaris</t>
  </si>
  <si>
    <t>Bora</t>
  </si>
  <si>
    <t>A</t>
  </si>
  <si>
    <t>Kineton</t>
  </si>
  <si>
    <t>Cameo</t>
  </si>
  <si>
    <t>Astratto</t>
  </si>
  <si>
    <t>Kona</t>
  </si>
  <si>
    <t>Carlo</t>
  </si>
  <si>
    <t>Bamboo</t>
  </si>
  <si>
    <t>Mistral</t>
  </si>
  <si>
    <t>Somerton</t>
  </si>
  <si>
    <t>Cleo</t>
  </si>
  <si>
    <t>Evita</t>
  </si>
  <si>
    <t>Sirocco</t>
  </si>
  <si>
    <t>Stretton</t>
  </si>
  <si>
    <t>Fiesta</t>
  </si>
  <si>
    <t>Fleur</t>
  </si>
  <si>
    <t>Zephyr</t>
  </si>
  <si>
    <t>Wndrush</t>
  </si>
  <si>
    <t>Java</t>
  </si>
  <si>
    <t>Caspian</t>
  </si>
  <si>
    <t>Daybreak</t>
  </si>
  <si>
    <t>B</t>
  </si>
  <si>
    <t>Leafield</t>
  </si>
  <si>
    <t>Kira</t>
  </si>
  <si>
    <t>Lotus</t>
  </si>
  <si>
    <t>Pop BO</t>
  </si>
  <si>
    <t>Kingham</t>
  </si>
  <si>
    <t>Mia</t>
  </si>
  <si>
    <t>Rhapsody</t>
  </si>
  <si>
    <t>Voile</t>
  </si>
  <si>
    <t>Saintbury</t>
  </si>
  <si>
    <t>Monarch</t>
  </si>
  <si>
    <t>Jude</t>
  </si>
  <si>
    <t>Guardian</t>
  </si>
  <si>
    <t>Taynton</t>
  </si>
  <si>
    <t>Opus</t>
  </si>
  <si>
    <t>Stratford</t>
  </si>
  <si>
    <t xml:space="preserve">Perspective 5% </t>
  </si>
  <si>
    <t>Chilson</t>
  </si>
  <si>
    <t>Rossini</t>
  </si>
  <si>
    <t>Florence</t>
  </si>
  <si>
    <t>Carnival LF</t>
  </si>
  <si>
    <t>C</t>
  </si>
  <si>
    <t>Rissington</t>
  </si>
  <si>
    <t>Verona</t>
  </si>
  <si>
    <t>Corsica</t>
  </si>
  <si>
    <t xml:space="preserve">Perspective 3% </t>
  </si>
  <si>
    <t>Morton</t>
  </si>
  <si>
    <t>Zara</t>
  </si>
  <si>
    <t>Palette FR</t>
  </si>
  <si>
    <t>Oxford LF</t>
  </si>
  <si>
    <t>Broadway</t>
  </si>
  <si>
    <t>Scope</t>
  </si>
  <si>
    <t>Ada</t>
  </si>
  <si>
    <t>Signature</t>
  </si>
  <si>
    <t>Malimo</t>
  </si>
  <si>
    <t>Oakley</t>
  </si>
  <si>
    <t>Chatsworth</t>
  </si>
  <si>
    <t>Derwent</t>
  </si>
  <si>
    <t>Lana</t>
  </si>
  <si>
    <t>Perrie</t>
  </si>
  <si>
    <t>Vermont</t>
  </si>
  <si>
    <t>Signature BO</t>
  </si>
  <si>
    <t>Senna</t>
  </si>
  <si>
    <t>Grayson</t>
  </si>
  <si>
    <t xml:space="preserve">Perspective 1% </t>
  </si>
  <si>
    <t>Atlas PVC</t>
  </si>
  <si>
    <t>Splash</t>
  </si>
  <si>
    <t>Sian</t>
  </si>
  <si>
    <t>Haven</t>
  </si>
  <si>
    <t>Somerton BO</t>
  </si>
  <si>
    <t>Fitz</t>
  </si>
  <si>
    <t>Shantung</t>
  </si>
  <si>
    <t>Ribble LF</t>
  </si>
  <si>
    <t>Arial</t>
  </si>
  <si>
    <t>Lucca</t>
  </si>
  <si>
    <t>Odessa</t>
  </si>
  <si>
    <t>Ritz</t>
  </si>
  <si>
    <t>Callisto</t>
  </si>
  <si>
    <t>Como</t>
  </si>
  <si>
    <t>Miya</t>
  </si>
  <si>
    <t>Perspective 3% White Backed</t>
  </si>
  <si>
    <t>Hydra</t>
  </si>
  <si>
    <t>UniColour</t>
  </si>
  <si>
    <t>Atlantex</t>
  </si>
  <si>
    <t>Nordic LF</t>
  </si>
  <si>
    <t>Triton</t>
  </si>
  <si>
    <t>Hayden</t>
  </si>
  <si>
    <t>Polaris Blackout</t>
  </si>
  <si>
    <t>Dune Linen</t>
  </si>
  <si>
    <t>Lucton Cotton</t>
  </si>
  <si>
    <t>Aria</t>
  </si>
  <si>
    <t>Banlight Duo FR</t>
  </si>
  <si>
    <t>Dapple SPC+</t>
  </si>
  <si>
    <t>D</t>
  </si>
  <si>
    <t>Linenweave</t>
  </si>
  <si>
    <t xml:space="preserve">Ex-lite BO </t>
  </si>
  <si>
    <t>Legacy</t>
  </si>
  <si>
    <t>Urban FR</t>
  </si>
  <si>
    <t>Market Place</t>
  </si>
  <si>
    <t>Barclay</t>
  </si>
  <si>
    <t>Atlantex asc</t>
  </si>
  <si>
    <t>Cotton Flower</t>
  </si>
  <si>
    <t>Unilux</t>
  </si>
  <si>
    <t>Bliss</t>
  </si>
  <si>
    <t>Petal BO</t>
  </si>
  <si>
    <t>Mood</t>
  </si>
  <si>
    <t>Boston FR</t>
  </si>
  <si>
    <t>Ribble DO</t>
  </si>
  <si>
    <t>Tobin</t>
  </si>
  <si>
    <t>Reflection FR</t>
  </si>
  <si>
    <t>Petal</t>
  </si>
  <si>
    <t>Plaza</t>
  </si>
  <si>
    <t>Stella FR</t>
  </si>
  <si>
    <t xml:space="preserve">Perspective BO </t>
  </si>
  <si>
    <t>Lagan asc</t>
  </si>
  <si>
    <t xml:space="preserve">Perspective Pureview </t>
  </si>
  <si>
    <t>Staten</t>
  </si>
  <si>
    <t>Glitz</t>
  </si>
  <si>
    <t>Carnival BO</t>
  </si>
  <si>
    <t xml:space="preserve">Evita </t>
  </si>
  <si>
    <t>Diva</t>
  </si>
  <si>
    <t>Topaz</t>
  </si>
  <si>
    <t>Windsor DO</t>
  </si>
  <si>
    <t>E</t>
  </si>
  <si>
    <t>Isla</t>
  </si>
  <si>
    <t>Aveline</t>
  </si>
  <si>
    <t>Como Bella BO</t>
  </si>
  <si>
    <t>Metz</t>
  </si>
  <si>
    <t>Livia asc</t>
  </si>
  <si>
    <t>Oxford BO</t>
  </si>
  <si>
    <t>Sahara</t>
  </si>
  <si>
    <t>Piper</t>
  </si>
  <si>
    <t>Savanna DO</t>
  </si>
  <si>
    <t>Samba</t>
  </si>
  <si>
    <t xml:space="preserve">Nordic asc </t>
  </si>
  <si>
    <t xml:space="preserve">Didsbury BO </t>
  </si>
  <si>
    <t>Luxari</t>
  </si>
  <si>
    <t>Fuse</t>
  </si>
  <si>
    <t>Oslo</t>
  </si>
  <si>
    <t>Bella</t>
  </si>
  <si>
    <t>Panache</t>
  </si>
  <si>
    <t>Hampton VB</t>
  </si>
  <si>
    <t>Hayworth</t>
  </si>
  <si>
    <t>Aspen</t>
  </si>
  <si>
    <t>Marble BO</t>
  </si>
  <si>
    <t>Arona</t>
  </si>
  <si>
    <t>Radiance asc</t>
  </si>
  <si>
    <t>Reverie BO</t>
  </si>
  <si>
    <t>Ennis</t>
  </si>
  <si>
    <t>Ribbons asc</t>
  </si>
  <si>
    <t>Matrix BO</t>
  </si>
  <si>
    <t>Glimpse</t>
  </si>
  <si>
    <t>Panier asc</t>
  </si>
  <si>
    <t>Haven BO</t>
  </si>
  <si>
    <t>UniShade</t>
  </si>
  <si>
    <t>Paris</t>
  </si>
  <si>
    <t>Nordic BO</t>
  </si>
  <si>
    <t>Bexley</t>
  </si>
  <si>
    <t>Felix asc</t>
  </si>
  <si>
    <t xml:space="preserve">Perspective Aluview </t>
  </si>
  <si>
    <t>Devon</t>
  </si>
  <si>
    <t>Ronda</t>
  </si>
  <si>
    <t>Romany BO</t>
  </si>
  <si>
    <t>Henlow</t>
  </si>
  <si>
    <t>Burst</t>
  </si>
  <si>
    <t>Shot Silk BO</t>
  </si>
  <si>
    <t>Messina</t>
  </si>
  <si>
    <t>Carter</t>
  </si>
  <si>
    <t>Kumano BO</t>
  </si>
  <si>
    <t>Myth</t>
  </si>
  <si>
    <t>Impasto</t>
  </si>
  <si>
    <t>Argent BO</t>
  </si>
  <si>
    <t>Sisi</t>
  </si>
  <si>
    <t>Shona</t>
  </si>
  <si>
    <t>Crush BO</t>
  </si>
  <si>
    <t>Renzo</t>
  </si>
  <si>
    <t>Elegance</t>
  </si>
  <si>
    <t>Collina BO</t>
  </si>
  <si>
    <t>Rocha</t>
  </si>
  <si>
    <t>Sio</t>
  </si>
  <si>
    <t>Kobe</t>
  </si>
  <si>
    <t>Uniview 3200</t>
  </si>
  <si>
    <t>Linden</t>
  </si>
  <si>
    <t>Soma</t>
  </si>
  <si>
    <t>Orissa</t>
  </si>
  <si>
    <t>Hanson</t>
  </si>
  <si>
    <t>Alvor</t>
  </si>
  <si>
    <t>Odin</t>
  </si>
  <si>
    <t>Vivi</t>
  </si>
  <si>
    <t>Alara</t>
  </si>
  <si>
    <t>Fabric  Only  With Chains Trade Price</t>
  </si>
  <si>
    <t>BandC</t>
  </si>
  <si>
    <t>Band E</t>
  </si>
  <si>
    <t>Imperial</t>
  </si>
  <si>
    <t>Fabric  Only  Chainless Trade Price</t>
  </si>
  <si>
    <t>Top Hanger, Choice of Weights and Chains or Chainless</t>
  </si>
  <si>
    <t>Option:</t>
  </si>
  <si>
    <t>Sewn in weights option not available</t>
  </si>
  <si>
    <t>Welded hems as standard (some fabrics are not suitable for welding and will be stitched)</t>
  </si>
  <si>
    <t>Stitched hems available as an option for the same price, please specify when ordering .</t>
  </si>
  <si>
    <t>Louvolite Fabrics Argent BO, Crush BO, Colina BO Band E + 50% !!</t>
  </si>
  <si>
    <t>DROP</t>
  </si>
  <si>
    <t>Mtrs</t>
  </si>
  <si>
    <t>(ins)</t>
  </si>
  <si>
    <t>Braids Used From Decora Fabric Box : Matisse,  Savini &amp; Russo Ranges</t>
  </si>
  <si>
    <t>Scallops</t>
  </si>
  <si>
    <t>Standard Finish Braid (straight braid along the bottom bar)</t>
  </si>
  <si>
    <t>(mm)</t>
  </si>
  <si>
    <t>Standard</t>
  </si>
  <si>
    <t>Scallops 1-6 No Braid</t>
  </si>
  <si>
    <t>Scallops 1-4 With Braid ( Braid not available for 5 &amp; 6)</t>
  </si>
  <si>
    <t>Pole Scallop (Shapes 1,5 and 6 only) Metal Poles only,Chrome, Matt Brass, Matt Black  Including Finials max Width 2.0mtrs</t>
  </si>
  <si>
    <t>Poles</t>
  </si>
  <si>
    <t xml:space="preserve"> Shapes 1,5 and 6 Only</t>
  </si>
  <si>
    <t>Wood Barrel Pulls</t>
  </si>
  <si>
    <t>Metallic Fabric Pull</t>
  </si>
  <si>
    <t>Optional Extras</t>
  </si>
  <si>
    <t xml:space="preserve">Motorisation </t>
  </si>
  <si>
    <t>Steel Op Chain</t>
  </si>
  <si>
    <t>Per blind</t>
  </si>
  <si>
    <t>Motor 32mm Tube</t>
  </si>
  <si>
    <t>Spring Mech</t>
  </si>
  <si>
    <t>Per Blind</t>
  </si>
  <si>
    <t>Motor 40mm Tube</t>
  </si>
  <si>
    <t xml:space="preserve">32mm Bracket Covers </t>
  </si>
  <si>
    <t>Set</t>
  </si>
  <si>
    <t>Hard Wire 40mm</t>
  </si>
  <si>
    <t xml:space="preserve">40mm Bracket Covers </t>
  </si>
  <si>
    <t>Remote Single Ch</t>
  </si>
  <si>
    <t>Remote 15 Ch</t>
  </si>
  <si>
    <t>Wall Mount 15 Ch</t>
  </si>
  <si>
    <t>3mtr Cable</t>
  </si>
  <si>
    <t>Mini Hub</t>
  </si>
  <si>
    <t>Hub</t>
  </si>
  <si>
    <t>Eclipse Senses Metal Bottom Bar (with Metal end caps)</t>
  </si>
  <si>
    <t>Eclipse Senses Fascia All Colours  (Fabric covered not available)</t>
  </si>
  <si>
    <t>Face Fix Bracket</t>
  </si>
  <si>
    <t>each</t>
  </si>
  <si>
    <t>Centre Support</t>
  </si>
  <si>
    <t>Unishade 15mm Bottom Bar (with end caps)</t>
  </si>
  <si>
    <t>Louvolite 70mm Cassette</t>
  </si>
  <si>
    <t>Louvolite 40mm Cassette</t>
  </si>
  <si>
    <t>Fabric Insert</t>
  </si>
  <si>
    <t>mtr</t>
  </si>
  <si>
    <t>Extension Face Fix Bracket</t>
  </si>
  <si>
    <t>Louvolite Back Bar</t>
  </si>
  <si>
    <t>Louvolite32 Grip Fit</t>
  </si>
  <si>
    <t>Chrome End Caps</t>
  </si>
  <si>
    <t>Roller Fabrics</t>
  </si>
  <si>
    <t>Width</t>
  </si>
  <si>
    <t>Astro</t>
  </si>
  <si>
    <t>Akita</t>
  </si>
  <si>
    <t>Akita BO</t>
  </si>
  <si>
    <t>Altea</t>
  </si>
  <si>
    <t>Amico</t>
  </si>
  <si>
    <t>Calista</t>
  </si>
  <si>
    <t>Dino</t>
  </si>
  <si>
    <t>Boho</t>
  </si>
  <si>
    <t>Dollie</t>
  </si>
  <si>
    <t>Kelso BO</t>
  </si>
  <si>
    <t>Ella</t>
  </si>
  <si>
    <t>Memento BO</t>
  </si>
  <si>
    <t>Miro BO</t>
  </si>
  <si>
    <t>Flock</t>
  </si>
  <si>
    <t>Sephora BO</t>
  </si>
  <si>
    <t>Tallulah BO</t>
  </si>
  <si>
    <t>Kashi</t>
  </si>
  <si>
    <t>Aki</t>
  </si>
  <si>
    <t>Halo</t>
  </si>
  <si>
    <t>Kelso</t>
  </si>
  <si>
    <t>Ducato</t>
  </si>
  <si>
    <t>Lacuna</t>
  </si>
  <si>
    <t>Sabina</t>
  </si>
  <si>
    <t>Leighton</t>
  </si>
  <si>
    <t>Lennox</t>
  </si>
  <si>
    <t>Liberte</t>
  </si>
  <si>
    <t>Lissa</t>
  </si>
  <si>
    <t>Boheme</t>
  </si>
  <si>
    <t>Lottie</t>
  </si>
  <si>
    <t>Mallory</t>
  </si>
  <si>
    <t>Marlow</t>
  </si>
  <si>
    <t>Memento</t>
  </si>
  <si>
    <t>Plian PVC</t>
  </si>
  <si>
    <t>Miro</t>
  </si>
  <si>
    <t>Plain PVC</t>
  </si>
  <si>
    <t>Moxie</t>
  </si>
  <si>
    <t>Patterned PVC</t>
  </si>
  <si>
    <t>Sasha</t>
  </si>
  <si>
    <t>Market Place Collection</t>
  </si>
  <si>
    <t>Savannah</t>
  </si>
  <si>
    <t>Puriti</t>
  </si>
  <si>
    <t>Serena</t>
  </si>
  <si>
    <t>Arundel</t>
  </si>
  <si>
    <t>Sento</t>
  </si>
  <si>
    <t>Sephora</t>
  </si>
  <si>
    <t>Cadence</t>
  </si>
  <si>
    <t>Serra</t>
  </si>
  <si>
    <t>Charm B/O</t>
  </si>
  <si>
    <t>Solice</t>
  </si>
  <si>
    <t>Florentina</t>
  </si>
  <si>
    <t>Sora</t>
  </si>
  <si>
    <t>Lacie</t>
  </si>
  <si>
    <t>Tallulah</t>
  </si>
  <si>
    <t>Makira</t>
  </si>
  <si>
    <t>Tansy</t>
  </si>
  <si>
    <t>Marica B/O</t>
  </si>
  <si>
    <t>Treviso</t>
  </si>
  <si>
    <t>Tropic</t>
  </si>
  <si>
    <t>Uniview</t>
  </si>
  <si>
    <t>Polaris B/O</t>
  </si>
  <si>
    <t>Uniview 1100</t>
  </si>
  <si>
    <t>Romain</t>
  </si>
  <si>
    <t>Uniview 1300</t>
  </si>
  <si>
    <t>Uniview 3100</t>
  </si>
  <si>
    <t>Sorrell</t>
  </si>
  <si>
    <t>Zafira</t>
  </si>
  <si>
    <t>Torin</t>
  </si>
  <si>
    <t>Urban</t>
  </si>
  <si>
    <t>Valetta</t>
  </si>
  <si>
    <t>Valetta B/O</t>
  </si>
  <si>
    <t>Whisper 3%</t>
  </si>
  <si>
    <t>Alta</t>
  </si>
  <si>
    <t>Alta Blackout</t>
  </si>
  <si>
    <t>Autumn</t>
  </si>
  <si>
    <t>Axel</t>
  </si>
  <si>
    <t>Bonsai</t>
  </si>
  <si>
    <t>Courtney</t>
  </si>
  <si>
    <t>Kaila</t>
  </si>
  <si>
    <t>Charm Blackout</t>
  </si>
  <si>
    <t>Kendall</t>
  </si>
  <si>
    <t>Charm BO</t>
  </si>
  <si>
    <t>Kylen</t>
  </si>
  <si>
    <t>Chester</t>
  </si>
  <si>
    <t>Chindi Blackout</t>
  </si>
  <si>
    <t>Dreamy</t>
  </si>
  <si>
    <t>Maeve</t>
  </si>
  <si>
    <t>Mariella</t>
  </si>
  <si>
    <t>Elegance Blackout</t>
  </si>
  <si>
    <t>Banlight Duo FR 2.4</t>
  </si>
  <si>
    <t>Molina</t>
  </si>
  <si>
    <t>Elegance BO</t>
  </si>
  <si>
    <t>Banlight Duo FR 3.0</t>
  </si>
  <si>
    <t>Monte</t>
  </si>
  <si>
    <t>Elliot</t>
  </si>
  <si>
    <t>Nordic asc</t>
  </si>
  <si>
    <t>Elsie</t>
  </si>
  <si>
    <t>Charm</t>
  </si>
  <si>
    <t>Emelina</t>
  </si>
  <si>
    <t>Peyton</t>
  </si>
  <si>
    <t>Euan</t>
  </si>
  <si>
    <t>Cubik</t>
  </si>
  <si>
    <t>Florence Blackout</t>
  </si>
  <si>
    <t>Wave</t>
  </si>
  <si>
    <t>Fuchsia Swingtime Blackout</t>
  </si>
  <si>
    <t>Willow</t>
  </si>
  <si>
    <t>Algarve</t>
  </si>
  <si>
    <t>Jax</t>
  </si>
  <si>
    <t>Palette FR 2.4</t>
  </si>
  <si>
    <t>Layla</t>
  </si>
  <si>
    <t>Kaeda</t>
  </si>
  <si>
    <t>Palette FR 3.0</t>
  </si>
  <si>
    <t>Kent</t>
  </si>
  <si>
    <t>Linenweave Blackout</t>
  </si>
  <si>
    <t>Strata asc</t>
  </si>
  <si>
    <t>Magical</t>
  </si>
  <si>
    <t>Tennessee</t>
  </si>
  <si>
    <t>Monte Blackout</t>
  </si>
  <si>
    <t>Vera</t>
  </si>
  <si>
    <t>Panama Deco 3%</t>
  </si>
  <si>
    <t>Paradox</t>
  </si>
  <si>
    <t>Pitch</t>
  </si>
  <si>
    <t>Ronnie</t>
  </si>
  <si>
    <t>Rupert</t>
  </si>
  <si>
    <t xml:space="preserve">Stella FR </t>
  </si>
  <si>
    <t>Tessa Blackout</t>
  </si>
  <si>
    <t>Topsy</t>
  </si>
  <si>
    <t>Valize</t>
  </si>
  <si>
    <t>Vault</t>
  </si>
  <si>
    <t>Whisper Screen 3%</t>
  </si>
  <si>
    <t>Zayn</t>
  </si>
  <si>
    <t>Zenith</t>
  </si>
  <si>
    <t>Acacia BO</t>
  </si>
  <si>
    <t>Birdsong</t>
  </si>
  <si>
    <t>Azalea BO</t>
  </si>
  <si>
    <t>Carnival BO 200cm</t>
  </si>
  <si>
    <t>Bahama</t>
  </si>
  <si>
    <t>Carnival BO 250cm</t>
  </si>
  <si>
    <t>Boleyn BO</t>
  </si>
  <si>
    <t>Brighton Stripe BO</t>
  </si>
  <si>
    <t>Flores</t>
  </si>
  <si>
    <t>Bubbles</t>
  </si>
  <si>
    <t>Hampton RB</t>
  </si>
  <si>
    <t>Carnival LF 200cm</t>
  </si>
  <si>
    <t>Carnival BO 300cm</t>
  </si>
  <si>
    <t>Lily</t>
  </si>
  <si>
    <t>Carnival LF 250cm</t>
  </si>
  <si>
    <t>Carnival LF 300cm</t>
  </si>
  <si>
    <t>Monet</t>
  </si>
  <si>
    <t>Daybreak 200cm</t>
  </si>
  <si>
    <t>Monterey</t>
  </si>
  <si>
    <t>Daybreak 250cm</t>
  </si>
  <si>
    <t>Dahlia BO</t>
  </si>
  <si>
    <t>Ophelia</t>
  </si>
  <si>
    <t>Daybreak 300cm</t>
  </si>
  <si>
    <t>Daisy BO</t>
  </si>
  <si>
    <t>Perspective Pureview 200cm</t>
  </si>
  <si>
    <t>Didsbury BO 3m wide</t>
  </si>
  <si>
    <t>Perspective Pureview 250cm</t>
  </si>
  <si>
    <t>Draper</t>
  </si>
  <si>
    <t>Perspective Pureview 300cm</t>
  </si>
  <si>
    <t>Petal (Sheer)</t>
  </si>
  <si>
    <t>Ex-lite BO 183cm</t>
  </si>
  <si>
    <t>Sunset BO 200cm</t>
  </si>
  <si>
    <t>River</t>
  </si>
  <si>
    <t>Ex-lite BO 250cm</t>
  </si>
  <si>
    <t>Swedish Birch</t>
  </si>
  <si>
    <t>Ex-lite BO 300cm</t>
  </si>
  <si>
    <t>Tropical Palm LF</t>
  </si>
  <si>
    <t>Voile (3m)</t>
  </si>
  <si>
    <t>Fiji</t>
  </si>
  <si>
    <t>Florence BO</t>
  </si>
  <si>
    <t>Gingko</t>
  </si>
  <si>
    <t>Bugs BO</t>
  </si>
  <si>
    <t>Cherry Blossom</t>
  </si>
  <si>
    <t>Lomond BO</t>
  </si>
  <si>
    <t>Monet (Sheer)</t>
  </si>
  <si>
    <t>Montego</t>
  </si>
  <si>
    <t>Damask BO</t>
  </si>
  <si>
    <t>Paradise Palm BO</t>
  </si>
  <si>
    <t>Dinosaurs BO</t>
  </si>
  <si>
    <t>Perspective 1% 200cm</t>
  </si>
  <si>
    <t>Dunham BO</t>
  </si>
  <si>
    <t>Perspective 1% 250cm</t>
  </si>
  <si>
    <t>Perspective 1% 300cm</t>
  </si>
  <si>
    <t>Herringbone BO</t>
  </si>
  <si>
    <t>Perspective 3% 200cm</t>
  </si>
  <si>
    <t>Kaleidoscope BO</t>
  </si>
  <si>
    <t>Perspective 3% 250cm</t>
  </si>
  <si>
    <t>Perspective 3% 300cm</t>
  </si>
  <si>
    <t>Little Friends BO</t>
  </si>
  <si>
    <t>Perspective 5% 200cm</t>
  </si>
  <si>
    <t>Magnolia BO</t>
  </si>
  <si>
    <t>Perspective 5% 250cm</t>
  </si>
  <si>
    <t>Perspective 5% 300cm</t>
  </si>
  <si>
    <t>Perspective wh/backed 200cm</t>
  </si>
  <si>
    <t>Mosaic Tile BO</t>
  </si>
  <si>
    <t>Perspective wh/backed 250cm</t>
  </si>
  <si>
    <t>Night Night BO</t>
  </si>
  <si>
    <t>Perspective wh/backed 300cm</t>
  </si>
  <si>
    <t>Night Safari BO</t>
  </si>
  <si>
    <t>Ribble BO</t>
  </si>
  <si>
    <t>Orchard BO</t>
  </si>
  <si>
    <t>Stargazer BO</t>
  </si>
  <si>
    <t>Perspective Aluview 3% 250cm</t>
  </si>
  <si>
    <t>Sunset BO 250cm</t>
  </si>
  <si>
    <t>Perspective BO 300cm</t>
  </si>
  <si>
    <t>Sunset BO 300cm</t>
  </si>
  <si>
    <t>Planetarium BO</t>
  </si>
  <si>
    <t>Thistle</t>
  </si>
  <si>
    <t>Romany BO 183cm</t>
  </si>
  <si>
    <t>Vintage Palm</t>
  </si>
  <si>
    <t>Savanna BO</t>
  </si>
  <si>
    <t>Wild Garden</t>
  </si>
  <si>
    <t>Zen LF</t>
  </si>
  <si>
    <t>Tropical Palm BO</t>
  </si>
  <si>
    <t>Ziggy LF</t>
  </si>
  <si>
    <t>Willow BO</t>
  </si>
  <si>
    <t>Windsor BO</t>
  </si>
  <si>
    <t>Zen BO</t>
  </si>
  <si>
    <t>Metal Chain £3.00 extra</t>
  </si>
  <si>
    <t>Embassy Collection - 50mm Faux Wood With  String</t>
  </si>
  <si>
    <t>(MM)</t>
  </si>
  <si>
    <t>Drop</t>
  </si>
  <si>
    <t>(Ins)</t>
  </si>
  <si>
    <t>15"</t>
  </si>
  <si>
    <t>20"</t>
  </si>
  <si>
    <t>23"</t>
  </si>
  <si>
    <t>27"</t>
  </si>
  <si>
    <t>31"</t>
  </si>
  <si>
    <t>35"</t>
  </si>
  <si>
    <t>39"</t>
  </si>
  <si>
    <t>43"</t>
  </si>
  <si>
    <t>47"</t>
  </si>
  <si>
    <t>51"</t>
  </si>
  <si>
    <t>55"</t>
  </si>
  <si>
    <t>59"</t>
  </si>
  <si>
    <t>63"</t>
  </si>
  <si>
    <t>67"</t>
  </si>
  <si>
    <t>71"</t>
  </si>
  <si>
    <t>75"</t>
  </si>
  <si>
    <t>79"</t>
  </si>
  <si>
    <t>82"</t>
  </si>
  <si>
    <t>86"</t>
  </si>
  <si>
    <t>90"</t>
  </si>
  <si>
    <t>94"</t>
  </si>
  <si>
    <t>98"</t>
  </si>
  <si>
    <t>102"</t>
  </si>
  <si>
    <t>106"</t>
  </si>
  <si>
    <t>70"</t>
  </si>
  <si>
    <t>Only Available for Morning Frost &amp; Glaze White</t>
  </si>
  <si>
    <t>Embassy Collection - 50mm Faux Wood With 25mm/ 38mm Tapes</t>
  </si>
  <si>
    <t>Tape colour : Elegant white ,cornsilk ,mist , haze grey ,Charcoal black , Anthracite,Fluid Pewter</t>
  </si>
  <si>
    <t>Embassy Collection - 63mm Artic White</t>
  </si>
  <si>
    <t>Embassy Collection - 63mm Artic White with 38mm Snow White Tape</t>
  </si>
  <si>
    <t>Embassy Tape Colours: Elegant white ,Traditional Oak,Antique Oak ,Victoria walnut  , haze grey ,Charcoal black,Snow White,Cornsilk , Anthracite,Fluid Pewter</t>
  </si>
  <si>
    <t>Forestwood Collection -   with String</t>
  </si>
  <si>
    <t>29"</t>
  </si>
  <si>
    <t>41"</t>
  </si>
  <si>
    <t>53"</t>
  </si>
  <si>
    <t>65"</t>
  </si>
  <si>
    <t>76"</t>
  </si>
  <si>
    <t>88"</t>
  </si>
  <si>
    <t>Forestwood Collection -   50mm Slat with 25mm or 38mm Tape  / 35mm Slat with 19mm Tape</t>
  </si>
  <si>
    <t>Tape colour : Elegant white ,Traditional Oak,Antique Oak ,Victoria walnut  , haze grey</t>
  </si>
  <si>
    <t>Forestwood - 50mm slat  String - Gloss</t>
  </si>
  <si>
    <t>Forestwood - 50mm Slat with 25mm or 38mm Tape  -Gloss</t>
  </si>
  <si>
    <t>Forest wood Tape Colours:</t>
  </si>
  <si>
    <t>19mm :  Elegant white  ,Mist</t>
  </si>
  <si>
    <t>25mm &amp; 38mm  : Elegant white ,Mist , Traditional Oak ,Antique oak , Victoria Walnut , Haze Grey , Charcoal Black ,Anthracite,Cornsilk ,Snow white</t>
  </si>
  <si>
    <t>Pelmet (charge in box size) per mtr</t>
  </si>
  <si>
    <t>Pelmate Cutting</t>
  </si>
  <si>
    <t>No Return</t>
  </si>
  <si>
    <t>Toggles Wood &amp; PVC</t>
  </si>
  <si>
    <t>Single Return</t>
  </si>
  <si>
    <t>Toggles Metal</t>
  </si>
  <si>
    <t>Double Return</t>
  </si>
  <si>
    <t>Swivel Brackets Standard</t>
  </si>
  <si>
    <t>Swivel Brackets Extension</t>
  </si>
  <si>
    <t>Pelmate Connector</t>
  </si>
  <si>
    <t>3M Velcro Pads</t>
  </si>
  <si>
    <t>(10 pairs)</t>
  </si>
  <si>
    <t>Valance Clips (35/50mm)</t>
  </si>
  <si>
    <t>20pcs</t>
  </si>
  <si>
    <t>Motor (Tilt Only)</t>
  </si>
  <si>
    <t>5 Channel Remote</t>
  </si>
  <si>
    <t>Charging Cable</t>
  </si>
  <si>
    <t>Band VFM</t>
  </si>
  <si>
    <t>Band VFM BO</t>
  </si>
  <si>
    <t xml:space="preserve">   Standard Perfect Fit</t>
  </si>
  <si>
    <t xml:space="preserve">      Dual Pull Perfect Fit</t>
  </si>
  <si>
    <t>Dual Meet Perfect Fit</t>
  </si>
  <si>
    <t>Additional Cost of Dual Pull</t>
  </si>
  <si>
    <t>Dual Pull</t>
  </si>
  <si>
    <t>Dual Meet</t>
  </si>
  <si>
    <t>Folding Handle</t>
  </si>
  <si>
    <t>Handle Rebate</t>
  </si>
  <si>
    <t>Standard Perfect Fit</t>
  </si>
  <si>
    <t xml:space="preserve">     Dual Pull Perfect Fit</t>
  </si>
  <si>
    <t>Perfect Fit Pleated Specifications</t>
  </si>
  <si>
    <r>
      <t xml:space="preserve">Head Rail Colours: </t>
    </r>
    <r>
      <rPr>
        <sz val="10"/>
        <color theme="1"/>
        <rFont val="Aptos Narrow"/>
        <family val="2"/>
        <scheme val="minor"/>
      </rPr>
      <t>White, Silver, Black, Brown, Anthracite Grey, Tan</t>
    </r>
  </si>
  <si>
    <r>
      <rPr>
        <b/>
        <sz val="10"/>
        <color theme="1"/>
        <rFont val="Aptos Narrow"/>
        <family val="2"/>
        <scheme val="minor"/>
      </rPr>
      <t>Brackets sizes:</t>
    </r>
    <r>
      <rPr>
        <sz val="10"/>
        <color theme="1"/>
        <rFont val="Aptos Narrow"/>
        <family val="2"/>
        <scheme val="minor"/>
      </rPr>
      <t xml:space="preserve"> 18mm /20mm /22mm /24mm /26mm /28mm /30mm /32mm /38mm</t>
    </r>
  </si>
  <si>
    <r>
      <t xml:space="preserve">Bracket Colours : </t>
    </r>
    <r>
      <rPr>
        <sz val="10"/>
        <color theme="1"/>
        <rFont val="Aptos Narrow"/>
        <family val="2"/>
        <scheme val="minor"/>
      </rPr>
      <t>White, Unpainted,  Brown, Anthracite Grey* &amp; Black</t>
    </r>
  </si>
  <si>
    <r>
      <t>Size Limitations :</t>
    </r>
    <r>
      <rPr>
        <sz val="10"/>
        <color theme="1"/>
        <rFont val="Aptos Narrow"/>
        <family val="2"/>
        <scheme val="minor"/>
      </rPr>
      <t xml:space="preserve"> Min Width 80 - MaxWidth 1400 - Max Drop 2400</t>
    </r>
  </si>
  <si>
    <t>Handles</t>
  </si>
  <si>
    <t>Window packing piece available in 2mm &amp; 6mm</t>
  </si>
  <si>
    <t>(Clear, White, Brown, Tan, Light Grey, Brown, Anthracite)</t>
  </si>
  <si>
    <t>(White, Brown, Tan, Light Grey, Brown, Anthracite)</t>
  </si>
  <si>
    <t>Fabrics</t>
  </si>
  <si>
    <t>Iverea</t>
  </si>
  <si>
    <t>VFM</t>
  </si>
  <si>
    <t>Iverea BO</t>
  </si>
  <si>
    <t>VFM BO</t>
  </si>
  <si>
    <t>Lexington</t>
  </si>
  <si>
    <t>Lexington BO</t>
  </si>
  <si>
    <t>Band A - Essence Range</t>
  </si>
  <si>
    <t>30"</t>
  </si>
  <si>
    <t>42"</t>
  </si>
  <si>
    <t>54"</t>
  </si>
  <si>
    <t>60"</t>
  </si>
  <si>
    <t>66"</t>
  </si>
  <si>
    <t>72"</t>
  </si>
  <si>
    <t>85"</t>
  </si>
  <si>
    <t>118"</t>
  </si>
  <si>
    <t>Band B - Urban Range</t>
  </si>
  <si>
    <t>Band C - Expressions Range</t>
  </si>
  <si>
    <t>95"</t>
  </si>
  <si>
    <t>Band D - Expressions Range (Highshine White &amp; Cool White)</t>
  </si>
  <si>
    <t>Taped available at a surcharge - 20%.</t>
  </si>
  <si>
    <t>Cords are used to operate the blind.</t>
  </si>
  <si>
    <t>All control cords and acorns are colour co-ordinated with the slats.</t>
  </si>
  <si>
    <t>A cord consolidator is fitted to all blinds to assist with child safety. A child safety device is still required.</t>
  </si>
  <si>
    <t>Metal cord pulls available at £5 surcharge for set of x 3 on Expressions range only.</t>
  </si>
  <si>
    <t xml:space="preserve">NB Refer to Table for Max Sq Mtr </t>
  </si>
  <si>
    <t>Specification Sheet (Faux Wood)</t>
  </si>
  <si>
    <t>How to Order:</t>
  </si>
  <si>
    <t>To ensure can process your orders as quickly and efficiently as possible the following information will need to be detailed on the order.</t>
  </si>
  <si>
    <t>Measuring:</t>
  </si>
  <si>
    <t>The width &amp; drop must be specified to the nearest 0.1cm</t>
  </si>
  <si>
    <t>Expressions</t>
  </si>
  <si>
    <t>Essence</t>
  </si>
  <si>
    <t>Min Width</t>
  </si>
  <si>
    <t>32cm</t>
  </si>
  <si>
    <t>Max Width</t>
  </si>
  <si>
    <t>259cm</t>
  </si>
  <si>
    <t>240cm</t>
  </si>
  <si>
    <t>Min Drop</t>
  </si>
  <si>
    <t>20cm</t>
  </si>
  <si>
    <t>Max Drop</t>
  </si>
  <si>
    <t>300cm</t>
  </si>
  <si>
    <t>Max Area</t>
  </si>
  <si>
    <t>4.8 SQM</t>
  </si>
  <si>
    <t xml:space="preserve">4.8 SQM </t>
  </si>
  <si>
    <t>Recess Deduction</t>
  </si>
  <si>
    <t>1cm</t>
  </si>
  <si>
    <t>The order needs to state which measurement has been taken. Please be aware of the following when measuring:</t>
  </si>
  <si>
    <r>
      <rPr>
        <b/>
        <sz val="11"/>
        <color rgb="FF000000"/>
        <rFont val="Cambria"/>
        <family val="1"/>
      </rPr>
      <t>Exact -</t>
    </r>
    <r>
      <rPr>
        <sz val="11"/>
        <rFont val="Cambria"/>
        <family val="1"/>
      </rPr>
      <t xml:space="preserve"> The measurement is the exact area you would like the blind to cover</t>
    </r>
  </si>
  <si>
    <r>
      <rPr>
        <b/>
        <sz val="11"/>
        <color rgb="FF000000"/>
        <rFont val="Cambria"/>
        <family val="1"/>
      </rPr>
      <t>Recess -</t>
    </r>
    <r>
      <rPr>
        <sz val="11"/>
        <rFont val="Cambria"/>
        <family val="1"/>
      </rPr>
      <t xml:space="preserve"> This measurement is calculated by measuring the width from wall to wall inside the recess in three places</t>
    </r>
  </si>
  <si>
    <t xml:space="preserve">and the drop from the top of the recess to the window sill. Please note a small deduction in width will be made to </t>
  </si>
  <si>
    <t>allow for fitting brackets inside the recess</t>
  </si>
  <si>
    <t>No allowance made on on drops for either recess or exact. Drops made to tolerance of +/- 3mm on both blind &amp; recess sizes</t>
  </si>
  <si>
    <t>To help with the measuring &amp; fitting of Infusion Blinds, you need to be aware of of the size of blind you will receive. Using a</t>
  </si>
  <si>
    <t>100cm blind as example - the following specifications apply to all ranges within the Infusion Collection:</t>
  </si>
  <si>
    <t>100cm Exact</t>
  </si>
  <si>
    <t>100cm Recess</t>
  </si>
  <si>
    <t>Headrail Width</t>
  </si>
  <si>
    <t>99.6cm</t>
  </si>
  <si>
    <t>98.6cm</t>
  </si>
  <si>
    <t>Headrail Inc Brackets</t>
  </si>
  <si>
    <t xml:space="preserve">100cm  </t>
  </si>
  <si>
    <t>99cm</t>
  </si>
  <si>
    <t>Headrail &amp; Valance</t>
  </si>
  <si>
    <t>101.6cm</t>
  </si>
  <si>
    <t>Slats Width</t>
  </si>
  <si>
    <t>100cm</t>
  </si>
  <si>
    <t>Headrail:</t>
  </si>
  <si>
    <t>Please note that the headrail for each range is different</t>
  </si>
  <si>
    <t>Headrail Shape</t>
  </si>
  <si>
    <t>Deco</t>
  </si>
  <si>
    <t>U Shape</t>
  </si>
  <si>
    <t>Headrail Depth</t>
  </si>
  <si>
    <t>6.2cm</t>
  </si>
  <si>
    <t>5.9cm</t>
  </si>
  <si>
    <t>Headrail Height</t>
  </si>
  <si>
    <t>4cm</t>
  </si>
  <si>
    <t>4.1cm</t>
  </si>
  <si>
    <t>Headrail Material</t>
  </si>
  <si>
    <t>PVC</t>
  </si>
  <si>
    <t>Metal</t>
  </si>
  <si>
    <t>Valance:</t>
  </si>
  <si>
    <t>Valance style is different on all 3 ranges:</t>
  </si>
  <si>
    <t>Expressions (Ramp):</t>
  </si>
  <si>
    <t>Urban (Catenary):</t>
  </si>
  <si>
    <t>Essence (Ramp):</t>
  </si>
  <si>
    <t>Colours:</t>
  </si>
  <si>
    <t>Please be aware that customised tape options are only available on Expressions range</t>
  </si>
  <si>
    <t>For both Essence &amp; Urban ranges - the tape colour shown below is the only option available for this colour</t>
  </si>
  <si>
    <t>Expressions (25mm tape width)</t>
  </si>
  <si>
    <t>Urban (38mm tape width)</t>
  </si>
  <si>
    <t>Essence (38mm tape width)</t>
  </si>
  <si>
    <t>Colour</t>
  </si>
  <si>
    <t>Default Tape Colour</t>
  </si>
  <si>
    <t>Tape Colour</t>
  </si>
  <si>
    <t>Snow (38mm)</t>
  </si>
  <si>
    <t>N/A</t>
  </si>
  <si>
    <t>Lily White</t>
  </si>
  <si>
    <t>SUPER WHITE</t>
  </si>
  <si>
    <t>Zenith White</t>
  </si>
  <si>
    <t>Snow (50mm)</t>
  </si>
  <si>
    <t>Radiance White</t>
  </si>
  <si>
    <t>Ultra White</t>
  </si>
  <si>
    <t>Snow (63mm)</t>
  </si>
  <si>
    <t>Pewter</t>
  </si>
  <si>
    <t>LGREY</t>
  </si>
  <si>
    <t>Glow White</t>
  </si>
  <si>
    <t>WHITE</t>
  </si>
  <si>
    <t>Cool White (38mm)</t>
  </si>
  <si>
    <t>Seal</t>
  </si>
  <si>
    <t>MGREY</t>
  </si>
  <si>
    <t>Canvas</t>
  </si>
  <si>
    <t>LCREAM</t>
  </si>
  <si>
    <t>Cool White (50mm)</t>
  </si>
  <si>
    <t>Halcyon</t>
  </si>
  <si>
    <t>Whisper</t>
  </si>
  <si>
    <t>Astral</t>
  </si>
  <si>
    <t>Dusk</t>
  </si>
  <si>
    <t>White Oak</t>
  </si>
  <si>
    <t>Autumn Gold</t>
  </si>
  <si>
    <t>Midnight</t>
  </si>
  <si>
    <t>DGREY</t>
  </si>
  <si>
    <t>Whicker</t>
  </si>
  <si>
    <t>Chiffon</t>
  </si>
  <si>
    <t>Cobble</t>
  </si>
  <si>
    <t>Cirrus</t>
  </si>
  <si>
    <t>Harbour Grey</t>
  </si>
  <si>
    <t>Flint</t>
  </si>
  <si>
    <t>Graphite Grey</t>
  </si>
  <si>
    <t>Greige</t>
  </si>
  <si>
    <t>Moonshine</t>
  </si>
  <si>
    <t>Haze</t>
  </si>
  <si>
    <t>Anchor</t>
  </si>
  <si>
    <t>Highshine White</t>
  </si>
  <si>
    <t>Clove</t>
  </si>
  <si>
    <t>Medium Oak</t>
  </si>
  <si>
    <t>Raven Black</t>
  </si>
  <si>
    <t>Misty Grey</t>
  </si>
  <si>
    <t>Antique</t>
  </si>
  <si>
    <t>TERRACOTA</t>
  </si>
  <si>
    <t>Rustic Oak</t>
  </si>
  <si>
    <t>NB - All Infusion blinds are 50mm slat unless stated otherwise above</t>
  </si>
  <si>
    <t>NB2 - Please note that Expressions tapes are 25mm width. Urban &amp; Essence range tapes are 38mm width.</t>
  </si>
  <si>
    <t>NB3 - Please note tapes are only available on 50mm slat</t>
  </si>
  <si>
    <t>NB4 - All blinds using tape are subject to 20% surcharge</t>
  </si>
  <si>
    <t>Expressions Tape Colours:</t>
  </si>
  <si>
    <t>Please be aware that customised tape options are only available on Expressions range and can be chosen from the following:</t>
  </si>
  <si>
    <t>White</t>
  </si>
  <si>
    <t>Graphite</t>
  </si>
  <si>
    <t>Tan</t>
  </si>
  <si>
    <t>Pearl</t>
  </si>
  <si>
    <t>Taupe</t>
  </si>
  <si>
    <t>Earth</t>
  </si>
  <si>
    <t>Grey</t>
  </si>
  <si>
    <t>Sand</t>
  </si>
  <si>
    <t>Jet</t>
  </si>
  <si>
    <t>Please be aware that all Expressions tapes are 25mm width and only available with 50mm slat. Urban &amp; Essence tapes are 38mm width.</t>
  </si>
  <si>
    <t>Ladder Schedule:</t>
  </si>
  <si>
    <t>Blind Width</t>
  </si>
  <si>
    <t>No of Ladders</t>
  </si>
  <si>
    <t>No of Cords</t>
  </si>
  <si>
    <t>32cm - 55cm</t>
  </si>
  <si>
    <t>32cm - 58cm</t>
  </si>
  <si>
    <t>55.1cm - 91cm</t>
  </si>
  <si>
    <t>58.1cm - 86cm</t>
  </si>
  <si>
    <t>91.1cm - 127cm</t>
  </si>
  <si>
    <t>86.1cm - 114cm</t>
  </si>
  <si>
    <t>127.1cm - 151cm</t>
  </si>
  <si>
    <t>114.1cm - 156cm</t>
  </si>
  <si>
    <t>151.1cm - 187cm</t>
  </si>
  <si>
    <t>156.1cm - 184cm</t>
  </si>
  <si>
    <t>187.1cm - 223cm</t>
  </si>
  <si>
    <t>184.1cm - 226cm</t>
  </si>
  <si>
    <t>223.1cm - 240cm</t>
  </si>
  <si>
    <t>226.1cm - 240cm</t>
  </si>
  <si>
    <t>240.1cm - 259cm</t>
  </si>
  <si>
    <t>Stacking Heights:</t>
  </si>
  <si>
    <t>Due to thickness of the slat it is important that the customer is aware of the stack size for the blinds.</t>
  </si>
  <si>
    <t>For 50mm blinds with tape - this figure increases by 10%</t>
  </si>
  <si>
    <t>Blind Drop</t>
  </si>
  <si>
    <t>38mm</t>
  </si>
  <si>
    <t>50mm</t>
  </si>
  <si>
    <t>63mm</t>
  </si>
  <si>
    <t>65cm</t>
  </si>
  <si>
    <t>12cm</t>
  </si>
  <si>
    <t>13cm</t>
  </si>
  <si>
    <t>11cm</t>
  </si>
  <si>
    <t>16cm</t>
  </si>
  <si>
    <t>15cm</t>
  </si>
  <si>
    <t>14cm</t>
  </si>
  <si>
    <t>150cm</t>
  </si>
  <si>
    <t>18cm</t>
  </si>
  <si>
    <t>200cm</t>
  </si>
  <si>
    <t>24cm</t>
  </si>
  <si>
    <t>21cm</t>
  </si>
  <si>
    <t>250cm</t>
  </si>
  <si>
    <t>28cm</t>
  </si>
  <si>
    <t>33cm</t>
  </si>
  <si>
    <t>27cm</t>
  </si>
  <si>
    <t>23cm</t>
  </si>
  <si>
    <t>Pricing:</t>
  </si>
  <si>
    <t>Price Table</t>
  </si>
  <si>
    <t>Ladder Position:</t>
  </si>
  <si>
    <t>140mm</t>
  </si>
  <si>
    <t>148mm</t>
  </si>
  <si>
    <t>158mm</t>
  </si>
  <si>
    <t>223.1cm - 240cm*</t>
  </si>
  <si>
    <t>Hardware:</t>
  </si>
  <si>
    <t>All blinds are available with top fix / face fix brackets. Larger blinds are supplied with any additional brackets as required</t>
  </si>
  <si>
    <t>Expressions blinds are supplied with top / face fix clips. Side fix brackets available as option</t>
  </si>
  <si>
    <t>Urban &amp; Essence blinds are supplied with universal box brackets</t>
  </si>
  <si>
    <t>For Urban &amp; Essence orders that require Side fix / Extension / Swivel brackets can be ordered separately as stock item at the time of order</t>
  </si>
  <si>
    <t>Part codes for brackets if required as below:</t>
  </si>
  <si>
    <t>Bracket Type</t>
  </si>
  <si>
    <t>Side Fix Bracket</t>
  </si>
  <si>
    <t>Extension Bracket</t>
  </si>
  <si>
    <t>Swivel Bracket</t>
  </si>
  <si>
    <t>Operation:</t>
  </si>
  <si>
    <t>Cords are used to raise &amp; lower the blinds</t>
  </si>
  <si>
    <t>Each blind is tilted on left hand side &amp; raised / lowered on right side</t>
  </si>
  <si>
    <t>All control cords and acorns are colour co-ordinated with the slat colour chosen</t>
  </si>
  <si>
    <t>A cord consoliadtor is fitted to all blinds to assist with child safety</t>
  </si>
  <si>
    <t>Additional Information:</t>
  </si>
  <si>
    <t>Mixed colour blinds are not available</t>
  </si>
  <si>
    <t>18.1"</t>
  </si>
  <si>
    <t>24.0"</t>
  </si>
  <si>
    <t>29.9"</t>
  </si>
  <si>
    <t>35.8"</t>
  </si>
  <si>
    <t>41.7"</t>
  </si>
  <si>
    <t>47.6"</t>
  </si>
  <si>
    <t>53.5"</t>
  </si>
  <si>
    <t>59.4"</t>
  </si>
  <si>
    <t>65.4"</t>
  </si>
  <si>
    <t>24"</t>
  </si>
  <si>
    <t>71.3"</t>
  </si>
  <si>
    <t>77.2"</t>
  </si>
  <si>
    <t>83.1"</t>
  </si>
  <si>
    <t>89.0"</t>
  </si>
  <si>
    <t>94.9"</t>
  </si>
  <si>
    <t>100.8"</t>
  </si>
  <si>
    <t>106.7"</t>
  </si>
  <si>
    <t>112.6"</t>
  </si>
  <si>
    <t>118.5"</t>
  </si>
  <si>
    <t>124.4"</t>
  </si>
  <si>
    <t>130.3"</t>
  </si>
  <si>
    <t>136.2"</t>
  </si>
  <si>
    <t>142.1"</t>
  </si>
  <si>
    <t>148.0"</t>
  </si>
  <si>
    <t>157.5"</t>
  </si>
  <si>
    <t>25mm Standard Venetian Perfect Fit Standard Frame</t>
  </si>
  <si>
    <t>25mm Standard Venetian Perfect Fit Special Frame</t>
  </si>
  <si>
    <t>51.2"</t>
  </si>
  <si>
    <t>78.7"</t>
  </si>
  <si>
    <t>25mm Special Effects Venetian Perfect Fit Standard Frame</t>
  </si>
  <si>
    <t>25mm Special Effects Venetian Perfect Fit Special Frame</t>
  </si>
  <si>
    <t>46cm</t>
  </si>
  <si>
    <t>61cm</t>
  </si>
  <si>
    <t>76cm</t>
  </si>
  <si>
    <t>91cm</t>
  </si>
  <si>
    <t>106cm</t>
  </si>
  <si>
    <t>121cm</t>
  </si>
  <si>
    <t>130cm</t>
  </si>
  <si>
    <t>25mm Special Effects:</t>
  </si>
  <si>
    <t>Aluwood / Stripes / Pearlised / Soft Sheen / Structure / Perforated.</t>
  </si>
  <si>
    <t>Colours Available:</t>
  </si>
  <si>
    <t>* White</t>
  </si>
  <si>
    <t>* Silver</t>
  </si>
  <si>
    <t>* Black</t>
  </si>
  <si>
    <t>* Brown</t>
  </si>
  <si>
    <t>* Anthracite Grey</t>
  </si>
  <si>
    <t>* Tan</t>
  </si>
  <si>
    <t>Size Restrictions</t>
  </si>
  <si>
    <t>Operation Styles</t>
  </si>
  <si>
    <t>Mtr</t>
  </si>
  <si>
    <t>Handles and Controls</t>
  </si>
  <si>
    <t>Cord controls and child safety come in clear</t>
  </si>
  <si>
    <t>Top Fix</t>
  </si>
  <si>
    <t>FF</t>
  </si>
  <si>
    <t>40mm FF</t>
  </si>
  <si>
    <t>70mm FF</t>
  </si>
  <si>
    <t>Silver</t>
  </si>
  <si>
    <t>Black</t>
  </si>
  <si>
    <t>Brown</t>
  </si>
  <si>
    <t>Anthracite</t>
  </si>
  <si>
    <t xml:space="preserve">Tensioned </t>
  </si>
  <si>
    <t>3 Bar Tensioned £3.25</t>
  </si>
  <si>
    <t>40mm</t>
  </si>
  <si>
    <t>70mm</t>
  </si>
  <si>
    <t>Std</t>
  </si>
  <si>
    <t>Amberley</t>
  </si>
  <si>
    <t>Camden</t>
  </si>
  <si>
    <t>Hornton</t>
  </si>
  <si>
    <t>Pebworth</t>
  </si>
  <si>
    <t>Europa</t>
  </si>
  <si>
    <t>Metis</t>
  </si>
  <si>
    <t>Rhea</t>
  </si>
  <si>
    <t>Orion</t>
  </si>
  <si>
    <t>Sirius</t>
  </si>
  <si>
    <t>Vega</t>
  </si>
  <si>
    <t>Skylight: Min Width 200 - MaxWidth 1400 - Max Drop 3000</t>
  </si>
  <si>
    <t>Clear,White,Brown,Tan</t>
  </si>
  <si>
    <t>Grey,Anthracite</t>
  </si>
  <si>
    <t>Wands</t>
  </si>
  <si>
    <t xml:space="preserve">      Standard SkyLight</t>
  </si>
  <si>
    <t>Duo Pull SkyLight</t>
  </si>
  <si>
    <t xml:space="preserve">       Duo Meet SkyLight</t>
  </si>
  <si>
    <t>Per Mtr Width</t>
  </si>
  <si>
    <t xml:space="preserve">Twist lock handles and wand are available, please </t>
  </si>
  <si>
    <t>state when ordering if required. 2mtr Long</t>
  </si>
  <si>
    <t xml:space="preserve">Twist Lock </t>
  </si>
  <si>
    <t>Top Fix Std</t>
  </si>
  <si>
    <t>&lt;300</t>
  </si>
  <si>
    <t>Split Titl bar</t>
  </si>
  <si>
    <t>Minimum  Width</t>
  </si>
  <si>
    <t>150mm</t>
  </si>
  <si>
    <t xml:space="preserve">Maximum Width </t>
  </si>
  <si>
    <t>750mm</t>
  </si>
  <si>
    <t>Minimum Drop</t>
  </si>
  <si>
    <t>155mm</t>
  </si>
  <si>
    <t>(Height)</t>
  </si>
  <si>
    <t>Maximum Drop</t>
  </si>
  <si>
    <t>2100mm</t>
  </si>
  <si>
    <t>Glass Sizes</t>
  </si>
  <si>
    <t>18, 20, 22, 24, 26, 28, 30, 32mm</t>
  </si>
  <si>
    <t>Smaller beads can be accommodated</t>
  </si>
  <si>
    <t>using foam tape and our unique clip shim</t>
  </si>
  <si>
    <t>Quadrant type beading is recommended</t>
  </si>
  <si>
    <t>Tilt:</t>
  </si>
  <si>
    <t>Left/Right</t>
  </si>
  <si>
    <t>Handle Insert Centre (Default)</t>
  </si>
  <si>
    <t>Top/ Bottom/ Left/ Right</t>
  </si>
  <si>
    <t>Handle Insert Custom</t>
  </si>
  <si>
    <t>Bottom/ Top Measure from Left to Handle Centre</t>
  </si>
  <si>
    <t>Left/ Right Measure from Bottom to Handle Centre</t>
  </si>
  <si>
    <t>If you have a Handle Insert the tilt will be on the</t>
  </si>
  <si>
    <t>opposite side to the Insert</t>
  </si>
  <si>
    <t>Important Stuff to Know</t>
  </si>
  <si>
    <r>
      <t>Bay Windows with opening windows will have different heights, as such the louvres</t>
    </r>
    <r>
      <rPr>
        <b/>
        <sz val="11"/>
        <color theme="1"/>
        <rFont val="Aptos Narrow"/>
        <family val="2"/>
        <scheme val="minor"/>
      </rPr>
      <t xml:space="preserve"> will not match in height!</t>
    </r>
  </si>
  <si>
    <t xml:space="preserve">Air Vents and other obstructions </t>
  </si>
  <si>
    <t>Your PF shutter frame will overlap the window frame by 25mm from the glass.</t>
  </si>
  <si>
    <t>This should be enough clearance for vents and handles.</t>
  </si>
  <si>
    <t>Always double check!</t>
  </si>
  <si>
    <t xml:space="preserve">Handle Positions  </t>
  </si>
  <si>
    <t xml:space="preserve">Never assume the handles are central  </t>
  </si>
  <si>
    <t xml:space="preserve">For Left and Right Handles measure from Bottom up to the Centre of the handle  </t>
  </si>
  <si>
    <t>Always from the Glass not the window frame!</t>
  </si>
  <si>
    <t>Wide Windows</t>
  </si>
  <si>
    <t>Wide Windows with Handles</t>
  </si>
  <si>
    <t>Multi Panels will always have a astragal to cover the gaps between the panels to give a neat finish</t>
  </si>
  <si>
    <t>Light</t>
  </si>
  <si>
    <t>Clips</t>
  </si>
  <si>
    <t>Exclusive Stuff (Clip Covers &amp; Shims)</t>
  </si>
  <si>
    <t>Band AAA / AA</t>
  </si>
  <si>
    <t>ADDITIONAL INFORMATION:</t>
  </si>
  <si>
    <t>Prices Apply to:</t>
  </si>
  <si>
    <t xml:space="preserve"> White, Anodised, Anthracite, Beige, Black &amp; Brown frame</t>
  </si>
  <si>
    <t>Golden Oak &amp; Mahogany available @ 30% Surcharge</t>
  </si>
  <si>
    <t>Available with Chain Operation (left or right)</t>
  </si>
  <si>
    <t>Only certain fabrics can be made up to maximum drop.</t>
  </si>
  <si>
    <t>(The thicker the fabric the smaller the max drop will be)</t>
  </si>
  <si>
    <t>Konnect Magnetic Strip</t>
  </si>
  <si>
    <t>per mtr</t>
  </si>
  <si>
    <t>Konnect Insert</t>
  </si>
  <si>
    <t>Each</t>
  </si>
  <si>
    <t>12mm Double side Foam Tape</t>
  </si>
  <si>
    <t>Window Handle Packer</t>
  </si>
  <si>
    <t xml:space="preserve">Golden Oak &amp; Mahogany </t>
  </si>
  <si>
    <t>BAND A</t>
  </si>
  <si>
    <t>BAND B</t>
  </si>
  <si>
    <t>BAND C</t>
  </si>
  <si>
    <t>A004 ND</t>
  </si>
  <si>
    <t>B105 ND</t>
  </si>
  <si>
    <t>C201 ND</t>
  </si>
  <si>
    <t>A005 ND</t>
  </si>
  <si>
    <t>B106 ND</t>
  </si>
  <si>
    <t>C202 ND</t>
  </si>
  <si>
    <t>A006 ND</t>
  </si>
  <si>
    <t>B107 ND</t>
  </si>
  <si>
    <t>C203 ND</t>
  </si>
  <si>
    <t>A007 ND</t>
  </si>
  <si>
    <t>B108 ND</t>
  </si>
  <si>
    <t>C204 ND</t>
  </si>
  <si>
    <t>A008 ND</t>
  </si>
  <si>
    <t>B109 ND</t>
  </si>
  <si>
    <t>C205 ND</t>
  </si>
  <si>
    <t>A009 ND</t>
  </si>
  <si>
    <t>B110 ND</t>
  </si>
  <si>
    <t>C206 ND</t>
  </si>
  <si>
    <t>A010 ND</t>
  </si>
  <si>
    <t>B111 ND</t>
  </si>
  <si>
    <t>C207 ND</t>
  </si>
  <si>
    <t>A012 ND</t>
  </si>
  <si>
    <t>B112 ND</t>
  </si>
  <si>
    <t>C208 ND</t>
  </si>
  <si>
    <t>A013 ND</t>
  </si>
  <si>
    <t>B113 ND</t>
  </si>
  <si>
    <t>C209 ND</t>
  </si>
  <si>
    <t>A014 ND</t>
  </si>
  <si>
    <t>B114 ND</t>
  </si>
  <si>
    <t>C210 ND</t>
  </si>
  <si>
    <t>A015 ND</t>
  </si>
  <si>
    <t>B115 ND</t>
  </si>
  <si>
    <t>C211 ND</t>
  </si>
  <si>
    <t>A016 ND</t>
  </si>
  <si>
    <t>B116 ND</t>
  </si>
  <si>
    <t>C212 ND</t>
  </si>
  <si>
    <t>A017 ND</t>
  </si>
  <si>
    <t>B117 ND</t>
  </si>
  <si>
    <t>C213 ND</t>
  </si>
  <si>
    <t>A018 ND</t>
  </si>
  <si>
    <t>B118 ND</t>
  </si>
  <si>
    <t>C214 ND</t>
  </si>
  <si>
    <t>A019 ND</t>
  </si>
  <si>
    <t>B119 ND</t>
  </si>
  <si>
    <t>C215 ND</t>
  </si>
  <si>
    <t>A020 ND</t>
  </si>
  <si>
    <t>B120 ND</t>
  </si>
  <si>
    <t>C216 ND</t>
  </si>
  <si>
    <t>A021 ND</t>
  </si>
  <si>
    <t>B121 ND</t>
  </si>
  <si>
    <t>C217 ND</t>
  </si>
  <si>
    <t>A022 ND</t>
  </si>
  <si>
    <t>B122 ND</t>
  </si>
  <si>
    <t>C218 ND</t>
  </si>
  <si>
    <t>A023 ND</t>
  </si>
  <si>
    <t>B123 ND</t>
  </si>
  <si>
    <t>C219 ND</t>
  </si>
  <si>
    <t>A024 ND</t>
  </si>
  <si>
    <t>B124 ND</t>
  </si>
  <si>
    <t>C220 ND</t>
  </si>
  <si>
    <t>A025 ND</t>
  </si>
  <si>
    <t>B125 ND</t>
  </si>
  <si>
    <t>C221 ND</t>
  </si>
  <si>
    <t>A026 ND</t>
  </si>
  <si>
    <t>B126 ND</t>
  </si>
  <si>
    <t>C223 ND</t>
  </si>
  <si>
    <t>A027 ND</t>
  </si>
  <si>
    <t>B127 ND</t>
  </si>
  <si>
    <t>C224 ND</t>
  </si>
  <si>
    <t>A028 ND</t>
  </si>
  <si>
    <t>B128 ND</t>
  </si>
  <si>
    <t>C225 ND</t>
  </si>
  <si>
    <t>A029 ND</t>
  </si>
  <si>
    <t>B129 ND</t>
  </si>
  <si>
    <t>C226 ND</t>
  </si>
  <si>
    <t>A030 ND</t>
  </si>
  <si>
    <t>B135 ND</t>
  </si>
  <si>
    <t>C227 ND</t>
  </si>
  <si>
    <t>B136 ND</t>
  </si>
  <si>
    <t>C228 ND</t>
  </si>
  <si>
    <t>C229 ND</t>
  </si>
  <si>
    <t>C300 ND</t>
  </si>
  <si>
    <t>C301 ND</t>
  </si>
  <si>
    <t>Slat Colour</t>
  </si>
  <si>
    <t>Slat Finish</t>
  </si>
  <si>
    <t>Headrail Colour</t>
  </si>
  <si>
    <t>Special Effects</t>
  </si>
  <si>
    <t>Alpine</t>
  </si>
  <si>
    <t>Wood Print</t>
  </si>
  <si>
    <t>Yes</t>
  </si>
  <si>
    <t>American Elm</t>
  </si>
  <si>
    <t>Antique Silver</t>
  </si>
  <si>
    <t>Metallic</t>
  </si>
  <si>
    <t>No</t>
  </si>
  <si>
    <t>Matt</t>
  </si>
  <si>
    <t>Ash</t>
  </si>
  <si>
    <t>Gloss</t>
  </si>
  <si>
    <t>Barely Black</t>
  </si>
  <si>
    <t>Black Gloss</t>
  </si>
  <si>
    <t>Blue Haze</t>
  </si>
  <si>
    <t>Soft Sheen</t>
  </si>
  <si>
    <t>Brick</t>
  </si>
  <si>
    <t>Scarlet</t>
  </si>
  <si>
    <t>Bronze</t>
  </si>
  <si>
    <t>Brushed Copper</t>
  </si>
  <si>
    <t>Gold Copper</t>
  </si>
  <si>
    <t>Brushed Nickel</t>
  </si>
  <si>
    <t>Brushed Silver</t>
  </si>
  <si>
    <t>Buttercup</t>
  </si>
  <si>
    <t>Calico</t>
  </si>
  <si>
    <t>Magnolia</t>
  </si>
  <si>
    <t>Caramel</t>
  </si>
  <si>
    <t>Chalk White</t>
  </si>
  <si>
    <t>Champagne</t>
  </si>
  <si>
    <t>Charcoal Grey</t>
  </si>
  <si>
    <t>Cherry</t>
  </si>
  <si>
    <t>Chestnut</t>
  </si>
  <si>
    <t>Classic Stripe</t>
  </si>
  <si>
    <t>Stripe Print</t>
  </si>
  <si>
    <t>Classic White</t>
  </si>
  <si>
    <t>Conker</t>
  </si>
  <si>
    <t>Cool Aqua</t>
  </si>
  <si>
    <t>Cool Sky</t>
  </si>
  <si>
    <t>Copper</t>
  </si>
  <si>
    <t>Glistening Gold</t>
  </si>
  <si>
    <t>Cream</t>
  </si>
  <si>
    <t>Creamy Apricot</t>
  </si>
  <si>
    <t>Almond</t>
  </si>
  <si>
    <t>Crushed Snow</t>
  </si>
  <si>
    <t>Structure</t>
  </si>
  <si>
    <t>Damson</t>
  </si>
  <si>
    <t>Deep Ivy</t>
  </si>
  <si>
    <t>Dorothy</t>
  </si>
  <si>
    <t>Dusty Grey</t>
  </si>
  <si>
    <t>Elderberry</t>
  </si>
  <si>
    <t>Electric Aqua</t>
  </si>
  <si>
    <t>Everglades</t>
  </si>
  <si>
    <t>Fern Green</t>
  </si>
  <si>
    <t>Filtra Black</t>
  </si>
  <si>
    <t>Perforated</t>
  </si>
  <si>
    <t>Filtra Magnolia</t>
  </si>
  <si>
    <t>Filtra Silver</t>
  </si>
  <si>
    <t>Filtra White</t>
  </si>
  <si>
    <t>Fresh Apple</t>
  </si>
  <si>
    <t>Frosted Silver</t>
  </si>
  <si>
    <t>Fruitwood</t>
  </si>
  <si>
    <t>Fuchsia</t>
  </si>
  <si>
    <t>Glacier</t>
  </si>
  <si>
    <t>Gloss White</t>
  </si>
  <si>
    <t>Golden Yellow</t>
  </si>
  <si>
    <t>Harvest</t>
  </si>
  <si>
    <t>Hessian</t>
  </si>
  <si>
    <t>Honey</t>
  </si>
  <si>
    <t>Hornbeam</t>
  </si>
  <si>
    <t>Ice Blue</t>
  </si>
  <si>
    <t>Ice Pink</t>
  </si>
  <si>
    <t>Indian Yellow</t>
  </si>
  <si>
    <t>Khaki</t>
  </si>
  <si>
    <t>Latte</t>
  </si>
  <si>
    <t>Natural Taupe</t>
  </si>
  <si>
    <t>London Fog</t>
  </si>
  <si>
    <t>Mahogany</t>
  </si>
  <si>
    <t>Marigold</t>
  </si>
  <si>
    <t>Melba</t>
  </si>
  <si>
    <t>Mellow Peach</t>
  </si>
  <si>
    <t>Melon</t>
  </si>
  <si>
    <t>Mercury</t>
  </si>
  <si>
    <t>Mid Grey</t>
  </si>
  <si>
    <t>Midnight Blue</t>
  </si>
  <si>
    <t>Mint Cream</t>
  </si>
  <si>
    <t>Mocha</t>
  </si>
  <si>
    <t>Moonstone</t>
  </si>
  <si>
    <t>Mushroom</t>
  </si>
  <si>
    <t>Oatmeal</t>
  </si>
  <si>
    <t>Off White</t>
  </si>
  <si>
    <t>Orange</t>
  </si>
  <si>
    <t>Oriental Blue</t>
  </si>
  <si>
    <t>Oxford Blue</t>
  </si>
  <si>
    <t>Oyster White</t>
  </si>
  <si>
    <t>Peppermint</t>
  </si>
  <si>
    <t>Pink Blossom</t>
  </si>
  <si>
    <t>Pinstripe</t>
  </si>
  <si>
    <t>Pistachio</t>
  </si>
  <si>
    <t>Pitch Black</t>
  </si>
  <si>
    <t>Polar</t>
  </si>
  <si>
    <t>Praline</t>
  </si>
  <si>
    <t>Pretty Pink</t>
  </si>
  <si>
    <t>Russet</t>
  </si>
  <si>
    <t>Sapphire</t>
  </si>
  <si>
    <t>Satin Silver</t>
  </si>
  <si>
    <t>Scottish Pine</t>
  </si>
  <si>
    <t>Sea Blue</t>
  </si>
  <si>
    <t>Shiny Silver</t>
  </si>
  <si>
    <t>Silver Lustre</t>
  </si>
  <si>
    <t>Silver Pitch</t>
  </si>
  <si>
    <t>Snowflake</t>
  </si>
  <si>
    <t>Soft Brown</t>
  </si>
  <si>
    <t>Soft Orange</t>
  </si>
  <si>
    <t>Soft Stone</t>
  </si>
  <si>
    <t>Natural</t>
  </si>
  <si>
    <t>Solar Flare</t>
  </si>
  <si>
    <t>Sparkle Black</t>
  </si>
  <si>
    <t>Sparkle Blue</t>
  </si>
  <si>
    <t>Spring Blush</t>
  </si>
  <si>
    <t>Sugar Maple</t>
  </si>
  <si>
    <t>Sugar Pink</t>
  </si>
  <si>
    <t>Sunrise</t>
  </si>
  <si>
    <t>Tornado</t>
  </si>
  <si>
    <t>Twilight Grey</t>
  </si>
  <si>
    <t>Walnut</t>
  </si>
  <si>
    <t>White Shimmer</t>
  </si>
  <si>
    <t>Wild Plum</t>
  </si>
  <si>
    <t>PF Shutter Lite</t>
  </si>
  <si>
    <t>Enter you company details on this page</t>
  </si>
  <si>
    <t>All Prices are + Vat</t>
  </si>
  <si>
    <t>Feb 2026 Price List</t>
  </si>
  <si>
    <t>Contents</t>
  </si>
  <si>
    <t>Slimline Vertical Blinds</t>
  </si>
  <si>
    <t>Page  1-2</t>
  </si>
  <si>
    <t>Vouge Vertical Blinds</t>
  </si>
  <si>
    <t>Vertical Fabric Ony</t>
  </si>
  <si>
    <t>Verical Fabric Bands</t>
  </si>
  <si>
    <t>Roller Blinds</t>
  </si>
  <si>
    <t>Roller Blinds Scallops</t>
  </si>
  <si>
    <t>Roller Blinds Extras</t>
  </si>
  <si>
    <t>Roller Blinds Braids</t>
  </si>
  <si>
    <t>Page 11</t>
  </si>
  <si>
    <t>Roller Blinds Poles &amp; Pulls</t>
  </si>
  <si>
    <t>Page 12</t>
  </si>
  <si>
    <t>PF Roller Blinds</t>
  </si>
  <si>
    <t>Page 13</t>
  </si>
  <si>
    <t>Roller Fabric Bands</t>
  </si>
  <si>
    <t>HC Wood &amp; Faux Venetians</t>
  </si>
  <si>
    <t>Infusion Faux Venetians</t>
  </si>
  <si>
    <t>Infusion Spec</t>
  </si>
  <si>
    <t>PF Shutter</t>
  </si>
  <si>
    <t>Pf Shutter Information</t>
  </si>
  <si>
    <t>25mm Venetians</t>
  </si>
  <si>
    <t>PF Venetians</t>
  </si>
  <si>
    <t>Venetian Colour Chart</t>
  </si>
  <si>
    <t>PF Pleated</t>
  </si>
  <si>
    <t>PF Pleated Spec</t>
  </si>
  <si>
    <t>Page 39</t>
  </si>
  <si>
    <t>Contact &amp; Delivery Info</t>
  </si>
  <si>
    <t>Nova Vertical</t>
  </si>
  <si>
    <t>Page  3-4</t>
  </si>
  <si>
    <t>Page 5-6</t>
  </si>
  <si>
    <t>Page 7</t>
  </si>
  <si>
    <t>Page 8</t>
  </si>
  <si>
    <t>Page 9-10</t>
  </si>
  <si>
    <t>Page 14</t>
  </si>
  <si>
    <t>Page 15-16</t>
  </si>
  <si>
    <t>Page 17-19</t>
  </si>
  <si>
    <t>Night &amp; Day Roller Blinds</t>
  </si>
  <si>
    <t xml:space="preserve"> Night &amp; Day Fabric Bands</t>
  </si>
  <si>
    <t>Page 22</t>
  </si>
  <si>
    <t>Page 23</t>
  </si>
  <si>
    <t xml:space="preserve">Pleated Freehang </t>
  </si>
  <si>
    <t>Pleated Sky Light</t>
  </si>
  <si>
    <t>Page 35</t>
  </si>
  <si>
    <t>YOUR DISCOUNT</t>
  </si>
  <si>
    <t>YOUR MARKUP</t>
  </si>
  <si>
    <t>Slimline Vertical</t>
  </si>
  <si>
    <t>SlimLline Vertical Head Rail Only</t>
  </si>
  <si>
    <t>NA</t>
  </si>
  <si>
    <t>Vogue Vertical</t>
  </si>
  <si>
    <t xml:space="preserve">Vogue Head Rail Only </t>
  </si>
  <si>
    <t>Vogue Motor, Remotes etc</t>
  </si>
  <si>
    <t>Vertical Fabric Only</t>
  </si>
  <si>
    <t>Roller</t>
  </si>
  <si>
    <t>Metal Bottom Bar</t>
  </si>
  <si>
    <t xml:space="preserve">Cassettes &amp; Fascias </t>
  </si>
  <si>
    <t>Fascias Cloth Cover</t>
  </si>
  <si>
    <t>Louvolite Grip 32</t>
  </si>
  <si>
    <t>Perfect Fit Pleated</t>
  </si>
  <si>
    <t>Perfect Fit 25mm Venetain</t>
  </si>
  <si>
    <t>Perfect Fit Roller</t>
  </si>
  <si>
    <t>Perfect Fit Shutter Lite</t>
  </si>
  <si>
    <t>HC Faux Wood</t>
  </si>
  <si>
    <t>HC Wood</t>
  </si>
  <si>
    <t>Infusions Faux</t>
  </si>
  <si>
    <t>25mm Venetain</t>
  </si>
  <si>
    <t>Freehanging Pleated</t>
  </si>
  <si>
    <t xml:space="preserve"> Sky Light Pleated</t>
  </si>
  <si>
    <t>Nova Vertical Head Rail Only</t>
  </si>
  <si>
    <t>Night &amp; day</t>
  </si>
  <si>
    <t>HC Tilt Only Motor</t>
  </si>
  <si>
    <t>3 Bar Tensioned</t>
  </si>
  <si>
    <r>
      <rPr>
        <b/>
        <sz val="10"/>
        <color theme="1"/>
        <rFont val="Aptos Narrow"/>
        <family val="2"/>
        <scheme val="minor"/>
      </rPr>
      <t>Special Frames</t>
    </r>
    <r>
      <rPr>
        <sz val="10"/>
        <color theme="1"/>
        <rFont val="Aptos Narrow"/>
        <family val="2"/>
        <scheme val="minor"/>
      </rPr>
      <t>: Golden Oak &amp; Mahogany</t>
    </r>
  </si>
  <si>
    <t>Bracket Sizes</t>
  </si>
  <si>
    <t xml:space="preserve">     </t>
  </si>
  <si>
    <r>
      <rPr>
        <b/>
        <sz val="10"/>
        <color theme="1"/>
        <rFont val="Aptos Narrow"/>
        <family val="2"/>
        <scheme val="minor"/>
      </rPr>
      <t>Standard Frames:</t>
    </r>
    <r>
      <rPr>
        <sz val="10"/>
        <color theme="1"/>
        <rFont val="Aptos Narrow"/>
        <family val="2"/>
        <scheme val="minor"/>
      </rPr>
      <t xml:space="preserve"> White, Black, Brown, Anthracite Grey, Matt Grey</t>
    </r>
  </si>
  <si>
    <t>Roller &amp; Night / Day Motor, Remotes etc</t>
  </si>
  <si>
    <t>.</t>
  </si>
  <si>
    <t>Classic Day Light</t>
  </si>
  <si>
    <t>Classic BO</t>
  </si>
  <si>
    <t>Signature FR</t>
  </si>
  <si>
    <t>Signature FR BO</t>
  </si>
  <si>
    <t>Classic Daylight</t>
  </si>
  <si>
    <t>Page 43</t>
  </si>
  <si>
    <t>Vertical Slope Measure Guide</t>
  </si>
  <si>
    <t>All Prices Plus Vat</t>
  </si>
  <si>
    <t>Page 20-21</t>
  </si>
  <si>
    <t>Page 25-27</t>
  </si>
  <si>
    <t>Page 28-29</t>
  </si>
  <si>
    <t>Page 33-34</t>
  </si>
  <si>
    <t>Page 40</t>
  </si>
  <si>
    <t>Page 30-32</t>
  </si>
  <si>
    <t>Page 24</t>
  </si>
  <si>
    <t>Page 36</t>
  </si>
  <si>
    <t>Page 37-38</t>
  </si>
  <si>
    <t>Page 40-42</t>
  </si>
  <si>
    <t>Page 44</t>
  </si>
  <si>
    <t>For Top and Bottom handles measure from the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</si>
</sst>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164" formatCode="0.000"/>
    <numFmt numFmtId="165" formatCode="0.00\'\'"/>
    <numFmt numFmtId="166" formatCode="&quot;£&quot;#,##0.00"/>
    <numFmt numFmtId="167" formatCode="0.0"/>
    <numFmt numFmtId="168" formatCode="0.00&quot;''&quot;"/>
    <numFmt numFmtId="169" formatCode="#,##0.00_ ;[Red]\-#,##0.00\ "/>
  </numFmts>
  <fonts count="87"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0"/>
      <name val="Arial"/>
      <family val="2"/>
    </font>
    <font>
      <b/>
      <sz val="14"/>
      <name val="Aptos Narrow"/>
      <family val="2"/>
      <scheme val="minor"/>
    </font>
    <font>
      <sz val="14"/>
      <name val="Aptos Narrow"/>
      <family val="2"/>
      <scheme val="minor"/>
    </font>
    <font>
      <sz val="14"/>
      <color theme="1"/>
      <name val="Aptos Narrow"/>
      <family val="2"/>
      <scheme val="minor"/>
    </font>
    <font>
      <sz val="12"/>
      <color theme="1"/>
      <name val="Aptos Narrow"/>
      <family val="2"/>
      <scheme val="minor"/>
    </font>
    <font>
      <sz val="11"/>
      <color rgb="FF9C6500"/>
      <name val="Aptos Narrow"/>
      <family val="2"/>
      <scheme val="minor"/>
    </font>
    <font>
      <sz val="11"/>
      <color rgb="FF000000"/>
      <name val="Calibri"/>
      <family val="2"/>
      <charset val="204"/>
    </font>
    <font>
      <sz val="12"/>
      <color theme="1"/>
      <name val="Times New Roman"/>
      <family val="1"/>
    </font>
    <font>
      <sz val="10"/>
      <color theme="1"/>
      <name val="Arial"/>
      <family val="2"/>
    </font>
    <font>
      <b/>
      <sz val="14"/>
      <color theme="1"/>
      <name val="Aptos Narrow"/>
      <family val="2"/>
      <scheme val="minor"/>
    </font>
    <font>
      <sz val="10"/>
      <name val="Arial"/>
      <family val="2"/>
    </font>
    <font>
      <sz val="11"/>
      <color theme="1"/>
      <name val="Aptos Narrow"/>
      <family val="2"/>
      <scheme val="minor"/>
    </font>
    <font>
      <b/>
      <sz val="11"/>
      <color theme="1"/>
      <name val="Aptos Narrow"/>
      <family val="2"/>
      <scheme val="minor"/>
    </font>
    <font>
      <sz val="11"/>
      <color theme="0"/>
      <name val="Aptos Narrow"/>
      <family val="2"/>
      <scheme val="minor"/>
    </font>
    <font>
      <b/>
      <sz val="18"/>
      <color theme="1"/>
      <name val="Aptos Narrow"/>
      <family val="2"/>
      <scheme val="minor"/>
    </font>
    <font>
      <sz val="11"/>
      <name val="Aptos Narrow"/>
      <family val="2"/>
      <scheme val="minor"/>
    </font>
    <font>
      <sz val="13"/>
      <color theme="1"/>
      <name val="Aptos Narrow"/>
      <family val="2"/>
      <scheme val="minor"/>
    </font>
    <font>
      <sz val="13"/>
      <name val="Calibri"/>
      <family val="2"/>
    </font>
    <font>
      <sz val="13"/>
      <name val="Aptos Narrow"/>
      <family val="2"/>
      <scheme val="minor"/>
    </font>
    <font>
      <sz val="10"/>
      <name val="Arial"/>
      <family val="2"/>
    </font>
    <font>
      <b/>
      <sz val="12"/>
      <color theme="1"/>
      <name val="Aptos Narrow"/>
      <family val="2"/>
      <scheme val="minor"/>
    </font>
    <font>
      <b/>
      <sz val="12"/>
      <name val="Aptos Narrow"/>
      <family val="2"/>
      <scheme val="minor"/>
    </font>
    <font>
      <sz val="12"/>
      <name val="Aptos Narrow"/>
      <family val="2"/>
      <scheme val="minor"/>
    </font>
    <font>
      <sz val="12"/>
      <color theme="0"/>
      <name val="Aptos Narrow"/>
      <family val="2"/>
      <scheme val="minor"/>
    </font>
    <font>
      <b/>
      <sz val="10"/>
      <color theme="1"/>
      <name val="Arial"/>
      <family val="2"/>
    </font>
    <font>
      <sz val="12"/>
      <name val="Arial"/>
      <family val="2"/>
    </font>
    <font>
      <sz val="14"/>
      <color rgb="FF000000"/>
      <name val="Calibri"/>
      <family val="2"/>
    </font>
    <font>
      <sz val="14"/>
      <color theme="1"/>
      <name val="Calibri"/>
      <family val="2"/>
    </font>
    <font>
      <sz val="14"/>
      <name val="Calibri"/>
      <family val="2"/>
    </font>
    <font>
      <b/>
      <sz val="14"/>
      <color theme="1"/>
      <name val="Calibri"/>
      <family val="2"/>
    </font>
    <font>
      <b/>
      <sz val="14"/>
      <name val="Calibri"/>
      <family val="2"/>
    </font>
    <font>
      <b/>
      <sz val="26"/>
      <name val="Aptos Narrow"/>
      <family val="2"/>
      <scheme val="minor"/>
    </font>
    <font>
      <sz val="11"/>
      <name val="Arial Narrow"/>
      <family val="2"/>
    </font>
    <font>
      <b/>
      <sz val="18"/>
      <name val="Cambria"/>
      <family val="1"/>
    </font>
    <font>
      <sz val="12"/>
      <name val="Cambria"/>
      <family val="1"/>
    </font>
    <font>
      <b/>
      <sz val="16"/>
      <color theme="1"/>
      <name val="Aptos Narrow"/>
      <family val="2"/>
      <scheme val="minor"/>
    </font>
    <font>
      <sz val="16"/>
      <color theme="1"/>
      <name val="Aptos Narrow"/>
      <family val="2"/>
      <scheme val="minor"/>
    </font>
    <font>
      <sz val="14"/>
      <color rgb="FFFF0000"/>
      <name val="Aptos Narrow"/>
      <family val="2"/>
      <scheme val="minor"/>
    </font>
    <font>
      <b/>
      <sz val="16"/>
      <color theme="1" tint="0.249977111117893"/>
      <name val="Book Antiqua"/>
      <family val="1"/>
    </font>
    <font>
      <sz val="16"/>
      <color rgb="FF000000"/>
      <name val="Aptos Narrow"/>
      <family val="2"/>
      <scheme val="minor"/>
    </font>
    <font>
      <sz val="16"/>
      <color rgb="FF000000"/>
      <name val="Book Antiqua"/>
      <family val="1"/>
    </font>
    <font>
      <sz val="16"/>
      <color theme="1"/>
      <name val="Arial"/>
      <family val="2"/>
    </font>
    <font>
      <i/>
      <sz val="12"/>
      <name val="Aptos Narrow"/>
      <family val="2"/>
      <scheme val="minor"/>
    </font>
    <font>
      <i/>
      <sz val="12"/>
      <color theme="1"/>
      <name val="Aptos Narrow"/>
      <family val="2"/>
      <scheme val="minor"/>
    </font>
    <font>
      <b/>
      <sz val="10"/>
      <color theme="1"/>
      <name val="Aptos Narrow"/>
      <family val="2"/>
      <scheme val="minor"/>
    </font>
    <font>
      <sz val="10"/>
      <color theme="1"/>
      <name val="Aptos Narrow"/>
      <family val="2"/>
      <scheme val="minor"/>
    </font>
    <font>
      <sz val="9"/>
      <color theme="1"/>
      <name val="Aptos Narrow"/>
      <family val="2"/>
      <scheme val="minor"/>
    </font>
    <font>
      <sz val="11"/>
      <name val="Cambria"/>
      <family val="1"/>
    </font>
    <font>
      <b/>
      <i/>
      <u/>
      <sz val="16"/>
      <color rgb="FF000000"/>
      <name val="Cambria"/>
      <family val="1"/>
    </font>
    <font>
      <b/>
      <sz val="11"/>
      <color rgb="FF000000"/>
      <name val="Cambria"/>
      <family val="1"/>
    </font>
    <font>
      <b/>
      <sz val="11"/>
      <name val="Cambria"/>
      <family val="1"/>
    </font>
    <font>
      <sz val="12"/>
      <color rgb="FFFF0000"/>
      <name val="Cambria"/>
      <family val="1"/>
    </font>
    <font>
      <b/>
      <sz val="11"/>
      <name val="Aptos Narrow"/>
      <family val="2"/>
      <scheme val="minor"/>
    </font>
    <font>
      <sz val="10"/>
      <name val="Aptos Narrow"/>
      <family val="2"/>
      <scheme val="minor"/>
    </font>
    <font>
      <i/>
      <sz val="10"/>
      <color theme="1"/>
      <name val="Aptos Narrow"/>
      <family val="2"/>
      <scheme val="minor"/>
    </font>
    <font>
      <b/>
      <sz val="9"/>
      <color theme="1"/>
      <name val="Aptos Narrow"/>
      <family val="2"/>
      <scheme val="minor"/>
    </font>
    <font>
      <sz val="13"/>
      <color theme="1"/>
      <name val="Calibri"/>
      <family val="2"/>
    </font>
    <font>
      <b/>
      <sz val="13"/>
      <color theme="1"/>
      <name val="Calibri"/>
      <family val="2"/>
    </font>
    <font>
      <sz val="13"/>
      <color rgb="FF000000"/>
      <name val="Calibri"/>
      <family val="2"/>
    </font>
    <font>
      <sz val="10"/>
      <color theme="1"/>
      <name val="ADLaM Display"/>
    </font>
    <font>
      <b/>
      <sz val="10"/>
      <name val="Aptos Narrow"/>
      <family val="2"/>
      <scheme val="minor"/>
    </font>
    <font>
      <b/>
      <sz val="10"/>
      <name val="Arial"/>
      <family val="2"/>
    </font>
    <font>
      <sz val="10"/>
      <color theme="1" tint="0.249977111117893"/>
      <name val="Arial"/>
      <family val="2"/>
    </font>
    <font>
      <sz val="12"/>
      <color theme="1"/>
      <name val="Calibri"/>
      <family val="2"/>
    </font>
    <font>
      <b/>
      <sz val="18"/>
      <color theme="1"/>
      <name val="Calibri"/>
      <family val="2"/>
    </font>
    <font>
      <sz val="18"/>
      <color theme="1"/>
      <name val="Aptos Narrow"/>
      <family val="2"/>
      <scheme val="minor"/>
    </font>
    <font>
      <sz val="14"/>
      <color theme="1"/>
      <name val="ADLaM Display"/>
    </font>
    <font>
      <b/>
      <sz val="26"/>
      <color theme="1"/>
      <name val="Aptos Narrow"/>
      <family val="2"/>
      <scheme val="minor"/>
    </font>
    <font>
      <sz val="24"/>
      <color theme="1"/>
      <name val="Aptos Narrow"/>
      <family val="2"/>
      <scheme val="minor"/>
    </font>
    <font>
      <sz val="26"/>
      <color theme="1"/>
      <name val="Aptos Narrow"/>
      <family val="2"/>
      <scheme val="minor"/>
    </font>
    <font>
      <sz val="8"/>
      <name val="Aptos Narrow"/>
      <family val="2"/>
      <scheme val="minor"/>
    </font>
    <font>
      <sz val="10"/>
      <color theme="1"/>
      <name val="Calibri"/>
      <family val="2"/>
    </font>
    <font>
      <sz val="14"/>
      <color theme="1"/>
      <name val="Aptos Display"/>
      <family val="2"/>
      <scheme val="major"/>
    </font>
    <font>
      <sz val="14"/>
      <color rgb="FFFF0000"/>
      <name val="Aptos Display"/>
      <family val="2"/>
      <scheme val="major"/>
    </font>
    <font>
      <sz val="14"/>
      <color theme="4"/>
      <name val="Aptos Display"/>
      <family val="2"/>
      <scheme val="major"/>
    </font>
    <font>
      <sz val="18"/>
      <name val="Cambria"/>
      <family val="2"/>
    </font>
    <font>
      <b/>
      <sz val="18"/>
      <name val="Cambria"/>
      <family val="2"/>
    </font>
    <font>
      <sz val="18"/>
      <name val="Aptos Narrow"/>
      <family val="2"/>
      <scheme val="minor"/>
    </font>
    <font>
      <sz val="18"/>
      <name val="Cambria"/>
      <family val="1"/>
    </font>
    <font>
      <b/>
      <sz val="18"/>
      <name val="Aptos Narrow"/>
      <family val="2"/>
      <scheme val="minor"/>
    </font>
    <font>
      <sz val="18"/>
      <color rgb="FFFF0000"/>
      <name val="Aptos Narrow"/>
      <family val="2"/>
      <scheme val="minor"/>
    </font>
    <font>
      <b/>
      <sz val="18"/>
      <name val="Aptos Narrow"/>
      <family val="2"/>
    </font>
    <font>
      <sz val="18"/>
      <name val="Aptos Narrow"/>
      <family val="2"/>
    </font>
    <font>
      <sz val="18"/>
      <color theme="1"/>
      <name val="Aptos Narrow"/>
      <family val="2"/>
    </font>
  </fonts>
  <fills count="2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patternFill>
    </fill>
    <fill>
      <patternFill patternType="solid">
        <fgColor theme="4" tint="0.79998168889431442"/>
        <bgColor indexed="65"/>
      </patternFill>
    </fill>
    <fill>
      <patternFill patternType="solid">
        <fgColor rgb="FFFDFDFD"/>
      </patternFill>
    </fill>
    <fill>
      <patternFill patternType="solid">
        <fgColor rgb="FF7C888F"/>
      </patternFill>
    </fill>
    <fill>
      <patternFill patternType="solid">
        <fgColor theme="0" tint="-0.249977111117893"/>
        <bgColor indexed="64"/>
      </patternFill>
    </fill>
    <fill>
      <patternFill patternType="solid">
        <fgColor rgb="FFD5D6DA"/>
      </patternFill>
    </fill>
    <fill>
      <patternFill patternType="solid">
        <fgColor theme="0" tint="-0.14999847407452621"/>
        <bgColor rgb="FF000000"/>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rgb="FFD9D9D9"/>
        <bgColor rgb="FF000000"/>
      </patternFill>
    </fill>
    <fill>
      <patternFill patternType="solid">
        <fgColor theme="2" tint="-9.9978637043366805E-2"/>
        <bgColor indexed="64"/>
      </patternFill>
    </fill>
  </fills>
  <borders count="70">
    <border>
      <left/>
      <right/>
      <top/>
      <bottom/>
      <diagonal/>
    </border>
    <border>
      <left style="thin">
        <color indexed="64"/>
      </left>
      <right/>
      <top style="thin">
        <color indexed="64"/>
      </top>
      <bottom/>
      <diagonal/>
    </border>
    <border>
      <left/>
      <right style="thin">
        <color theme="0"/>
      </right>
      <top style="thin">
        <color indexed="64"/>
      </top>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thin">
        <color indexed="64"/>
      </left>
      <right/>
      <top/>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theme="0"/>
      </right>
      <top style="thin">
        <color theme="0"/>
      </top>
      <bottom/>
      <diagonal/>
    </border>
    <border>
      <left style="thin">
        <color indexed="64"/>
      </left>
      <right style="medium">
        <color indexed="64"/>
      </right>
      <top style="thin">
        <color indexed="64"/>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top style="thin">
        <color theme="0"/>
      </top>
      <bottom style="thin">
        <color indexed="64"/>
      </bottom>
      <diagonal/>
    </border>
    <border>
      <left style="thin">
        <color theme="0"/>
      </left>
      <right/>
      <top/>
      <bottom style="thin">
        <color indexed="64"/>
      </bottom>
      <diagonal/>
    </border>
    <border>
      <left style="thin">
        <color theme="0"/>
      </left>
      <right style="thin">
        <color theme="0"/>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7C888F"/>
      </right>
      <top/>
      <bottom style="thin">
        <color rgb="FF7C888F"/>
      </bottom>
      <diagonal/>
    </border>
    <border>
      <left style="thin">
        <color rgb="FF7C888F"/>
      </left>
      <right/>
      <top/>
      <bottom/>
      <diagonal/>
    </border>
    <border>
      <left/>
      <right/>
      <top style="thin">
        <color rgb="FF7C888F"/>
      </top>
      <bottom/>
      <diagonal/>
    </border>
    <border>
      <left style="thin">
        <color rgb="FFE9EAEC"/>
      </left>
      <right style="thin">
        <color rgb="FF7C888F"/>
      </right>
      <top style="thin">
        <color rgb="FFE9EAEC"/>
      </top>
      <bottom style="thin">
        <color rgb="FF7C888F"/>
      </bottom>
      <diagonal/>
    </border>
    <border>
      <left style="thin">
        <color rgb="FF7C888F"/>
      </left>
      <right style="thin">
        <color rgb="FF7C888F"/>
      </right>
      <top style="thin">
        <color rgb="FFE9EAEC"/>
      </top>
      <bottom style="thin">
        <color rgb="FF7C888F"/>
      </bottom>
      <diagonal/>
    </border>
    <border>
      <left style="thin">
        <color rgb="FFE9EAEC"/>
      </left>
      <right style="thin">
        <color rgb="FF7C888F"/>
      </right>
      <top style="thin">
        <color rgb="FF7C888F"/>
      </top>
      <bottom/>
      <diagonal/>
    </border>
    <border>
      <left style="thin">
        <color rgb="FF7C888F"/>
      </left>
      <right style="thin">
        <color rgb="FF7C888F"/>
      </right>
      <top style="thin">
        <color rgb="FF7C888F"/>
      </top>
      <bottom/>
      <diagonal/>
    </border>
    <border>
      <left style="thin">
        <color rgb="FF7C888F"/>
      </left>
      <right/>
      <top/>
      <bottom style="thin">
        <color rgb="FFE9EAEC"/>
      </bottom>
      <diagonal/>
    </border>
    <border>
      <left/>
      <right/>
      <top/>
      <bottom style="thin">
        <color rgb="FFE9EAEC"/>
      </bottom>
      <diagonal/>
    </border>
    <border>
      <left/>
      <right style="thin">
        <color rgb="FFE9EAEC"/>
      </right>
      <top style="thin">
        <color rgb="FF7C888F"/>
      </top>
      <bottom/>
      <diagonal/>
    </border>
    <border>
      <left/>
      <right style="thin">
        <color rgb="FFE9EAEC"/>
      </right>
      <top/>
      <bottom/>
      <diagonal/>
    </border>
    <border>
      <left style="thin">
        <color rgb="FFE9EAEC"/>
      </left>
      <right style="thin">
        <color rgb="FF7C888F"/>
      </right>
      <top style="thin">
        <color rgb="FF7C888F"/>
      </top>
      <bottom style="thin">
        <color rgb="FF7C888F"/>
      </bottom>
      <diagonal/>
    </border>
    <border>
      <left style="thin">
        <color rgb="FF7C888F"/>
      </left>
      <right style="thin">
        <color rgb="FF7C888F"/>
      </right>
      <top style="thin">
        <color rgb="FF7C888F"/>
      </top>
      <bottom style="thin">
        <color rgb="FF7C888F"/>
      </bottom>
      <diagonal/>
    </border>
    <border>
      <left style="thin">
        <color indexed="64"/>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auto="1"/>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theme="0"/>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indexed="64"/>
      </bottom>
      <diagonal/>
    </border>
    <border>
      <left/>
      <right style="thin">
        <color indexed="64"/>
      </right>
      <top style="thin">
        <color indexed="64"/>
      </top>
      <bottom style="thin">
        <color theme="0"/>
      </bottom>
      <diagonal/>
    </border>
    <border>
      <left style="thin">
        <color theme="0"/>
      </left>
      <right style="thin">
        <color indexed="64"/>
      </right>
      <top style="thin">
        <color theme="0"/>
      </top>
      <bottom/>
      <diagonal/>
    </border>
  </borders>
  <cellStyleXfs count="20">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xf numFmtId="0" fontId="8" fillId="4" borderId="0" applyNumberFormat="0" applyBorder="0" applyAlignment="0" applyProtection="0"/>
    <xf numFmtId="0" fontId="9" fillId="0" borderId="0"/>
    <xf numFmtId="0" fontId="11" fillId="0" borderId="0"/>
    <xf numFmtId="0" fontId="9" fillId="0" borderId="0"/>
    <xf numFmtId="0" fontId="9" fillId="0" borderId="0"/>
    <xf numFmtId="0" fontId="3" fillId="0" borderId="0"/>
    <xf numFmtId="0" fontId="3" fillId="0" borderId="0"/>
    <xf numFmtId="0" fontId="13" fillId="0" borderId="0"/>
    <xf numFmtId="0" fontId="16" fillId="8" borderId="0" applyNumberFormat="0" applyBorder="0" applyAlignment="0" applyProtection="0"/>
    <xf numFmtId="0" fontId="14" fillId="9" borderId="0" applyNumberFormat="0" applyBorder="0" applyAlignment="0" applyProtection="0"/>
    <xf numFmtId="0" fontId="22" fillId="0" borderId="0"/>
    <xf numFmtId="0" fontId="35" fillId="0" borderId="0"/>
    <xf numFmtId="0" fontId="35" fillId="0" borderId="0"/>
    <xf numFmtId="9" fontId="14" fillId="0" borderId="0" applyFont="0" applyFill="0" applyBorder="0" applyAlignment="0" applyProtection="0"/>
    <xf numFmtId="0" fontId="35" fillId="0" borderId="0"/>
    <xf numFmtId="0" fontId="3" fillId="0" borderId="0"/>
  </cellStyleXfs>
  <cellXfs count="576">
    <xf numFmtId="0" fontId="0" fillId="0" borderId="0" xfId="0"/>
    <xf numFmtId="0" fontId="4" fillId="0" borderId="0" xfId="3" applyFont="1" applyAlignment="1">
      <alignment vertical="center"/>
    </xf>
    <xf numFmtId="0" fontId="5" fillId="0" borderId="0" xfId="3" applyFont="1" applyAlignment="1">
      <alignment horizontal="center" vertical="center"/>
    </xf>
    <xf numFmtId="0" fontId="3" fillId="0" borderId="0" xfId="3" applyAlignment="1">
      <alignment horizontal="center" vertical="center"/>
    </xf>
    <xf numFmtId="0" fontId="3" fillId="0" borderId="0" xfId="3"/>
    <xf numFmtId="0" fontId="6" fillId="5" borderId="1" xfId="2" applyFont="1" applyFill="1" applyBorder="1" applyAlignment="1">
      <alignment horizontal="left" vertical="center" wrapText="1"/>
    </xf>
    <xf numFmtId="0" fontId="6" fillId="5" borderId="2" xfId="2" applyFont="1" applyFill="1" applyBorder="1" applyAlignment="1">
      <alignment horizontal="left" vertical="center" wrapText="1"/>
    </xf>
    <xf numFmtId="164" fontId="6" fillId="5" borderId="3" xfId="3" applyNumberFormat="1" applyFont="1" applyFill="1" applyBorder="1" applyAlignment="1">
      <alignment horizontal="center" vertical="center"/>
    </xf>
    <xf numFmtId="164" fontId="6" fillId="5" borderId="4" xfId="3" applyNumberFormat="1" applyFont="1" applyFill="1" applyBorder="1" applyAlignment="1">
      <alignment horizontal="center" vertical="center"/>
    </xf>
    <xf numFmtId="0" fontId="6" fillId="5" borderId="5" xfId="1" applyFont="1" applyFill="1" applyBorder="1" applyAlignment="1">
      <alignment horizontal="center" vertical="center" wrapText="1"/>
    </xf>
    <xf numFmtId="0" fontId="6" fillId="5" borderId="6" xfId="4" applyFont="1" applyFill="1" applyBorder="1" applyAlignment="1">
      <alignment horizontal="center" vertical="center" wrapText="1"/>
    </xf>
    <xf numFmtId="165" fontId="6" fillId="5" borderId="7" xfId="3" applyNumberFormat="1" applyFont="1" applyFill="1" applyBorder="1" applyAlignment="1">
      <alignment horizontal="center" vertical="center"/>
    </xf>
    <xf numFmtId="165" fontId="6" fillId="5" borderId="8" xfId="3" applyNumberFormat="1" applyFont="1" applyFill="1" applyBorder="1" applyAlignment="1">
      <alignment horizontal="center" vertical="center"/>
    </xf>
    <xf numFmtId="164" fontId="6" fillId="6" borderId="9" xfId="3" applyNumberFormat="1" applyFont="1" applyFill="1" applyBorder="1" applyAlignment="1">
      <alignment horizontal="center" vertical="center"/>
    </xf>
    <xf numFmtId="165" fontId="6" fillId="6" borderId="10" xfId="5" applyNumberFormat="1" applyFont="1" applyFill="1" applyBorder="1" applyAlignment="1">
      <alignment horizontal="center" vertical="center"/>
    </xf>
    <xf numFmtId="4" fontId="6" fillId="0" borderId="11" xfId="3" applyNumberFormat="1" applyFont="1" applyBorder="1" applyAlignment="1">
      <alignment horizontal="center" vertical="center" wrapText="1"/>
    </xf>
    <xf numFmtId="4" fontId="10" fillId="0" borderId="0" xfId="3" applyNumberFormat="1" applyFont="1" applyAlignment="1">
      <alignment horizontal="center" vertical="center" wrapText="1"/>
    </xf>
    <xf numFmtId="164" fontId="6" fillId="6" borderId="12" xfId="3" applyNumberFormat="1" applyFont="1" applyFill="1" applyBorder="1" applyAlignment="1">
      <alignment horizontal="center" vertical="center"/>
    </xf>
    <xf numFmtId="165" fontId="6" fillId="6" borderId="13" xfId="5" applyNumberFormat="1" applyFont="1" applyFill="1" applyBorder="1" applyAlignment="1">
      <alignment horizontal="center" vertical="center"/>
    </xf>
    <xf numFmtId="0" fontId="6"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left" vertical="center"/>
    </xf>
    <xf numFmtId="166" fontId="6" fillId="0" borderId="0" xfId="3" applyNumberFormat="1" applyFont="1" applyAlignment="1">
      <alignment horizontal="center" vertical="center"/>
    </xf>
    <xf numFmtId="0" fontId="6" fillId="5" borderId="14" xfId="2" applyFont="1" applyFill="1" applyBorder="1" applyAlignment="1">
      <alignment horizontal="left" vertical="center" wrapText="1"/>
    </xf>
    <xf numFmtId="164" fontId="6" fillId="5" borderId="15" xfId="3" applyNumberFormat="1" applyFont="1" applyFill="1" applyBorder="1" applyAlignment="1">
      <alignment horizontal="center" vertical="center"/>
    </xf>
    <xf numFmtId="164" fontId="6" fillId="5" borderId="16" xfId="3" applyNumberFormat="1" applyFont="1" applyFill="1" applyBorder="1" applyAlignment="1">
      <alignment horizontal="center" vertical="center"/>
    </xf>
    <xf numFmtId="0" fontId="6" fillId="5" borderId="0" xfId="4" applyFont="1" applyFill="1" applyBorder="1" applyAlignment="1">
      <alignment horizontal="center" vertical="center" wrapText="1"/>
    </xf>
    <xf numFmtId="165" fontId="6" fillId="5" borderId="17" xfId="3" applyNumberFormat="1" applyFont="1" applyFill="1" applyBorder="1" applyAlignment="1">
      <alignment horizontal="center" vertical="center"/>
    </xf>
    <xf numFmtId="165" fontId="6" fillId="5" borderId="18" xfId="3" applyNumberFormat="1" applyFont="1" applyFill="1" applyBorder="1" applyAlignment="1">
      <alignment horizontal="center" vertical="center"/>
    </xf>
    <xf numFmtId="165" fontId="6" fillId="5" borderId="17" xfId="5" applyNumberFormat="1" applyFont="1" applyFill="1" applyBorder="1" applyAlignment="1">
      <alignment horizontal="center" vertical="center"/>
    </xf>
    <xf numFmtId="165" fontId="6" fillId="5" borderId="18" xfId="5" applyNumberFormat="1" applyFont="1" applyFill="1" applyBorder="1" applyAlignment="1">
      <alignment horizontal="center" vertical="center"/>
    </xf>
    <xf numFmtId="165" fontId="7" fillId="0" borderId="0" xfId="5" applyNumberFormat="1" applyFont="1" applyAlignment="1">
      <alignment horizontal="center" vertical="center"/>
    </xf>
    <xf numFmtId="165" fontId="6" fillId="5" borderId="7" xfId="5" applyNumberFormat="1" applyFont="1" applyFill="1" applyBorder="1" applyAlignment="1">
      <alignment horizontal="center" vertical="center"/>
    </xf>
    <xf numFmtId="164" fontId="6" fillId="0" borderId="0" xfId="3" applyNumberFormat="1" applyFont="1" applyAlignment="1">
      <alignment horizontal="center" vertical="center"/>
    </xf>
    <xf numFmtId="0" fontId="6" fillId="6" borderId="19" xfId="2" applyFont="1" applyFill="1" applyBorder="1" applyAlignment="1">
      <alignment horizontal="left" vertical="center" wrapText="1"/>
    </xf>
    <xf numFmtId="0" fontId="6" fillId="6" borderId="20" xfId="2" applyFont="1" applyFill="1" applyBorder="1" applyAlignment="1">
      <alignment horizontal="center" vertical="center" wrapText="1"/>
    </xf>
    <xf numFmtId="164" fontId="6" fillId="5" borderId="1" xfId="3" applyNumberFormat="1" applyFont="1" applyFill="1" applyBorder="1" applyAlignment="1">
      <alignment horizontal="center" vertical="center"/>
    </xf>
    <xf numFmtId="164" fontId="6" fillId="5" borderId="14" xfId="3" applyNumberFormat="1" applyFont="1" applyFill="1" applyBorder="1" applyAlignment="1">
      <alignment horizontal="center" vertical="center"/>
    </xf>
    <xf numFmtId="0" fontId="6" fillId="6" borderId="21" xfId="1" applyFont="1" applyFill="1" applyBorder="1" applyAlignment="1">
      <alignment horizontal="center" vertical="center" wrapText="1"/>
    </xf>
    <xf numFmtId="0" fontId="6" fillId="7" borderId="22" xfId="4" applyFont="1" applyFill="1" applyBorder="1" applyAlignment="1">
      <alignment horizontal="center" vertical="center" wrapText="1"/>
    </xf>
    <xf numFmtId="165" fontId="6" fillId="5" borderId="23" xfId="5" applyNumberFormat="1" applyFont="1" applyFill="1" applyBorder="1" applyAlignment="1">
      <alignment horizontal="center" vertical="center"/>
    </xf>
    <xf numFmtId="2" fontId="6" fillId="0" borderId="24" xfId="3" applyNumberFormat="1" applyFont="1" applyBorder="1" applyAlignment="1">
      <alignment horizontal="center" vertical="center" wrapText="1"/>
    </xf>
    <xf numFmtId="0" fontId="5" fillId="0" borderId="0" xfId="6" applyFont="1" applyAlignment="1">
      <alignment horizontal="left" vertical="center"/>
    </xf>
    <xf numFmtId="0" fontId="5" fillId="0" borderId="0" xfId="3" applyFont="1" applyAlignment="1">
      <alignment horizontal="left" vertical="center"/>
    </xf>
    <xf numFmtId="0" fontId="5" fillId="0" borderId="0" xfId="6" applyFont="1" applyAlignment="1">
      <alignment horizontal="center" vertical="center"/>
    </xf>
    <xf numFmtId="0" fontId="5" fillId="0" borderId="0" xfId="6" applyFont="1" applyAlignment="1">
      <alignment vertical="center"/>
    </xf>
    <xf numFmtId="2" fontId="5" fillId="0" borderId="0" xfId="3" applyNumberFormat="1" applyFont="1" applyAlignment="1">
      <alignment horizontal="left" vertical="center"/>
    </xf>
    <xf numFmtId="4" fontId="6" fillId="0" borderId="0" xfId="6" applyNumberFormat="1" applyFont="1" applyAlignment="1">
      <alignment horizontal="left" vertical="center" wrapText="1"/>
    </xf>
    <xf numFmtId="2" fontId="5" fillId="0" borderId="0" xfId="3" applyNumberFormat="1" applyFont="1" applyAlignment="1">
      <alignment horizontal="center" vertical="center"/>
    </xf>
    <xf numFmtId="0" fontId="17" fillId="0" borderId="0" xfId="0" applyFont="1"/>
    <xf numFmtId="166" fontId="0" fillId="0" borderId="0" xfId="0" applyNumberFormat="1"/>
    <xf numFmtId="0" fontId="18" fillId="0" borderId="0" xfId="0" applyFont="1"/>
    <xf numFmtId="0" fontId="0" fillId="0" borderId="0" xfId="0" applyAlignment="1">
      <alignment horizontal="center"/>
    </xf>
    <xf numFmtId="0" fontId="12" fillId="0" borderId="0" xfId="0" applyFont="1"/>
    <xf numFmtId="0" fontId="12" fillId="0" borderId="0" xfId="0" applyFont="1" applyAlignment="1">
      <alignment horizontal="center"/>
    </xf>
    <xf numFmtId="0" fontId="15" fillId="0" borderId="0" xfId="0" applyFont="1"/>
    <xf numFmtId="166" fontId="15" fillId="0" borderId="0" xfId="0" applyNumberFormat="1" applyFont="1"/>
    <xf numFmtId="0" fontId="19" fillId="0" borderId="0" xfId="0" applyFont="1"/>
    <xf numFmtId="0" fontId="19" fillId="0" borderId="0" xfId="0" applyFont="1" applyAlignment="1">
      <alignment horizontal="center"/>
    </xf>
    <xf numFmtId="0" fontId="20" fillId="0" borderId="0" xfId="0" applyFont="1" applyAlignment="1">
      <alignment horizontal="left" vertical="center"/>
    </xf>
    <xf numFmtId="0" fontId="21" fillId="0" borderId="0" xfId="0" applyFont="1" applyAlignment="1">
      <alignment horizontal="center"/>
    </xf>
    <xf numFmtId="0" fontId="20" fillId="0" borderId="0" xfId="0" applyFont="1"/>
    <xf numFmtId="0" fontId="20" fillId="0" borderId="0" xfId="0" applyFont="1" applyAlignment="1">
      <alignment horizontal="center"/>
    </xf>
    <xf numFmtId="0" fontId="20" fillId="0" borderId="0" xfId="0" applyFont="1" applyAlignment="1">
      <alignment horizontal="left"/>
    </xf>
    <xf numFmtId="0" fontId="21" fillId="0" borderId="0" xfId="0" applyFont="1"/>
    <xf numFmtId="0" fontId="23" fillId="0" borderId="0" xfId="14" applyFont="1"/>
    <xf numFmtId="0" fontId="24" fillId="0" borderId="0" xfId="14" applyFont="1"/>
    <xf numFmtId="0" fontId="25" fillId="0" borderId="0" xfId="14" applyFont="1"/>
    <xf numFmtId="0" fontId="26" fillId="8" borderId="28" xfId="12" applyFont="1" applyBorder="1" applyAlignment="1">
      <alignment vertical="top" wrapText="1"/>
    </xf>
    <xf numFmtId="0" fontId="26" fillId="8" borderId="29" xfId="12" applyFont="1" applyBorder="1" applyAlignment="1">
      <alignment vertical="top" wrapText="1"/>
    </xf>
    <xf numFmtId="164" fontId="7" fillId="6" borderId="11" xfId="14" applyNumberFormat="1" applyFont="1" applyFill="1" applyBorder="1" applyAlignment="1">
      <alignment horizontal="center" vertical="center"/>
    </xf>
    <xf numFmtId="165" fontId="7" fillId="6" borderId="11" xfId="4" applyNumberFormat="1" applyFont="1" applyFill="1" applyBorder="1" applyAlignment="1">
      <alignment horizontal="center" wrapText="1"/>
    </xf>
    <xf numFmtId="2" fontId="25" fillId="0" borderId="11" xfId="14" applyNumberFormat="1" applyFont="1" applyBorder="1" applyAlignment="1">
      <alignment horizontal="center"/>
    </xf>
    <xf numFmtId="2" fontId="7" fillId="9" borderId="11" xfId="13" applyNumberFormat="1" applyFont="1" applyBorder="1" applyAlignment="1">
      <alignment horizontal="center"/>
    </xf>
    <xf numFmtId="0" fontId="25" fillId="0" borderId="0" xfId="14" applyFont="1" applyAlignment="1">
      <alignment vertical="center"/>
    </xf>
    <xf numFmtId="164" fontId="12" fillId="0" borderId="0" xfId="14" applyNumberFormat="1" applyFont="1" applyAlignment="1">
      <alignment vertical="center"/>
    </xf>
    <xf numFmtId="0" fontId="27" fillId="0" borderId="0" xfId="14" applyFont="1"/>
    <xf numFmtId="0" fontId="11" fillId="0" borderId="0" xfId="14" applyFont="1"/>
    <xf numFmtId="0" fontId="22" fillId="0" borderId="0" xfId="14"/>
    <xf numFmtId="0" fontId="11" fillId="10" borderId="34" xfId="14" applyFont="1" applyFill="1" applyBorder="1" applyAlignment="1" applyProtection="1">
      <alignment horizontal="left" vertical="top"/>
      <protection locked="0"/>
    </xf>
    <xf numFmtId="0" fontId="25" fillId="13" borderId="37" xfId="14" applyFont="1" applyFill="1" applyBorder="1" applyAlignment="1" applyProtection="1">
      <alignment horizontal="left"/>
      <protection hidden="1"/>
    </xf>
    <xf numFmtId="0" fontId="25" fillId="13" borderId="38" xfId="14" applyFont="1" applyFill="1" applyBorder="1" applyAlignment="1" applyProtection="1">
      <alignment horizontal="left"/>
      <protection hidden="1"/>
    </xf>
    <xf numFmtId="164" fontId="25" fillId="13" borderId="38" xfId="14" applyNumberFormat="1" applyFont="1" applyFill="1" applyBorder="1" applyAlignment="1" applyProtection="1">
      <alignment horizontal="left" vertical="center"/>
      <protection locked="0"/>
    </xf>
    <xf numFmtId="0" fontId="25" fillId="13" borderId="39" xfId="14" applyFont="1" applyFill="1" applyBorder="1" applyAlignment="1" applyProtection="1">
      <alignment horizontal="left"/>
      <protection hidden="1"/>
    </xf>
    <xf numFmtId="0" fontId="25" fillId="13" borderId="40" xfId="14" applyFont="1" applyFill="1" applyBorder="1" applyAlignment="1" applyProtection="1">
      <alignment horizontal="left"/>
      <protection hidden="1"/>
    </xf>
    <xf numFmtId="165" fontId="25" fillId="13" borderId="40" xfId="14" applyNumberFormat="1" applyFont="1" applyFill="1" applyBorder="1" applyAlignment="1" applyProtection="1">
      <alignment horizontal="center" vertical="center"/>
      <protection hidden="1"/>
    </xf>
    <xf numFmtId="164" fontId="25" fillId="13" borderId="11" xfId="14" applyNumberFormat="1" applyFont="1" applyFill="1" applyBorder="1" applyAlignment="1" applyProtection="1">
      <alignment horizontal="left"/>
      <protection locked="0"/>
    </xf>
    <xf numFmtId="165" fontId="25" fillId="13" borderId="11" xfId="14" applyNumberFormat="1" applyFont="1" applyFill="1" applyBorder="1" applyAlignment="1" applyProtection="1">
      <alignment horizontal="center"/>
      <protection hidden="1"/>
    </xf>
    <xf numFmtId="2" fontId="7" fillId="10" borderId="11" xfId="14" applyNumberFormat="1" applyFont="1" applyFill="1" applyBorder="1" applyAlignment="1" applyProtection="1">
      <alignment horizontal="center"/>
      <protection hidden="1"/>
    </xf>
    <xf numFmtId="0" fontId="7" fillId="0" borderId="0" xfId="14" applyFont="1"/>
    <xf numFmtId="0" fontId="7" fillId="10" borderId="34" xfId="14" applyFont="1" applyFill="1" applyBorder="1" applyAlignment="1" applyProtection="1">
      <alignment horizontal="left" vertical="top"/>
      <protection locked="0"/>
    </xf>
    <xf numFmtId="0" fontId="7" fillId="13" borderId="37" xfId="14" applyFont="1" applyFill="1" applyBorder="1" applyAlignment="1" applyProtection="1">
      <alignment horizontal="left"/>
      <protection hidden="1"/>
    </xf>
    <xf numFmtId="0" fontId="7" fillId="13" borderId="38" xfId="14" applyFont="1" applyFill="1" applyBorder="1" applyAlignment="1" applyProtection="1">
      <alignment horizontal="left"/>
      <protection hidden="1"/>
    </xf>
    <xf numFmtId="164" fontId="7" fillId="13" borderId="38" xfId="14" applyNumberFormat="1" applyFont="1" applyFill="1" applyBorder="1" applyAlignment="1" applyProtection="1">
      <alignment horizontal="left" vertical="center"/>
      <protection hidden="1"/>
    </xf>
    <xf numFmtId="0" fontId="7" fillId="13" borderId="39" xfId="14" applyFont="1" applyFill="1" applyBorder="1" applyAlignment="1" applyProtection="1">
      <alignment horizontal="left"/>
      <protection hidden="1"/>
    </xf>
    <xf numFmtId="0" fontId="7" fillId="13" borderId="40" xfId="14" applyFont="1" applyFill="1" applyBorder="1" applyAlignment="1" applyProtection="1">
      <alignment horizontal="left"/>
      <protection hidden="1"/>
    </xf>
    <xf numFmtId="165" fontId="7" fillId="13" borderId="40" xfId="14" applyNumberFormat="1" applyFont="1" applyFill="1" applyBorder="1" applyAlignment="1" applyProtection="1">
      <alignment horizontal="center" vertical="center"/>
      <protection hidden="1"/>
    </xf>
    <xf numFmtId="164" fontId="7" fillId="13" borderId="11" xfId="14" applyNumberFormat="1" applyFont="1" applyFill="1" applyBorder="1" applyAlignment="1" applyProtection="1">
      <alignment horizontal="left"/>
      <protection hidden="1"/>
    </xf>
    <xf numFmtId="165" fontId="7" fillId="13" borderId="11" xfId="14" applyNumberFormat="1" applyFont="1" applyFill="1" applyBorder="1" applyAlignment="1" applyProtection="1">
      <alignment horizontal="center"/>
      <protection hidden="1"/>
    </xf>
    <xf numFmtId="164" fontId="7" fillId="0" borderId="0" xfId="14" applyNumberFormat="1" applyFont="1" applyAlignment="1" applyProtection="1">
      <alignment horizontal="left"/>
      <protection hidden="1"/>
    </xf>
    <xf numFmtId="0" fontId="7" fillId="0" borderId="0" xfId="14" applyFont="1" applyAlignment="1" applyProtection="1">
      <alignment horizontal="center"/>
      <protection hidden="1"/>
    </xf>
    <xf numFmtId="2" fontId="7" fillId="10" borderId="0" xfId="14" applyNumberFormat="1" applyFont="1" applyFill="1" applyAlignment="1" applyProtection="1">
      <alignment horizontal="center"/>
      <protection hidden="1"/>
    </xf>
    <xf numFmtId="0" fontId="7" fillId="13" borderId="45" xfId="14" applyFont="1" applyFill="1" applyBorder="1" applyAlignment="1" applyProtection="1">
      <alignment horizontal="left"/>
      <protection hidden="1"/>
    </xf>
    <xf numFmtId="0" fontId="7" fillId="13" borderId="46" xfId="14" applyFont="1" applyFill="1" applyBorder="1" applyAlignment="1" applyProtection="1">
      <alignment horizontal="left"/>
      <protection hidden="1"/>
    </xf>
    <xf numFmtId="165" fontId="22" fillId="0" borderId="0" xfId="14" applyNumberFormat="1"/>
    <xf numFmtId="0" fontId="7" fillId="6" borderId="11" xfId="7" applyFont="1" applyFill="1" applyBorder="1" applyAlignment="1" applyProtection="1">
      <alignment horizontal="center" vertical="center"/>
      <protection hidden="1"/>
    </xf>
    <xf numFmtId="164" fontId="7" fillId="13" borderId="11" xfId="14" applyNumberFormat="1" applyFont="1" applyFill="1" applyBorder="1" applyAlignment="1" applyProtection="1">
      <alignment horizontal="left" vertical="center"/>
      <protection hidden="1"/>
    </xf>
    <xf numFmtId="164" fontId="7" fillId="0" borderId="0" xfId="14" applyNumberFormat="1" applyFont="1" applyAlignment="1" applyProtection="1">
      <alignment horizontal="left" vertical="center"/>
      <protection hidden="1"/>
    </xf>
    <xf numFmtId="165" fontId="7" fillId="13" borderId="11" xfId="14" applyNumberFormat="1" applyFont="1" applyFill="1" applyBorder="1" applyAlignment="1" applyProtection="1">
      <alignment horizontal="center" vertical="center"/>
      <protection hidden="1"/>
    </xf>
    <xf numFmtId="165" fontId="7" fillId="0" borderId="0" xfId="14" applyNumberFormat="1" applyFont="1" applyAlignment="1" applyProtection="1">
      <alignment horizontal="left" vertical="center"/>
      <protection hidden="1"/>
    </xf>
    <xf numFmtId="2" fontId="7" fillId="10" borderId="11" xfId="8" applyNumberFormat="1" applyFont="1" applyFill="1" applyBorder="1" applyAlignment="1" applyProtection="1">
      <alignment horizontal="center" vertical="center"/>
      <protection hidden="1"/>
    </xf>
    <xf numFmtId="2" fontId="7" fillId="0" borderId="0" xfId="8" applyNumberFormat="1" applyFont="1" applyAlignment="1" applyProtection="1">
      <alignment horizontal="center" vertical="center"/>
      <protection hidden="1"/>
    </xf>
    <xf numFmtId="0" fontId="7" fillId="0" borderId="0" xfId="7" applyFont="1" applyAlignment="1" applyProtection="1">
      <alignment horizontal="center" vertical="center"/>
      <protection hidden="1"/>
    </xf>
    <xf numFmtId="0" fontId="7" fillId="0" borderId="0" xfId="14" applyFont="1" applyAlignment="1">
      <alignment horizontal="left"/>
    </xf>
    <xf numFmtId="2" fontId="7" fillId="0" borderId="0" xfId="7" applyNumberFormat="1" applyFont="1" applyAlignment="1" applyProtection="1">
      <alignment horizontal="center" vertical="center"/>
      <protection hidden="1"/>
    </xf>
    <xf numFmtId="0" fontId="7" fillId="0" borderId="0" xfId="7" applyFont="1" applyAlignment="1" applyProtection="1">
      <alignment horizontal="left" vertical="center"/>
      <protection hidden="1"/>
    </xf>
    <xf numFmtId="0" fontId="7" fillId="13" borderId="11" xfId="14" applyFont="1" applyFill="1" applyBorder="1" applyAlignment="1" applyProtection="1">
      <alignment horizontal="left"/>
      <protection hidden="1"/>
    </xf>
    <xf numFmtId="165" fontId="7" fillId="0" borderId="0" xfId="14" applyNumberFormat="1" applyFont="1" applyAlignment="1" applyProtection="1">
      <alignment horizontal="center" vertical="center"/>
      <protection hidden="1"/>
    </xf>
    <xf numFmtId="0" fontId="7" fillId="0" borderId="0" xfId="9" applyFont="1"/>
    <xf numFmtId="4" fontId="7" fillId="0" borderId="0" xfId="14" applyNumberFormat="1" applyFont="1"/>
    <xf numFmtId="0" fontId="28" fillId="0" borderId="0" xfId="14" applyFont="1"/>
    <xf numFmtId="2" fontId="7" fillId="0" borderId="0" xfId="14" applyNumberFormat="1" applyFont="1"/>
    <xf numFmtId="2" fontId="7" fillId="0" borderId="0" xfId="14" applyNumberFormat="1" applyFont="1" applyAlignment="1">
      <alignment horizontal="right"/>
    </xf>
    <xf numFmtId="0" fontId="7" fillId="6" borderId="47" xfId="14" applyFont="1" applyFill="1" applyBorder="1"/>
    <xf numFmtId="164" fontId="7" fillId="6" borderId="11" xfId="14" applyNumberFormat="1" applyFont="1" applyFill="1" applyBorder="1"/>
    <xf numFmtId="164" fontId="7" fillId="0" borderId="0" xfId="14" applyNumberFormat="1" applyFont="1"/>
    <xf numFmtId="0" fontId="7" fillId="6" borderId="11" xfId="14" applyFont="1" applyFill="1" applyBorder="1"/>
    <xf numFmtId="165" fontId="7" fillId="6" borderId="11" xfId="14" applyNumberFormat="1" applyFont="1" applyFill="1" applyBorder="1"/>
    <xf numFmtId="165" fontId="7" fillId="0" borderId="0" xfId="14" applyNumberFormat="1" applyFont="1"/>
    <xf numFmtId="2" fontId="7" fillId="0" borderId="11" xfId="14" applyNumberFormat="1" applyFont="1" applyBorder="1"/>
    <xf numFmtId="0" fontId="7" fillId="0" borderId="0" xfId="10" applyFont="1"/>
    <xf numFmtId="0" fontId="29" fillId="0" borderId="0" xfId="0" applyFont="1" applyAlignment="1">
      <alignment vertical="center"/>
    </xf>
    <xf numFmtId="0" fontId="30" fillId="0" borderId="0" xfId="0" applyFont="1"/>
    <xf numFmtId="0" fontId="31" fillId="0" borderId="0" xfId="0" applyFont="1" applyAlignment="1">
      <alignment horizontal="left"/>
    </xf>
    <xf numFmtId="1" fontId="30" fillId="0" borderId="0" xfId="0" applyNumberFormat="1" applyFont="1" applyAlignment="1">
      <alignment horizontal="right"/>
    </xf>
    <xf numFmtId="0" fontId="31" fillId="0" borderId="0" xfId="0" applyFont="1" applyAlignment="1">
      <alignment horizontal="right"/>
    </xf>
    <xf numFmtId="0" fontId="30" fillId="0" borderId="0" xfId="0" applyFont="1" applyAlignment="1">
      <alignment horizontal="right"/>
    </xf>
    <xf numFmtId="0" fontId="30" fillId="0" borderId="0" xfId="0" applyFont="1" applyAlignment="1">
      <alignment horizontal="left"/>
    </xf>
    <xf numFmtId="0" fontId="31" fillId="0" borderId="0" xfId="0" applyFont="1"/>
    <xf numFmtId="1" fontId="31" fillId="0" borderId="0" xfId="0" applyNumberFormat="1" applyFont="1" applyAlignment="1">
      <alignment horizontal="right"/>
    </xf>
    <xf numFmtId="0" fontId="32" fillId="0" borderId="0" xfId="0" applyFont="1"/>
    <xf numFmtId="0" fontId="31" fillId="0" borderId="0" xfId="0" applyFont="1" applyAlignment="1">
      <alignment horizontal="left" vertical="center"/>
    </xf>
    <xf numFmtId="0" fontId="31" fillId="0" borderId="0" xfId="0" applyFont="1" applyAlignment="1">
      <alignment horizontal="right" vertical="center"/>
    </xf>
    <xf numFmtId="0" fontId="33" fillId="0" borderId="0" xfId="0" applyFont="1" applyAlignment="1">
      <alignment horizontal="left"/>
    </xf>
    <xf numFmtId="1" fontId="32" fillId="0" borderId="0" xfId="0" applyNumberFormat="1" applyFont="1" applyAlignment="1">
      <alignment horizontal="right"/>
    </xf>
    <xf numFmtId="0" fontId="32" fillId="0" borderId="0" xfId="0" applyFont="1" applyAlignment="1">
      <alignment horizontal="right"/>
    </xf>
    <xf numFmtId="0" fontId="33" fillId="0" borderId="0" xfId="0" applyFont="1" applyAlignment="1">
      <alignment horizontal="left" vertical="center"/>
    </xf>
    <xf numFmtId="0" fontId="32" fillId="0" borderId="0" xfId="0" applyFont="1" applyAlignment="1">
      <alignment horizontal="left"/>
    </xf>
    <xf numFmtId="0" fontId="34" fillId="0" borderId="0" xfId="3" applyFont="1"/>
    <xf numFmtId="1" fontId="36" fillId="0" borderId="0" xfId="15" applyNumberFormat="1" applyFont="1" applyAlignment="1">
      <alignment horizontal="left" vertical="center"/>
    </xf>
    <xf numFmtId="0" fontId="6" fillId="0" borderId="0" xfId="0" applyFont="1"/>
    <xf numFmtId="0" fontId="7" fillId="0" borderId="0" xfId="0" applyFont="1" applyAlignment="1">
      <alignment horizontal="center"/>
    </xf>
    <xf numFmtId="0" fontId="6" fillId="0" borderId="0" xfId="0" applyFont="1" applyAlignment="1">
      <alignment horizontal="left"/>
    </xf>
    <xf numFmtId="0" fontId="38" fillId="0" borderId="0" xfId="0" applyFont="1"/>
    <xf numFmtId="0" fontId="39" fillId="0" borderId="0" xfId="0" applyFont="1" applyAlignment="1">
      <alignment horizontal="right"/>
    </xf>
    <xf numFmtId="0" fontId="39" fillId="0" borderId="0" xfId="0" applyFont="1"/>
    <xf numFmtId="0" fontId="39" fillId="6" borderId="11" xfId="0" applyFont="1" applyFill="1" applyBorder="1"/>
    <xf numFmtId="0" fontId="39" fillId="6" borderId="11" xfId="0" applyFont="1" applyFill="1" applyBorder="1" applyAlignment="1">
      <alignment horizontal="right"/>
    </xf>
    <xf numFmtId="0" fontId="39" fillId="6" borderId="47" xfId="0" applyFont="1" applyFill="1" applyBorder="1"/>
    <xf numFmtId="0" fontId="39" fillId="6" borderId="52" xfId="0" applyFont="1" applyFill="1" applyBorder="1"/>
    <xf numFmtId="0" fontId="39" fillId="6" borderId="53" xfId="0" applyFont="1" applyFill="1" applyBorder="1"/>
    <xf numFmtId="0" fontId="39" fillId="6" borderId="54" xfId="0" applyFont="1" applyFill="1" applyBorder="1"/>
    <xf numFmtId="0" fontId="39" fillId="6" borderId="55" xfId="0" applyFont="1" applyFill="1" applyBorder="1"/>
    <xf numFmtId="0" fontId="39" fillId="6" borderId="24" xfId="0" applyFont="1" applyFill="1" applyBorder="1"/>
    <xf numFmtId="2" fontId="39" fillId="0" borderId="11" xfId="0" applyNumberFormat="1" applyFont="1" applyBorder="1"/>
    <xf numFmtId="2" fontId="39" fillId="0" borderId="0" xfId="0" applyNumberFormat="1" applyFont="1"/>
    <xf numFmtId="0" fontId="41" fillId="0" borderId="0" xfId="0" applyFont="1"/>
    <xf numFmtId="0" fontId="39" fillId="0" borderId="11" xfId="0" applyFont="1" applyBorder="1"/>
    <xf numFmtId="0" fontId="39" fillId="0" borderId="11" xfId="0" applyFont="1" applyBorder="1" applyAlignment="1">
      <alignment horizontal="right"/>
    </xf>
    <xf numFmtId="0" fontId="42" fillId="0" borderId="0" xfId="0" applyFont="1"/>
    <xf numFmtId="0" fontId="43" fillId="0" borderId="0" xfId="0" applyFont="1" applyAlignment="1">
      <alignment wrapText="1"/>
    </xf>
    <xf numFmtId="0" fontId="44" fillId="0" borderId="0" xfId="0" applyFont="1" applyAlignment="1">
      <alignment wrapText="1"/>
    </xf>
    <xf numFmtId="0" fontId="43" fillId="0" borderId="0" xfId="0" applyFont="1"/>
    <xf numFmtId="0" fontId="43" fillId="0" borderId="0" xfId="0" applyFont="1" applyAlignment="1">
      <alignment horizontal="left"/>
    </xf>
    <xf numFmtId="0" fontId="44" fillId="0" borderId="0" xfId="0" applyFont="1"/>
    <xf numFmtId="0" fontId="23" fillId="0" borderId="0" xfId="0" applyFont="1"/>
    <xf numFmtId="0" fontId="7" fillId="0" borderId="0" xfId="0" applyFont="1"/>
    <xf numFmtId="0" fontId="25" fillId="16" borderId="0" xfId="12" applyFont="1" applyFill="1" applyBorder="1"/>
    <xf numFmtId="0" fontId="45" fillId="16" borderId="0" xfId="12" applyFont="1" applyFill="1" applyBorder="1" applyAlignment="1">
      <alignment horizontal="right"/>
    </xf>
    <xf numFmtId="164" fontId="25" fillId="16" borderId="0" xfId="12" applyNumberFormat="1" applyFont="1" applyFill="1" applyBorder="1" applyAlignment="1">
      <alignment horizontal="center"/>
    </xf>
    <xf numFmtId="0" fontId="45" fillId="16" borderId="0" xfId="12" applyFont="1" applyFill="1" applyBorder="1"/>
    <xf numFmtId="165" fontId="25" fillId="16" borderId="0" xfId="12" applyNumberFormat="1" applyFont="1" applyFill="1" applyBorder="1" applyAlignment="1">
      <alignment horizontal="center"/>
    </xf>
    <xf numFmtId="164" fontId="7" fillId="16" borderId="0" xfId="0" applyNumberFormat="1" applyFont="1" applyFill="1"/>
    <xf numFmtId="165" fontId="7" fillId="16" borderId="0" xfId="0" applyNumberFormat="1" applyFont="1" applyFill="1" applyAlignment="1">
      <alignment horizontal="center"/>
    </xf>
    <xf numFmtId="2" fontId="7" fillId="0" borderId="11" xfId="0" applyNumberFormat="1" applyFont="1" applyBorder="1" applyAlignment="1">
      <alignment horizontal="center"/>
    </xf>
    <xf numFmtId="2" fontId="7" fillId="0" borderId="11" xfId="13" applyNumberFormat="1" applyFont="1" applyFill="1" applyBorder="1" applyAlignment="1">
      <alignment horizontal="center"/>
    </xf>
    <xf numFmtId="0" fontId="7" fillId="16" borderId="0" xfId="12" applyFont="1" applyFill="1" applyBorder="1"/>
    <xf numFmtId="0" fontId="46" fillId="16" borderId="0" xfId="12" applyFont="1" applyFill="1" applyBorder="1" applyAlignment="1">
      <alignment horizontal="right"/>
    </xf>
    <xf numFmtId="164" fontId="7" fillId="16" borderId="0" xfId="12" applyNumberFormat="1" applyFont="1" applyFill="1" applyBorder="1" applyAlignment="1">
      <alignment horizontal="center"/>
    </xf>
    <xf numFmtId="0" fontId="46" fillId="16" borderId="0" xfId="12" applyFont="1" applyFill="1" applyBorder="1"/>
    <xf numFmtId="165" fontId="7" fillId="16" borderId="0" xfId="12" applyNumberFormat="1" applyFont="1" applyFill="1" applyBorder="1" applyAlignment="1">
      <alignment horizontal="center"/>
    </xf>
    <xf numFmtId="164" fontId="7" fillId="6" borderId="0" xfId="0" applyNumberFormat="1" applyFont="1" applyFill="1"/>
    <xf numFmtId="165" fontId="7" fillId="6" borderId="0" xfId="0" applyNumberFormat="1" applyFont="1" applyFill="1" applyAlignment="1">
      <alignment horizontal="center"/>
    </xf>
    <xf numFmtId="0" fontId="7" fillId="6" borderId="0" xfId="0" applyFont="1" applyFill="1"/>
    <xf numFmtId="165" fontId="7" fillId="6" borderId="0" xfId="0" applyNumberFormat="1" applyFont="1" applyFill="1"/>
    <xf numFmtId="2" fontId="7" fillId="0" borderId="11" xfId="0" applyNumberFormat="1" applyFont="1" applyBorder="1"/>
    <xf numFmtId="2" fontId="7" fillId="0" borderId="0" xfId="0" applyNumberFormat="1" applyFont="1" applyAlignment="1">
      <alignment horizontal="center"/>
    </xf>
    <xf numFmtId="164" fontId="7" fillId="16" borderId="0" xfId="12" applyNumberFormat="1" applyFont="1" applyFill="1" applyBorder="1"/>
    <xf numFmtId="165" fontId="7" fillId="16" borderId="0" xfId="12" applyNumberFormat="1" applyFont="1" applyFill="1" applyBorder="1"/>
    <xf numFmtId="165" fontId="7" fillId="16" borderId="0" xfId="0" applyNumberFormat="1" applyFont="1" applyFill="1"/>
    <xf numFmtId="0" fontId="0" fillId="0" borderId="0" xfId="13" applyFont="1" applyFill="1"/>
    <xf numFmtId="0" fontId="47" fillId="0" borderId="0" xfId="0" applyFont="1" applyAlignment="1">
      <alignment horizontal="center"/>
    </xf>
    <xf numFmtId="0" fontId="48" fillId="0" borderId="0" xfId="0" applyFont="1"/>
    <xf numFmtId="0" fontId="47" fillId="0" borderId="0" xfId="0" applyFont="1"/>
    <xf numFmtId="0" fontId="49" fillId="0" borderId="0" xfId="0" applyFont="1"/>
    <xf numFmtId="0" fontId="48" fillId="0" borderId="0" xfId="0" applyFont="1" applyAlignment="1">
      <alignment horizontal="left"/>
    </xf>
    <xf numFmtId="0" fontId="7" fillId="0" borderId="0" xfId="0" applyFont="1" applyAlignment="1">
      <alignment vertical="center"/>
    </xf>
    <xf numFmtId="0" fontId="48" fillId="0" borderId="0" xfId="0" applyFont="1" applyAlignment="1">
      <alignment horizontal="center"/>
    </xf>
    <xf numFmtId="0" fontId="23" fillId="0" borderId="0" xfId="0" applyFont="1" applyAlignment="1">
      <alignment horizontal="left"/>
    </xf>
    <xf numFmtId="0" fontId="23" fillId="0" borderId="0" xfId="0" applyFont="1" applyAlignment="1">
      <alignment horizontal="center"/>
    </xf>
    <xf numFmtId="1" fontId="4" fillId="0" borderId="0" xfId="18" applyNumberFormat="1" applyFont="1"/>
    <xf numFmtId="1" fontId="5" fillId="0" borderId="0" xfId="18" applyNumberFormat="1" applyFont="1"/>
    <xf numFmtId="1" fontId="5" fillId="0" borderId="0" xfId="18" applyNumberFormat="1" applyFont="1" applyAlignment="1">
      <alignment horizontal="right"/>
    </xf>
    <xf numFmtId="0" fontId="5" fillId="0" borderId="0" xfId="18" applyFont="1"/>
    <xf numFmtId="1" fontId="4" fillId="12" borderId="56" xfId="18" applyNumberFormat="1" applyFont="1" applyFill="1" applyBorder="1" applyAlignment="1">
      <alignment horizontal="center"/>
    </xf>
    <xf numFmtId="1" fontId="4" fillId="12" borderId="11" xfId="18" applyNumberFormat="1" applyFont="1" applyFill="1" applyBorder="1" applyAlignment="1">
      <alignment horizontal="center"/>
    </xf>
    <xf numFmtId="1" fontId="4" fillId="0" borderId="5" xfId="18" applyNumberFormat="1" applyFont="1" applyBorder="1" applyAlignment="1">
      <alignment horizontal="center"/>
    </xf>
    <xf numFmtId="1" fontId="4" fillId="0" borderId="56" xfId="18" applyNumberFormat="1" applyFont="1" applyBorder="1" applyAlignment="1">
      <alignment horizontal="center"/>
    </xf>
    <xf numFmtId="1" fontId="4" fillId="0" borderId="11" xfId="18" applyNumberFormat="1" applyFont="1" applyBorder="1" applyAlignment="1">
      <alignment horizontal="center"/>
    </xf>
    <xf numFmtId="2" fontId="25" fillId="17" borderId="11" xfId="17" applyNumberFormat="1" applyFont="1" applyFill="1" applyBorder="1" applyAlignment="1">
      <alignment horizontal="center"/>
    </xf>
    <xf numFmtId="1" fontId="5" fillId="0" borderId="5" xfId="18" applyNumberFormat="1" applyFont="1" applyBorder="1" applyAlignment="1">
      <alignment horizontal="center"/>
    </xf>
    <xf numFmtId="1" fontId="5" fillId="0" borderId="0" xfId="18" applyNumberFormat="1" applyFont="1" applyAlignment="1">
      <alignment horizontal="center"/>
    </xf>
    <xf numFmtId="1" fontId="5" fillId="6" borderId="1" xfId="18" applyNumberFormat="1" applyFont="1" applyFill="1" applyBorder="1"/>
    <xf numFmtId="1" fontId="4" fillId="6" borderId="27" xfId="18" applyNumberFormat="1" applyFont="1" applyFill="1" applyBorder="1" applyAlignment="1">
      <alignment horizontal="right"/>
    </xf>
    <xf numFmtId="1" fontId="4" fillId="6" borderId="56" xfId="18" applyNumberFormat="1" applyFont="1" applyFill="1" applyBorder="1" applyAlignment="1">
      <alignment horizontal="center"/>
    </xf>
    <xf numFmtId="1" fontId="4" fillId="6" borderId="11" xfId="18" applyNumberFormat="1" applyFont="1" applyFill="1" applyBorder="1" applyAlignment="1">
      <alignment horizontal="center"/>
    </xf>
    <xf numFmtId="1" fontId="4" fillId="6" borderId="57" xfId="18" applyNumberFormat="1" applyFont="1" applyFill="1" applyBorder="1" applyAlignment="1">
      <alignment horizontal="left"/>
    </xf>
    <xf numFmtId="1" fontId="4" fillId="6" borderId="11" xfId="18" applyNumberFormat="1" applyFont="1" applyFill="1" applyBorder="1" applyAlignment="1">
      <alignment horizontal="left"/>
    </xf>
    <xf numFmtId="2" fontId="25" fillId="17" borderId="28" xfId="17" applyNumberFormat="1" applyFont="1" applyFill="1" applyBorder="1" applyAlignment="1">
      <alignment horizontal="center"/>
    </xf>
    <xf numFmtId="2" fontId="25" fillId="17" borderId="0" xfId="17" applyNumberFormat="1" applyFont="1" applyFill="1" applyBorder="1" applyAlignment="1">
      <alignment horizontal="center"/>
    </xf>
    <xf numFmtId="1" fontId="4" fillId="0" borderId="0" xfId="18" applyNumberFormat="1" applyFont="1" applyAlignment="1">
      <alignment horizontal="center"/>
    </xf>
    <xf numFmtId="2" fontId="5" fillId="0" borderId="0" xfId="18" applyNumberFormat="1" applyFont="1" applyAlignment="1">
      <alignment horizontal="center"/>
    </xf>
    <xf numFmtId="1" fontId="4" fillId="0" borderId="0" xfId="18" applyNumberFormat="1" applyFont="1" applyAlignment="1">
      <alignment horizontal="left"/>
    </xf>
    <xf numFmtId="0" fontId="4" fillId="0" borderId="0" xfId="18" applyFont="1" applyAlignment="1">
      <alignment horizontal="center"/>
    </xf>
    <xf numFmtId="0" fontId="40" fillId="0" borderId="0" xfId="18" applyFont="1"/>
    <xf numFmtId="0" fontId="4" fillId="0" borderId="0" xfId="18" applyFont="1"/>
    <xf numFmtId="0" fontId="5" fillId="0" borderId="0" xfId="19" applyFont="1"/>
    <xf numFmtId="1" fontId="5" fillId="0" borderId="0" xfId="19" applyNumberFormat="1" applyFont="1" applyAlignment="1">
      <alignment horizontal="left"/>
    </xf>
    <xf numFmtId="0" fontId="50" fillId="0" borderId="0" xfId="0" applyFont="1"/>
    <xf numFmtId="0" fontId="37" fillId="18" borderId="0" xfId="16" applyFont="1" applyFill="1"/>
    <xf numFmtId="0" fontId="50" fillId="18" borderId="0" xfId="16" applyFont="1" applyFill="1"/>
    <xf numFmtId="0" fontId="52" fillId="0" borderId="0" xfId="0" applyFont="1"/>
    <xf numFmtId="0" fontId="52" fillId="19" borderId="58" xfId="0" applyFont="1" applyFill="1" applyBorder="1" applyAlignment="1">
      <alignment horizontal="center"/>
    </xf>
    <xf numFmtId="0" fontId="52" fillId="0" borderId="0" xfId="0" applyFont="1" applyAlignment="1">
      <alignment horizontal="right"/>
    </xf>
    <xf numFmtId="0" fontId="50" fillId="0" borderId="58" xfId="0" applyFont="1" applyBorder="1" applyAlignment="1">
      <alignment horizontal="center"/>
    </xf>
    <xf numFmtId="0" fontId="50" fillId="0" borderId="0" xfId="0" applyFont="1" applyAlignment="1">
      <alignment horizontal="center"/>
    </xf>
    <xf numFmtId="0" fontId="52" fillId="0" borderId="0" xfId="0" applyFont="1" applyAlignment="1">
      <alignment horizontal="center"/>
    </xf>
    <xf numFmtId="0" fontId="52" fillId="19" borderId="58" xfId="0" applyFont="1" applyFill="1" applyBorder="1" applyAlignment="1">
      <alignment horizontal="center" vertical="center"/>
    </xf>
    <xf numFmtId="0" fontId="52" fillId="19" borderId="58" xfId="0" applyFont="1" applyFill="1" applyBorder="1" applyAlignment="1">
      <alignment horizontal="center" vertical="center" wrapText="1"/>
    </xf>
    <xf numFmtId="0" fontId="50" fillId="0" borderId="0" xfId="0" applyFont="1" applyAlignment="1">
      <alignment horizontal="right" vertical="center"/>
    </xf>
    <xf numFmtId="0" fontId="50" fillId="0" borderId="0" xfId="0" applyFont="1" applyAlignment="1">
      <alignment horizontal="center" vertical="center"/>
    </xf>
    <xf numFmtId="0" fontId="52" fillId="0" borderId="0" xfId="0" applyFont="1" applyAlignment="1">
      <alignment horizontal="left"/>
    </xf>
    <xf numFmtId="0" fontId="50" fillId="0" borderId="0" xfId="0" applyFont="1" applyAlignment="1">
      <alignment horizontal="left"/>
    </xf>
    <xf numFmtId="0" fontId="52" fillId="0" borderId="58" xfId="0" applyFont="1" applyBorder="1" applyAlignment="1">
      <alignment horizontal="center"/>
    </xf>
    <xf numFmtId="0" fontId="52" fillId="0" borderId="61" xfId="0" applyFont="1" applyBorder="1" applyAlignment="1">
      <alignment horizontal="center"/>
    </xf>
    <xf numFmtId="0" fontId="52" fillId="18" borderId="0" xfId="0" applyFont="1" applyFill="1"/>
    <xf numFmtId="0" fontId="53" fillId="19" borderId="62" xfId="0" applyFont="1" applyFill="1" applyBorder="1" applyAlignment="1">
      <alignment horizontal="center" vertical="center"/>
    </xf>
    <xf numFmtId="0" fontId="53" fillId="19" borderId="58" xfId="0" applyFont="1" applyFill="1" applyBorder="1" applyAlignment="1">
      <alignment horizontal="center"/>
    </xf>
    <xf numFmtId="0" fontId="37" fillId="18" borderId="0" xfId="18" applyFont="1" applyFill="1"/>
    <xf numFmtId="0" fontId="50" fillId="0" borderId="0" xfId="0" applyFont="1" applyAlignment="1">
      <alignment horizontal="right"/>
    </xf>
    <xf numFmtId="0" fontId="54" fillId="0" borderId="0" xfId="18" applyFont="1"/>
    <xf numFmtId="0" fontId="37" fillId="18" borderId="0" xfId="18" applyFont="1" applyFill="1" applyAlignment="1">
      <alignment horizontal="center"/>
    </xf>
    <xf numFmtId="0" fontId="50" fillId="0" borderId="63" xfId="0" applyFont="1" applyBorder="1" applyAlignment="1">
      <alignment vertical="center"/>
    </xf>
    <xf numFmtId="0" fontId="50" fillId="0" borderId="59" xfId="0" applyFont="1" applyBorder="1" applyAlignment="1">
      <alignment horizontal="center"/>
    </xf>
    <xf numFmtId="0" fontId="53" fillId="0" borderId="0" xfId="0" applyFont="1" applyAlignment="1">
      <alignment horizontal="left"/>
    </xf>
    <xf numFmtId="0" fontId="53" fillId="19" borderId="58" xfId="0" applyFont="1" applyFill="1" applyBorder="1" applyAlignment="1">
      <alignment horizontal="center" vertical="center"/>
    </xf>
    <xf numFmtId="0" fontId="50" fillId="0" borderId="58" xfId="0" applyFont="1" applyBorder="1" applyAlignment="1">
      <alignment horizontal="center" vertical="center"/>
    </xf>
    <xf numFmtId="0" fontId="0" fillId="16" borderId="0" xfId="0" applyFill="1" applyAlignment="1">
      <alignment horizontal="left"/>
    </xf>
    <xf numFmtId="0" fontId="0" fillId="16" borderId="0" xfId="0" applyFill="1"/>
    <xf numFmtId="1" fontId="55" fillId="16" borderId="0" xfId="0" applyNumberFormat="1" applyFont="1" applyFill="1" applyAlignment="1">
      <alignment horizontal="center"/>
    </xf>
    <xf numFmtId="1" fontId="18" fillId="16" borderId="0" xfId="0" applyNumberFormat="1" applyFont="1" applyFill="1" applyAlignment="1">
      <alignment horizontal="center"/>
    </xf>
    <xf numFmtId="0" fontId="15" fillId="16" borderId="0" xfId="0" applyFont="1" applyFill="1" applyAlignment="1">
      <alignment horizontal="left"/>
    </xf>
    <xf numFmtId="10" fontId="0" fillId="0" borderId="0" xfId="0" applyNumberFormat="1"/>
    <xf numFmtId="0" fontId="0" fillId="0" borderId="0" xfId="0" applyAlignment="1">
      <alignment horizontal="left"/>
    </xf>
    <xf numFmtId="0" fontId="55" fillId="16" borderId="0" xfId="0" applyFont="1" applyFill="1" applyAlignment="1">
      <alignment horizontal="center"/>
    </xf>
    <xf numFmtId="0" fontId="18" fillId="16" borderId="0" xfId="0" applyFont="1" applyFill="1" applyAlignment="1">
      <alignment horizontal="center"/>
    </xf>
    <xf numFmtId="0" fontId="6" fillId="16" borderId="0" xfId="0" applyFont="1" applyFill="1"/>
    <xf numFmtId="0" fontId="12" fillId="16" borderId="0" xfId="0" applyFont="1" applyFill="1" applyAlignment="1">
      <alignment horizontal="left"/>
    </xf>
    <xf numFmtId="0" fontId="12" fillId="16" borderId="0" xfId="0" applyFont="1" applyFill="1"/>
    <xf numFmtId="2" fontId="6" fillId="0" borderId="11" xfId="0" applyNumberFormat="1" applyFont="1" applyBorder="1"/>
    <xf numFmtId="2" fontId="6" fillId="0" borderId="64" xfId="0" applyNumberFormat="1" applyFont="1" applyBorder="1"/>
    <xf numFmtId="2" fontId="6" fillId="0" borderId="1" xfId="0" applyNumberFormat="1" applyFont="1" applyBorder="1"/>
    <xf numFmtId="2" fontId="6" fillId="0" borderId="0" xfId="0" applyNumberFormat="1" applyFont="1"/>
    <xf numFmtId="2" fontId="6" fillId="0" borderId="47" xfId="0" applyNumberFormat="1" applyFont="1" applyBorder="1"/>
    <xf numFmtId="0" fontId="48" fillId="0" borderId="32" xfId="0" applyFont="1" applyBorder="1"/>
    <xf numFmtId="0" fontId="48" fillId="16" borderId="1" xfId="12" applyFont="1" applyFill="1" applyBorder="1"/>
    <xf numFmtId="0" fontId="57" fillId="16" borderId="56" xfId="12" applyFont="1" applyFill="1" applyBorder="1" applyAlignment="1">
      <alignment horizontal="right"/>
    </xf>
    <xf numFmtId="164" fontId="48" fillId="16" borderId="11" xfId="0" applyNumberFormat="1" applyFont="1" applyFill="1" applyBorder="1" applyAlignment="1">
      <alignment horizontal="center"/>
    </xf>
    <xf numFmtId="164" fontId="7" fillId="0" borderId="0" xfId="0" applyNumberFormat="1" applyFont="1"/>
    <xf numFmtId="0" fontId="57" fillId="16" borderId="57" xfId="12" applyFont="1" applyFill="1" applyBorder="1"/>
    <xf numFmtId="0" fontId="48" fillId="16" borderId="33" xfId="12" applyFont="1" applyFill="1" applyBorder="1"/>
    <xf numFmtId="165" fontId="48" fillId="16" borderId="11" xfId="12" applyNumberFormat="1" applyFont="1" applyFill="1" applyBorder="1" applyAlignment="1">
      <alignment horizontal="center"/>
    </xf>
    <xf numFmtId="164" fontId="48" fillId="16" borderId="57" xfId="0" applyNumberFormat="1" applyFont="1" applyFill="1" applyBorder="1" applyAlignment="1">
      <alignment horizontal="center"/>
    </xf>
    <xf numFmtId="165" fontId="48" fillId="16" borderId="33" xfId="0" applyNumberFormat="1" applyFont="1" applyFill="1" applyBorder="1" applyAlignment="1">
      <alignment horizontal="center"/>
    </xf>
    <xf numFmtId="2" fontId="48" fillId="0" borderId="11" xfId="0" applyNumberFormat="1" applyFont="1" applyBorder="1" applyAlignment="1">
      <alignment horizontal="center"/>
    </xf>
    <xf numFmtId="2" fontId="48" fillId="0" borderId="11" xfId="13" applyNumberFormat="1" applyFont="1" applyFill="1" applyBorder="1" applyAlignment="1">
      <alignment horizontal="center"/>
    </xf>
    <xf numFmtId="165" fontId="48" fillId="0" borderId="0" xfId="0" applyNumberFormat="1" applyFont="1" applyAlignment="1">
      <alignment horizontal="center"/>
    </xf>
    <xf numFmtId="165" fontId="48" fillId="0" borderId="0" xfId="0" applyNumberFormat="1" applyFont="1"/>
    <xf numFmtId="165" fontId="57" fillId="16" borderId="56" xfId="12" applyNumberFormat="1" applyFont="1" applyFill="1" applyBorder="1" applyAlignment="1">
      <alignment horizontal="right"/>
    </xf>
    <xf numFmtId="165" fontId="48" fillId="16" borderId="33" xfId="12" applyNumberFormat="1" applyFont="1" applyFill="1" applyBorder="1"/>
    <xf numFmtId="0" fontId="58" fillId="0" borderId="0" xfId="0" applyFont="1"/>
    <xf numFmtId="0" fontId="49" fillId="0" borderId="0" xfId="0" applyFont="1" applyAlignment="1">
      <alignment horizontal="left"/>
    </xf>
    <xf numFmtId="2" fontId="0" fillId="0" borderId="0" xfId="0" applyNumberFormat="1" applyAlignment="1">
      <alignment horizontal="center"/>
    </xf>
    <xf numFmtId="8" fontId="0" fillId="0" borderId="0" xfId="0" applyNumberFormat="1" applyAlignment="1">
      <alignment horizontal="center"/>
    </xf>
    <xf numFmtId="2" fontId="0" fillId="0" borderId="0" xfId="0" applyNumberFormat="1" applyAlignment="1">
      <alignment horizontal="left"/>
    </xf>
    <xf numFmtId="0" fontId="12" fillId="0" borderId="0" xfId="0" applyFont="1" applyAlignment="1">
      <alignment horizontal="left"/>
    </xf>
    <xf numFmtId="8" fontId="48" fillId="0" borderId="0" xfId="0" applyNumberFormat="1" applyFont="1"/>
    <xf numFmtId="8" fontId="48" fillId="0" borderId="0" xfId="0" applyNumberFormat="1" applyFont="1" applyAlignment="1">
      <alignment horizontal="center"/>
    </xf>
    <xf numFmtId="0" fontId="59" fillId="0" borderId="0" xfId="0" applyFont="1"/>
    <xf numFmtId="0" fontId="59" fillId="0" borderId="0" xfId="0" applyFont="1" applyAlignment="1">
      <alignment horizontal="center"/>
    </xf>
    <xf numFmtId="0" fontId="60" fillId="0" borderId="0" xfId="0" applyFont="1"/>
    <xf numFmtId="0" fontId="60" fillId="0" borderId="0" xfId="0" applyFont="1" applyAlignment="1">
      <alignment horizontal="center"/>
    </xf>
    <xf numFmtId="0" fontId="61" fillId="0" borderId="0" xfId="0" applyFont="1" applyAlignment="1">
      <alignment vertical="center"/>
    </xf>
    <xf numFmtId="0" fontId="7" fillId="0" borderId="32" xfId="0" applyFont="1" applyBorder="1"/>
    <xf numFmtId="0" fontId="7" fillId="16" borderId="1" xfId="12" applyFont="1" applyFill="1" applyBorder="1"/>
    <xf numFmtId="0" fontId="46" fillId="16" borderId="56" xfId="12" applyFont="1" applyFill="1" applyBorder="1" applyAlignment="1">
      <alignment horizontal="right"/>
    </xf>
    <xf numFmtId="164" fontId="7" fillId="16" borderId="56" xfId="12" applyNumberFormat="1" applyFont="1" applyFill="1" applyBorder="1" applyAlignment="1">
      <alignment horizontal="center"/>
    </xf>
    <xf numFmtId="164" fontId="7" fillId="16" borderId="11" xfId="12" applyNumberFormat="1" applyFont="1" applyFill="1" applyBorder="1" applyAlignment="1">
      <alignment horizontal="center"/>
    </xf>
    <xf numFmtId="0" fontId="46" fillId="16" borderId="57" xfId="12" applyFont="1" applyFill="1" applyBorder="1"/>
    <xf numFmtId="0" fontId="7" fillId="16" borderId="33" xfId="12" applyFont="1" applyFill="1" applyBorder="1"/>
    <xf numFmtId="165" fontId="7" fillId="16" borderId="33" xfId="12" applyNumberFormat="1" applyFont="1" applyFill="1" applyBorder="1" applyAlignment="1">
      <alignment horizontal="center"/>
    </xf>
    <xf numFmtId="165" fontId="7" fillId="16" borderId="11" xfId="12" applyNumberFormat="1" applyFont="1" applyFill="1" applyBorder="1" applyAlignment="1">
      <alignment horizontal="center"/>
    </xf>
    <xf numFmtId="164" fontId="7" fillId="16" borderId="11" xfId="0" applyNumberFormat="1" applyFont="1" applyFill="1" applyBorder="1" applyAlignment="1">
      <alignment horizontal="center"/>
    </xf>
    <xf numFmtId="165" fontId="7" fillId="0" borderId="11" xfId="0" applyNumberFormat="1" applyFont="1" applyBorder="1" applyAlignment="1">
      <alignment horizontal="center"/>
    </xf>
    <xf numFmtId="2" fontId="7" fillId="0" borderId="33" xfId="0" applyNumberFormat="1" applyFont="1" applyBorder="1" applyAlignment="1">
      <alignment horizontal="center"/>
    </xf>
    <xf numFmtId="2" fontId="7" fillId="0" borderId="57" xfId="13" applyNumberFormat="1" applyFont="1" applyFill="1" applyBorder="1" applyAlignment="1">
      <alignment horizontal="center"/>
    </xf>
    <xf numFmtId="2" fontId="7" fillId="0" borderId="57" xfId="0" applyNumberFormat="1" applyFont="1" applyBorder="1" applyAlignment="1">
      <alignment horizontal="center"/>
    </xf>
    <xf numFmtId="0" fontId="7" fillId="0" borderId="32" xfId="0" applyFont="1" applyBorder="1" applyAlignment="1">
      <alignment horizontal="center"/>
    </xf>
    <xf numFmtId="0" fontId="46" fillId="16" borderId="33" xfId="12" applyFont="1" applyFill="1" applyBorder="1" applyAlignment="1">
      <alignment horizontal="right"/>
    </xf>
    <xf numFmtId="2" fontId="7" fillId="0" borderId="56" xfId="0" applyNumberFormat="1" applyFont="1" applyBorder="1" applyAlignment="1">
      <alignment horizontal="center"/>
    </xf>
    <xf numFmtId="0" fontId="7" fillId="0" borderId="0" xfId="0" applyFont="1" applyAlignment="1">
      <alignment horizontal="left"/>
    </xf>
    <xf numFmtId="169" fontId="0" fillId="0" borderId="0" xfId="0" applyNumberFormat="1" applyAlignment="1">
      <alignment horizontal="center"/>
    </xf>
    <xf numFmtId="2" fontId="48" fillId="0" borderId="0" xfId="0" applyNumberFormat="1" applyFont="1" applyAlignment="1">
      <alignment horizontal="left"/>
    </xf>
    <xf numFmtId="0" fontId="62" fillId="20" borderId="0" xfId="0" applyFont="1" applyFill="1" applyAlignment="1">
      <alignment horizontal="center"/>
    </xf>
    <xf numFmtId="0" fontId="62" fillId="0" borderId="0" xfId="0" applyFont="1" applyAlignment="1">
      <alignment horizontal="center"/>
    </xf>
    <xf numFmtId="0" fontId="62" fillId="0" borderId="0" xfId="0" applyFont="1" applyAlignment="1">
      <alignment horizontal="left" vertical="center" wrapText="1"/>
    </xf>
    <xf numFmtId="0" fontId="62" fillId="0" borderId="0" xfId="0" applyFont="1"/>
    <xf numFmtId="0" fontId="62" fillId="6" borderId="0" xfId="0" applyFont="1" applyFill="1" applyAlignment="1">
      <alignment horizontal="center"/>
    </xf>
    <xf numFmtId="4" fontId="6" fillId="0" borderId="11" xfId="0" applyNumberFormat="1" applyFont="1" applyBorder="1" applyAlignment="1">
      <alignment horizontal="center"/>
    </xf>
    <xf numFmtId="0" fontId="62" fillId="0" borderId="0" xfId="0" applyFont="1" applyAlignment="1">
      <alignment vertical="top"/>
    </xf>
    <xf numFmtId="0" fontId="62" fillId="0" borderId="0" xfId="0" applyFont="1" applyAlignment="1">
      <alignment horizontal="center" vertical="top"/>
    </xf>
    <xf numFmtId="0" fontId="6" fillId="0" borderId="0" xfId="0" applyFont="1" applyProtection="1">
      <protection hidden="1"/>
    </xf>
    <xf numFmtId="2" fontId="6" fillId="0" borderId="0" xfId="0" applyNumberFormat="1" applyFont="1" applyProtection="1">
      <protection hidden="1"/>
    </xf>
    <xf numFmtId="166" fontId="6" fillId="0" borderId="0" xfId="0" applyNumberFormat="1" applyFont="1" applyProtection="1">
      <protection hidden="1"/>
    </xf>
    <xf numFmtId="0" fontId="0" fillId="0" borderId="0" xfId="0" applyProtection="1">
      <protection hidden="1"/>
    </xf>
    <xf numFmtId="0" fontId="12" fillId="0" borderId="0" xfId="0" applyFont="1" applyProtection="1">
      <protection hidden="1"/>
    </xf>
    <xf numFmtId="0" fontId="6" fillId="0" borderId="0" xfId="0" applyFont="1" applyAlignment="1" applyProtection="1">
      <alignment vertical="center"/>
      <protection hidden="1"/>
    </xf>
    <xf numFmtId="0" fontId="12" fillId="0" borderId="0" xfId="0" applyFont="1" applyAlignment="1" applyProtection="1">
      <alignment horizontal="left"/>
      <protection hidden="1"/>
    </xf>
    <xf numFmtId="0" fontId="0" fillId="0" borderId="0" xfId="0" applyAlignment="1">
      <alignment vertical="center"/>
    </xf>
    <xf numFmtId="0" fontId="15" fillId="0" borderId="0" xfId="0" applyFont="1" applyAlignment="1">
      <alignment vertical="center"/>
    </xf>
    <xf numFmtId="0" fontId="12" fillId="0" borderId="0" xfId="0" applyFont="1" applyAlignment="1">
      <alignment vertical="center"/>
    </xf>
    <xf numFmtId="0" fontId="27" fillId="0" borderId="0" xfId="3" applyFont="1"/>
    <xf numFmtId="0" fontId="11" fillId="0" borderId="0" xfId="3" applyFont="1"/>
    <xf numFmtId="0" fontId="63" fillId="0" borderId="0" xfId="3" applyFont="1"/>
    <xf numFmtId="0" fontId="11" fillId="10" borderId="34" xfId="3" applyFont="1" applyFill="1" applyBorder="1" applyAlignment="1" applyProtection="1">
      <alignment horizontal="left" vertical="top"/>
      <protection locked="0"/>
    </xf>
    <xf numFmtId="0" fontId="11" fillId="13" borderId="37" xfId="3" applyFont="1" applyFill="1" applyBorder="1" applyAlignment="1" applyProtection="1">
      <alignment horizontal="left"/>
      <protection hidden="1"/>
    </xf>
    <xf numFmtId="0" fontId="11" fillId="13" borderId="38" xfId="3" applyFont="1" applyFill="1" applyBorder="1" applyAlignment="1" applyProtection="1">
      <alignment horizontal="left"/>
      <protection hidden="1"/>
    </xf>
    <xf numFmtId="164" fontId="11" fillId="13" borderId="38" xfId="3" applyNumberFormat="1" applyFont="1" applyFill="1" applyBorder="1" applyAlignment="1" applyProtection="1">
      <alignment horizontal="left" vertical="center"/>
      <protection hidden="1"/>
    </xf>
    <xf numFmtId="0" fontId="64" fillId="0" borderId="0" xfId="3" applyFont="1"/>
    <xf numFmtId="0" fontId="11" fillId="13" borderId="39" xfId="3" applyFont="1" applyFill="1" applyBorder="1" applyAlignment="1" applyProtection="1">
      <alignment horizontal="left"/>
      <protection hidden="1"/>
    </xf>
    <xf numFmtId="0" fontId="11" fillId="13" borderId="40" xfId="3" applyFont="1" applyFill="1" applyBorder="1" applyAlignment="1" applyProtection="1">
      <alignment horizontal="left"/>
      <protection hidden="1"/>
    </xf>
    <xf numFmtId="165" fontId="11" fillId="13" borderId="40" xfId="3" applyNumberFormat="1" applyFont="1" applyFill="1" applyBorder="1" applyAlignment="1" applyProtection="1">
      <alignment horizontal="center" vertical="center"/>
      <protection hidden="1"/>
    </xf>
    <xf numFmtId="0" fontId="3" fillId="0" borderId="0" xfId="10"/>
    <xf numFmtId="164" fontId="11" fillId="13" borderId="11" xfId="3" applyNumberFormat="1" applyFont="1" applyFill="1" applyBorder="1" applyAlignment="1" applyProtection="1">
      <alignment horizontal="left"/>
      <protection hidden="1"/>
    </xf>
    <xf numFmtId="165" fontId="11" fillId="13" borderId="11" xfId="3" applyNumberFormat="1" applyFont="1" applyFill="1" applyBorder="1" applyAlignment="1" applyProtection="1">
      <alignment horizontal="center"/>
      <protection hidden="1"/>
    </xf>
    <xf numFmtId="2" fontId="11" fillId="10" borderId="11" xfId="3" applyNumberFormat="1" applyFont="1" applyFill="1" applyBorder="1" applyAlignment="1" applyProtection="1">
      <alignment horizontal="center"/>
      <protection hidden="1"/>
    </xf>
    <xf numFmtId="0" fontId="65" fillId="0" borderId="0" xfId="3" applyFont="1"/>
    <xf numFmtId="0" fontId="11" fillId="13" borderId="45" xfId="3" applyFont="1" applyFill="1" applyBorder="1" applyAlignment="1" applyProtection="1">
      <alignment horizontal="left"/>
      <protection hidden="1"/>
    </xf>
    <xf numFmtId="0" fontId="11" fillId="13" borderId="46" xfId="3" applyFont="1" applyFill="1" applyBorder="1" applyAlignment="1" applyProtection="1">
      <alignment horizontal="left"/>
      <protection hidden="1"/>
    </xf>
    <xf numFmtId="166" fontId="3" fillId="0" borderId="0" xfId="3" applyNumberFormat="1" applyAlignment="1">
      <alignment horizontal="right"/>
    </xf>
    <xf numFmtId="0" fontId="3" fillId="0" borderId="0" xfId="3" applyAlignment="1">
      <alignment horizontal="left"/>
    </xf>
    <xf numFmtId="0" fontId="66" fillId="0" borderId="0" xfId="0" applyFont="1"/>
    <xf numFmtId="0" fontId="67" fillId="0" borderId="0" xfId="0" applyFont="1"/>
    <xf numFmtId="0" fontId="68" fillId="0" borderId="0" xfId="0" applyFont="1"/>
    <xf numFmtId="0" fontId="48" fillId="16" borderId="0" xfId="0" applyFont="1" applyFill="1" applyAlignment="1">
      <alignment horizontal="left"/>
    </xf>
    <xf numFmtId="0" fontId="48" fillId="16" borderId="0" xfId="0" applyFont="1" applyFill="1"/>
    <xf numFmtId="1" fontId="56" fillId="16" borderId="0" xfId="0" applyNumberFormat="1" applyFont="1" applyFill="1" applyAlignment="1">
      <alignment horizontal="center"/>
    </xf>
    <xf numFmtId="0" fontId="56" fillId="16" borderId="0" xfId="0" applyFont="1" applyFill="1" applyAlignment="1">
      <alignment horizontal="center"/>
    </xf>
    <xf numFmtId="0" fontId="47" fillId="16" borderId="0" xfId="0" applyFont="1" applyFill="1" applyAlignment="1">
      <alignment horizontal="left"/>
    </xf>
    <xf numFmtId="0" fontId="69" fillId="0" borderId="0" xfId="0" applyFont="1"/>
    <xf numFmtId="0" fontId="70" fillId="0" borderId="0" xfId="0" applyFont="1"/>
    <xf numFmtId="0" fontId="23" fillId="0" borderId="0" xfId="0" applyFont="1" applyAlignment="1">
      <alignment horizontal="right"/>
    </xf>
    <xf numFmtId="0" fontId="71" fillId="0" borderId="0" xfId="0" applyFont="1"/>
    <xf numFmtId="0" fontId="72" fillId="0" borderId="0" xfId="0" applyFont="1"/>
    <xf numFmtId="1" fontId="5" fillId="12" borderId="1" xfId="18" applyNumberFormat="1" applyFont="1" applyFill="1" applyBorder="1"/>
    <xf numFmtId="1" fontId="4" fillId="12" borderId="27" xfId="18" applyNumberFormat="1" applyFont="1" applyFill="1" applyBorder="1" applyAlignment="1">
      <alignment horizontal="right"/>
    </xf>
    <xf numFmtId="1" fontId="4" fillId="12" borderId="57" xfId="18" applyNumberFormat="1" applyFont="1" applyFill="1" applyBorder="1" applyAlignment="1">
      <alignment horizontal="left"/>
    </xf>
    <xf numFmtId="1" fontId="4" fillId="12" borderId="11" xfId="18" applyNumberFormat="1" applyFont="1" applyFill="1" applyBorder="1" applyAlignment="1">
      <alignment horizontal="left"/>
    </xf>
    <xf numFmtId="2" fontId="56" fillId="17" borderId="11" xfId="17" applyNumberFormat="1" applyFont="1" applyFill="1" applyBorder="1" applyAlignment="1">
      <alignment horizontal="center"/>
    </xf>
    <xf numFmtId="2" fontId="62" fillId="0" borderId="0" xfId="0" applyNumberFormat="1" applyFont="1" applyAlignment="1">
      <alignment horizontal="center"/>
    </xf>
    <xf numFmtId="0" fontId="74" fillId="0" borderId="0" xfId="0" applyFont="1"/>
    <xf numFmtId="2" fontId="7" fillId="10" borderId="0" xfId="8" applyNumberFormat="1" applyFont="1" applyFill="1" applyAlignment="1" applyProtection="1">
      <alignment horizontal="center" vertical="center"/>
      <protection hidden="1"/>
    </xf>
    <xf numFmtId="164" fontId="7" fillId="16" borderId="57" xfId="0" applyNumberFormat="1" applyFont="1" applyFill="1" applyBorder="1" applyAlignment="1">
      <alignment horizontal="center"/>
    </xf>
    <xf numFmtId="165" fontId="7" fillId="16" borderId="33" xfId="0" applyNumberFormat="1" applyFont="1" applyFill="1" applyBorder="1" applyAlignment="1">
      <alignment horizontal="center"/>
    </xf>
    <xf numFmtId="165" fontId="7" fillId="0" borderId="0" xfId="0" applyNumberFormat="1" applyFont="1" applyAlignment="1">
      <alignment horizontal="center"/>
    </xf>
    <xf numFmtId="165" fontId="7" fillId="0" borderId="0" xfId="0" applyNumberFormat="1" applyFont="1"/>
    <xf numFmtId="165" fontId="46" fillId="16" borderId="56" xfId="12" applyNumberFormat="1" applyFont="1" applyFill="1" applyBorder="1" applyAlignment="1">
      <alignment horizontal="right"/>
    </xf>
    <xf numFmtId="165" fontId="7" fillId="16" borderId="33" xfId="12" applyNumberFormat="1" applyFont="1" applyFill="1" applyBorder="1"/>
    <xf numFmtId="8" fontId="7" fillId="0" borderId="0" xfId="0" applyNumberFormat="1" applyFont="1"/>
    <xf numFmtId="8" fontId="7" fillId="0" borderId="0" xfId="0" applyNumberFormat="1" applyFont="1" applyAlignment="1">
      <alignment horizontal="center"/>
    </xf>
    <xf numFmtId="0" fontId="48" fillId="0" borderId="0" xfId="0" applyFont="1" applyAlignment="1">
      <alignment horizontal="right" vertical="center"/>
    </xf>
    <xf numFmtId="0" fontId="75" fillId="0" borderId="0" xfId="0" applyFont="1"/>
    <xf numFmtId="10" fontId="76" fillId="0" borderId="0" xfId="0" applyNumberFormat="1" applyFont="1" applyAlignment="1">
      <alignment horizontal="center"/>
    </xf>
    <xf numFmtId="10" fontId="77" fillId="0" borderId="0" xfId="0" applyNumberFormat="1" applyFont="1" applyAlignment="1">
      <alignment horizontal="center"/>
    </xf>
    <xf numFmtId="10" fontId="76" fillId="0" borderId="0" xfId="0" applyNumberFormat="1" applyFont="1" applyAlignment="1" applyProtection="1">
      <alignment horizontal="center"/>
      <protection locked="0"/>
    </xf>
    <xf numFmtId="10" fontId="77" fillId="0" borderId="0" xfId="0" applyNumberFormat="1" applyFont="1" applyAlignment="1" applyProtection="1">
      <alignment horizontal="center"/>
      <protection locked="0"/>
    </xf>
    <xf numFmtId="0" fontId="75" fillId="0" borderId="0" xfId="0" applyFont="1" applyAlignment="1">
      <alignment vertical="center"/>
    </xf>
    <xf numFmtId="0" fontId="78" fillId="0" borderId="0" xfId="16" applyFont="1" applyAlignment="1">
      <alignment horizontal="center"/>
    </xf>
    <xf numFmtId="1" fontId="78" fillId="0" borderId="6" xfId="15" applyNumberFormat="1" applyFont="1" applyBorder="1" applyAlignment="1">
      <alignment vertical="center"/>
    </xf>
    <xf numFmtId="167" fontId="78" fillId="0" borderId="0" xfId="15" applyNumberFormat="1" applyFont="1" applyAlignment="1">
      <alignment vertical="center"/>
    </xf>
    <xf numFmtId="1" fontId="78" fillId="0" borderId="0" xfId="15" applyNumberFormat="1" applyFont="1" applyAlignment="1">
      <alignment vertical="center"/>
    </xf>
    <xf numFmtId="0" fontId="78" fillId="0" borderId="0" xfId="15" applyFont="1" applyAlignment="1">
      <alignment vertical="center"/>
    </xf>
    <xf numFmtId="0" fontId="78" fillId="0" borderId="0" xfId="16" applyFont="1"/>
    <xf numFmtId="0" fontId="68" fillId="6" borderId="48" xfId="0" applyFont="1" applyFill="1" applyBorder="1" applyAlignment="1">
      <alignment horizontal="center"/>
    </xf>
    <xf numFmtId="1" fontId="79" fillId="6" borderId="4" xfId="15" applyNumberFormat="1" applyFont="1" applyFill="1" applyBorder="1" applyAlignment="1">
      <alignment horizontal="center" vertical="center"/>
    </xf>
    <xf numFmtId="1" fontId="80" fillId="14" borderId="15" xfId="15" applyNumberFormat="1" applyFont="1" applyFill="1" applyBorder="1" applyAlignment="1">
      <alignment horizontal="center" vertical="center"/>
    </xf>
    <xf numFmtId="0" fontId="80" fillId="6" borderId="15" xfId="16" applyFont="1" applyFill="1" applyBorder="1" applyAlignment="1">
      <alignment horizontal="center"/>
    </xf>
    <xf numFmtId="0" fontId="68" fillId="6" borderId="15" xfId="0" applyFont="1" applyFill="1" applyBorder="1" applyAlignment="1">
      <alignment horizontal="center"/>
    </xf>
    <xf numFmtId="0" fontId="68" fillId="6" borderId="3" xfId="0" applyFont="1" applyFill="1" applyBorder="1" applyAlignment="1">
      <alignment horizontal="center"/>
    </xf>
    <xf numFmtId="1" fontId="79" fillId="6" borderId="5" xfId="15" applyNumberFormat="1" applyFont="1" applyFill="1" applyBorder="1" applyAlignment="1">
      <alignment horizontal="center" vertical="center"/>
    </xf>
    <xf numFmtId="0" fontId="78" fillId="6" borderId="0" xfId="16" applyFont="1" applyFill="1" applyAlignment="1">
      <alignment horizontal="center"/>
    </xf>
    <xf numFmtId="168" fontId="81" fillId="6" borderId="49" xfId="15" applyNumberFormat="1" applyFont="1" applyFill="1" applyBorder="1" applyAlignment="1">
      <alignment horizontal="center" vertical="center"/>
    </xf>
    <xf numFmtId="0" fontId="68" fillId="6" borderId="9" xfId="0" applyFont="1" applyFill="1" applyBorder="1" applyAlignment="1">
      <alignment horizontal="center"/>
    </xf>
    <xf numFmtId="168" fontId="80" fillId="6" borderId="50" xfId="15" applyNumberFormat="1" applyFont="1" applyFill="1" applyBorder="1" applyAlignment="1">
      <alignment horizontal="center" vertical="center"/>
    </xf>
    <xf numFmtId="2" fontId="80" fillId="0" borderId="11" xfId="0" applyNumberFormat="1" applyFont="1" applyBorder="1" applyAlignment="1">
      <alignment horizontal="center" vertical="center"/>
    </xf>
    <xf numFmtId="0" fontId="68" fillId="6" borderId="12" xfId="0" applyFont="1" applyFill="1" applyBorder="1" applyAlignment="1">
      <alignment horizontal="center"/>
    </xf>
    <xf numFmtId="168" fontId="80" fillId="6" borderId="65" xfId="15" applyNumberFormat="1" applyFont="1" applyFill="1" applyBorder="1" applyAlignment="1">
      <alignment horizontal="center" vertical="center"/>
    </xf>
    <xf numFmtId="0" fontId="68" fillId="0" borderId="0" xfId="0" applyFont="1" applyAlignment="1">
      <alignment horizontal="center"/>
    </xf>
    <xf numFmtId="0" fontId="81" fillId="0" borderId="0" xfId="16" applyFont="1" applyAlignment="1">
      <alignment horizontal="center"/>
    </xf>
    <xf numFmtId="0" fontId="81" fillId="0" borderId="0" xfId="16" applyFont="1"/>
    <xf numFmtId="0" fontId="68" fillId="6" borderId="51" xfId="0" applyFont="1" applyFill="1" applyBorder="1" applyAlignment="1">
      <alignment horizontal="center"/>
    </xf>
    <xf numFmtId="0" fontId="68" fillId="0" borderId="0" xfId="0" applyFont="1" applyAlignment="1">
      <alignment horizontal="left"/>
    </xf>
    <xf numFmtId="0" fontId="6" fillId="0" borderId="0" xfId="14" applyFont="1"/>
    <xf numFmtId="0" fontId="17" fillId="0" borderId="0" xfId="14" applyFont="1"/>
    <xf numFmtId="0" fontId="68" fillId="6" borderId="66" xfId="0" applyFont="1" applyFill="1" applyBorder="1" applyAlignment="1">
      <alignment horizontal="center"/>
    </xf>
    <xf numFmtId="168" fontId="81" fillId="6" borderId="67" xfId="15" applyNumberFormat="1" applyFont="1" applyFill="1" applyBorder="1" applyAlignment="1">
      <alignment horizontal="center" vertical="center"/>
    </xf>
    <xf numFmtId="164" fontId="6" fillId="5" borderId="68" xfId="3" applyNumberFormat="1" applyFont="1" applyFill="1" applyBorder="1" applyAlignment="1">
      <alignment horizontal="center" vertical="center"/>
    </xf>
    <xf numFmtId="165" fontId="6" fillId="5" borderId="65" xfId="3" applyNumberFormat="1" applyFont="1" applyFill="1" applyBorder="1" applyAlignment="1">
      <alignment horizontal="center" vertical="center"/>
    </xf>
    <xf numFmtId="164" fontId="6" fillId="5" borderId="66" xfId="3" applyNumberFormat="1" applyFont="1" applyFill="1" applyBorder="1" applyAlignment="1">
      <alignment horizontal="center" vertical="center"/>
    </xf>
    <xf numFmtId="165" fontId="6" fillId="5" borderId="13" xfId="3" applyNumberFormat="1" applyFont="1" applyFill="1" applyBorder="1" applyAlignment="1">
      <alignment horizontal="center" vertical="center"/>
    </xf>
    <xf numFmtId="165" fontId="6" fillId="5" borderId="13" xfId="5" applyNumberFormat="1" applyFont="1" applyFill="1" applyBorder="1" applyAlignment="1">
      <alignment horizontal="center" vertical="center"/>
    </xf>
    <xf numFmtId="165" fontId="6" fillId="5" borderId="69" xfId="5" applyNumberFormat="1" applyFont="1" applyFill="1" applyBorder="1" applyAlignment="1">
      <alignment horizontal="center" vertical="center"/>
    </xf>
    <xf numFmtId="164" fontId="6" fillId="5" borderId="27" xfId="3" applyNumberFormat="1" applyFont="1" applyFill="1" applyBorder="1" applyAlignment="1">
      <alignment horizontal="center" vertical="center"/>
    </xf>
    <xf numFmtId="2" fontId="6" fillId="0" borderId="11" xfId="3" applyNumberFormat="1" applyFont="1" applyBorder="1" applyAlignment="1">
      <alignment horizontal="center" vertical="center" wrapText="1"/>
    </xf>
    <xf numFmtId="2" fontId="80" fillId="17" borderId="11" xfId="17" applyNumberFormat="1" applyFont="1" applyFill="1" applyBorder="1" applyAlignment="1">
      <alignment horizontal="center"/>
    </xf>
    <xf numFmtId="2" fontId="80" fillId="17" borderId="0" xfId="17" applyNumberFormat="1" applyFont="1" applyFill="1" applyBorder="1" applyAlignment="1">
      <alignment horizontal="center"/>
    </xf>
    <xf numFmtId="2" fontId="80" fillId="0" borderId="0" xfId="18" applyNumberFormat="1" applyFont="1" applyAlignment="1">
      <alignment horizontal="center"/>
    </xf>
    <xf numFmtId="1" fontId="82" fillId="0" borderId="0" xfId="18" applyNumberFormat="1" applyFont="1"/>
    <xf numFmtId="1" fontId="80" fillId="0" borderId="0" xfId="18" applyNumberFormat="1" applyFont="1"/>
    <xf numFmtId="1" fontId="80" fillId="0" borderId="0" xfId="18" applyNumberFormat="1" applyFont="1" applyAlignment="1">
      <alignment horizontal="right"/>
    </xf>
    <xf numFmtId="0" fontId="80" fillId="0" borderId="0" xfId="18" applyFont="1"/>
    <xf numFmtId="1" fontId="80" fillId="12" borderId="1" xfId="18" applyNumberFormat="1" applyFont="1" applyFill="1" applyBorder="1"/>
    <xf numFmtId="1" fontId="82" fillId="12" borderId="27" xfId="18" applyNumberFormat="1" applyFont="1" applyFill="1" applyBorder="1" applyAlignment="1">
      <alignment horizontal="right"/>
    </xf>
    <xf numFmtId="1" fontId="82" fillId="12" borderId="56" xfId="18" applyNumberFormat="1" applyFont="1" applyFill="1" applyBorder="1" applyAlignment="1">
      <alignment horizontal="center"/>
    </xf>
    <xf numFmtId="1" fontId="82" fillId="12" borderId="11" xfId="18" applyNumberFormat="1" applyFont="1" applyFill="1" applyBorder="1" applyAlignment="1">
      <alignment horizontal="center"/>
    </xf>
    <xf numFmtId="1" fontId="82" fillId="0" borderId="5" xfId="18" applyNumberFormat="1" applyFont="1" applyBorder="1" applyAlignment="1">
      <alignment horizontal="center"/>
    </xf>
    <xf numFmtId="1" fontId="82" fillId="0" borderId="56" xfId="18" applyNumberFormat="1" applyFont="1" applyBorder="1" applyAlignment="1">
      <alignment horizontal="center"/>
    </xf>
    <xf numFmtId="1" fontId="82" fillId="0" borderId="11" xfId="18" applyNumberFormat="1" applyFont="1" applyBorder="1" applyAlignment="1">
      <alignment horizontal="center"/>
    </xf>
    <xf numFmtId="1" fontId="82" fillId="12" borderId="57" xfId="18" applyNumberFormat="1" applyFont="1" applyFill="1" applyBorder="1" applyAlignment="1">
      <alignment horizontal="left"/>
    </xf>
    <xf numFmtId="1" fontId="80" fillId="0" borderId="5" xfId="18" applyNumberFormat="1" applyFont="1" applyBorder="1" applyAlignment="1">
      <alignment horizontal="center"/>
    </xf>
    <xf numFmtId="1" fontId="82" fillId="12" borderId="11" xfId="18" applyNumberFormat="1" applyFont="1" applyFill="1" applyBorder="1" applyAlignment="1">
      <alignment horizontal="left"/>
    </xf>
    <xf numFmtId="1" fontId="80" fillId="0" borderId="0" xfId="18" applyNumberFormat="1" applyFont="1" applyAlignment="1">
      <alignment horizontal="center"/>
    </xf>
    <xf numFmtId="1" fontId="80" fillId="6" borderId="1" xfId="18" applyNumberFormat="1" applyFont="1" applyFill="1" applyBorder="1"/>
    <xf numFmtId="1" fontId="82" fillId="6" borderId="27" xfId="18" applyNumberFormat="1" applyFont="1" applyFill="1" applyBorder="1" applyAlignment="1">
      <alignment horizontal="right"/>
    </xf>
    <xf numFmtId="1" fontId="82" fillId="6" borderId="56" xfId="18" applyNumberFormat="1" applyFont="1" applyFill="1" applyBorder="1" applyAlignment="1">
      <alignment horizontal="center"/>
    </xf>
    <xf numFmtId="1" fontId="82" fillId="6" borderId="11" xfId="18" applyNumberFormat="1" applyFont="1" applyFill="1" applyBorder="1" applyAlignment="1">
      <alignment horizontal="center"/>
    </xf>
    <xf numFmtId="1" fontId="82" fillId="6" borderId="57" xfId="18" applyNumberFormat="1" applyFont="1" applyFill="1" applyBorder="1" applyAlignment="1">
      <alignment horizontal="left"/>
    </xf>
    <xf numFmtId="1" fontId="82" fillId="6" borderId="11" xfId="18" applyNumberFormat="1" applyFont="1" applyFill="1" applyBorder="1" applyAlignment="1">
      <alignment horizontal="left"/>
    </xf>
    <xf numFmtId="1" fontId="82" fillId="0" borderId="0" xfId="18" applyNumberFormat="1" applyFont="1" applyAlignment="1">
      <alignment horizontal="center"/>
    </xf>
    <xf numFmtId="1" fontId="82" fillId="0" borderId="0" xfId="18" applyNumberFormat="1" applyFont="1" applyAlignment="1">
      <alignment horizontal="left"/>
    </xf>
    <xf numFmtId="0" fontId="82" fillId="0" borderId="0" xfId="18" applyFont="1" applyAlignment="1">
      <alignment horizontal="center"/>
    </xf>
    <xf numFmtId="0" fontId="83" fillId="0" borderId="0" xfId="18" applyFont="1"/>
    <xf numFmtId="0" fontId="82" fillId="0" borderId="0" xfId="18" applyFont="1"/>
    <xf numFmtId="0" fontId="80" fillId="0" borderId="0" xfId="19" applyFont="1"/>
    <xf numFmtId="1" fontId="80" fillId="0" borderId="0" xfId="19" applyNumberFormat="1" applyFont="1" applyAlignment="1">
      <alignment horizontal="left"/>
    </xf>
    <xf numFmtId="2" fontId="39" fillId="0" borderId="47" xfId="0" applyNumberFormat="1" applyFont="1" applyBorder="1"/>
    <xf numFmtId="2" fontId="39" fillId="0" borderId="64" xfId="0" applyNumberFormat="1" applyFont="1" applyBorder="1"/>
    <xf numFmtId="0" fontId="7" fillId="5" borderId="28" xfId="12" applyFont="1" applyFill="1" applyBorder="1" applyAlignment="1">
      <alignment vertical="top" wrapText="1"/>
    </xf>
    <xf numFmtId="0" fontId="7" fillId="5" borderId="29" xfId="12" applyFont="1" applyFill="1" applyBorder="1" applyAlignment="1">
      <alignment vertical="top" wrapText="1"/>
    </xf>
    <xf numFmtId="2" fontId="84" fillId="0" borderId="0" xfId="15" applyNumberFormat="1" applyFont="1" applyAlignment="1">
      <alignment horizontal="left" vertical="center"/>
    </xf>
    <xf numFmtId="2" fontId="85" fillId="0" borderId="0" xfId="16" applyNumberFormat="1" applyFont="1" applyAlignment="1">
      <alignment horizontal="center"/>
    </xf>
    <xf numFmtId="2" fontId="85" fillId="0" borderId="6" xfId="15" applyNumberFormat="1" applyFont="1" applyBorder="1" applyAlignment="1">
      <alignment vertical="center"/>
    </xf>
    <xf numFmtId="2" fontId="85" fillId="0" borderId="0" xfId="15" applyNumberFormat="1" applyFont="1" applyAlignment="1">
      <alignment vertical="center"/>
    </xf>
    <xf numFmtId="2" fontId="85" fillId="0" borderId="0" xfId="16" applyNumberFormat="1" applyFont="1"/>
    <xf numFmtId="2" fontId="86" fillId="0" borderId="0" xfId="0" applyNumberFormat="1" applyFont="1"/>
    <xf numFmtId="2" fontId="86" fillId="6" borderId="48" xfId="0" applyNumberFormat="1" applyFont="1" applyFill="1" applyBorder="1" applyAlignment="1">
      <alignment horizontal="center"/>
    </xf>
    <xf numFmtId="2" fontId="84" fillId="6" borderId="4" xfId="15" applyNumberFormat="1" applyFont="1" applyFill="1" applyBorder="1" applyAlignment="1">
      <alignment horizontal="center" vertical="center"/>
    </xf>
    <xf numFmtId="2" fontId="84" fillId="6" borderId="5" xfId="15" applyNumberFormat="1" applyFont="1" applyFill="1" applyBorder="1" applyAlignment="1">
      <alignment horizontal="center" vertical="center"/>
    </xf>
    <xf numFmtId="2" fontId="85" fillId="6" borderId="0" xfId="16" applyNumberFormat="1" applyFont="1" applyFill="1" applyAlignment="1">
      <alignment horizontal="center"/>
    </xf>
    <xf numFmtId="2" fontId="85" fillId="0" borderId="11" xfId="0" applyNumberFormat="1" applyFont="1" applyBorder="1" applyAlignment="1">
      <alignment horizontal="center" vertical="center"/>
    </xf>
    <xf numFmtId="2" fontId="86" fillId="0" borderId="0" xfId="0" applyNumberFormat="1" applyFont="1" applyAlignment="1">
      <alignment horizontal="center"/>
    </xf>
    <xf numFmtId="2" fontId="86" fillId="0" borderId="0" xfId="0" applyNumberFormat="1" applyFont="1" applyAlignment="1">
      <alignment horizontal="left"/>
    </xf>
    <xf numFmtId="168" fontId="85" fillId="6" borderId="49" xfId="15" applyNumberFormat="1" applyFont="1" applyFill="1" applyBorder="1" applyAlignment="1">
      <alignment horizontal="center" vertical="center"/>
    </xf>
    <xf numFmtId="168" fontId="85" fillId="6" borderId="50" xfId="15" applyNumberFormat="1" applyFont="1" applyFill="1" applyBorder="1" applyAlignment="1">
      <alignment horizontal="center" vertical="center"/>
    </xf>
    <xf numFmtId="0" fontId="17" fillId="0" borderId="0" xfId="0" applyFont="1" applyAlignment="1">
      <alignment horizontal="right"/>
    </xf>
    <xf numFmtId="0" fontId="0" fillId="0" borderId="0" xfId="0" applyAlignment="1">
      <alignment horizontal="center" wrapText="1"/>
    </xf>
    <xf numFmtId="0" fontId="0" fillId="0" borderId="0" xfId="0" applyAlignment="1">
      <alignment horizontal="center"/>
    </xf>
    <xf numFmtId="4" fontId="6" fillId="0" borderId="0" xfId="6" applyNumberFormat="1" applyFont="1" applyAlignment="1">
      <alignment horizontal="left" vertical="center" wrapText="1"/>
    </xf>
    <xf numFmtId="0" fontId="5" fillId="0" borderId="0" xfId="3" applyFont="1" applyAlignment="1">
      <alignment horizontal="left" vertical="top"/>
    </xf>
    <xf numFmtId="0" fontId="5" fillId="0" borderId="0" xfId="3" applyFont="1" applyAlignment="1">
      <alignment horizontal="left" vertical="center"/>
    </xf>
    <xf numFmtId="0" fontId="6" fillId="5" borderId="1" xfId="2" applyFont="1" applyFill="1" applyBorder="1" applyAlignment="1">
      <alignment horizontal="left" vertical="center" wrapText="1"/>
    </xf>
    <xf numFmtId="0" fontId="6" fillId="5" borderId="2" xfId="2" applyFont="1" applyFill="1" applyBorder="1" applyAlignment="1">
      <alignment horizontal="left" vertical="center" wrapText="1"/>
    </xf>
    <xf numFmtId="0" fontId="6" fillId="5" borderId="14" xfId="2" applyFont="1" applyFill="1" applyBorder="1" applyAlignment="1">
      <alignment horizontal="left" vertical="center" wrapText="1"/>
    </xf>
    <xf numFmtId="0" fontId="26" fillId="8" borderId="26" xfId="12" applyFont="1" applyBorder="1" applyAlignment="1">
      <alignment horizontal="center" vertical="center"/>
    </xf>
    <xf numFmtId="0" fontId="26" fillId="8" borderId="31" xfId="12" applyFont="1" applyBorder="1" applyAlignment="1">
      <alignment horizontal="center" vertical="center"/>
    </xf>
    <xf numFmtId="0" fontId="26" fillId="8" borderId="27" xfId="12" applyFont="1" applyBorder="1" applyAlignment="1">
      <alignment horizontal="center" vertical="center"/>
    </xf>
    <xf numFmtId="0" fontId="26" fillId="8" borderId="33" xfId="12" applyFont="1" applyBorder="1" applyAlignment="1">
      <alignment horizontal="center" vertical="center"/>
    </xf>
    <xf numFmtId="0" fontId="26" fillId="8" borderId="1" xfId="12" applyFont="1" applyBorder="1" applyAlignment="1">
      <alignment vertical="top" wrapText="1"/>
    </xf>
    <xf numFmtId="0" fontId="26" fillId="8" borderId="14" xfId="12" applyFont="1" applyBorder="1" applyAlignment="1">
      <alignment vertical="top" wrapText="1"/>
    </xf>
    <xf numFmtId="0" fontId="26" fillId="8" borderId="25" xfId="12" applyFont="1" applyBorder="1" applyAlignment="1">
      <alignment horizontal="center" vertical="center"/>
    </xf>
    <xf numFmtId="0" fontId="26" fillId="8" borderId="30" xfId="12" applyFont="1" applyBorder="1" applyAlignment="1">
      <alignment horizontal="center" vertical="center"/>
    </xf>
    <xf numFmtId="0" fontId="26" fillId="8" borderId="14" xfId="12" applyFont="1" applyBorder="1" applyAlignment="1">
      <alignment horizontal="center" vertical="center"/>
    </xf>
    <xf numFmtId="0" fontId="26" fillId="8" borderId="32" xfId="12" applyFont="1" applyBorder="1" applyAlignment="1">
      <alignment horizontal="center" vertical="center"/>
    </xf>
    <xf numFmtId="0" fontId="7" fillId="5" borderId="26" xfId="12" applyFont="1" applyFill="1" applyBorder="1" applyAlignment="1">
      <alignment horizontal="center" vertical="center"/>
    </xf>
    <xf numFmtId="0" fontId="7" fillId="5" borderId="31" xfId="12" applyFont="1" applyFill="1" applyBorder="1" applyAlignment="1">
      <alignment horizontal="center" vertical="center"/>
    </xf>
    <xf numFmtId="0" fontId="7" fillId="5" borderId="27" xfId="12" applyFont="1" applyFill="1" applyBorder="1" applyAlignment="1">
      <alignment horizontal="center" vertical="center"/>
    </xf>
    <xf numFmtId="0" fontId="7" fillId="5" borderId="33" xfId="12" applyFont="1" applyFill="1" applyBorder="1" applyAlignment="1">
      <alignment horizontal="center" vertical="center"/>
    </xf>
    <xf numFmtId="0" fontId="7" fillId="5" borderId="1" xfId="12" applyFont="1" applyFill="1" applyBorder="1" applyAlignment="1">
      <alignment vertical="top" wrapText="1"/>
    </xf>
    <xf numFmtId="0" fontId="7" fillId="5" borderId="14" xfId="12" applyFont="1" applyFill="1" applyBorder="1" applyAlignment="1">
      <alignment vertical="top" wrapText="1"/>
    </xf>
    <xf numFmtId="0" fontId="7" fillId="5" borderId="25" xfId="12" applyFont="1" applyFill="1" applyBorder="1" applyAlignment="1">
      <alignment horizontal="center" vertical="center"/>
    </xf>
    <xf numFmtId="0" fontId="7" fillId="5" borderId="30" xfId="12" applyFont="1" applyFill="1" applyBorder="1" applyAlignment="1">
      <alignment horizontal="center" vertical="center"/>
    </xf>
    <xf numFmtId="0" fontId="7" fillId="5" borderId="14" xfId="12" applyFont="1" applyFill="1" applyBorder="1" applyAlignment="1">
      <alignment horizontal="center" vertical="center"/>
    </xf>
    <xf numFmtId="0" fontId="7" fillId="5" borderId="32" xfId="12" applyFont="1" applyFill="1" applyBorder="1" applyAlignment="1">
      <alignment horizontal="center" vertical="center"/>
    </xf>
    <xf numFmtId="0" fontId="23" fillId="12" borderId="43" xfId="14" applyFont="1" applyFill="1" applyBorder="1" applyAlignment="1" applyProtection="1">
      <alignment horizontal="center" vertical="center" textRotation="180"/>
      <protection locked="0"/>
    </xf>
    <xf numFmtId="0" fontId="23" fillId="12" borderId="44" xfId="14" applyFont="1" applyFill="1" applyBorder="1" applyAlignment="1" applyProtection="1">
      <alignment horizontal="center" vertical="center" textRotation="180"/>
      <protection locked="0"/>
    </xf>
    <xf numFmtId="0" fontId="23" fillId="11" borderId="35" xfId="14" applyFont="1" applyFill="1" applyBorder="1" applyAlignment="1" applyProtection="1">
      <alignment horizontal="center" vertical="top"/>
      <protection locked="0"/>
    </xf>
    <xf numFmtId="0" fontId="23" fillId="11" borderId="0" xfId="14" applyFont="1" applyFill="1" applyAlignment="1" applyProtection="1">
      <alignment horizontal="center" vertical="top"/>
      <protection locked="0"/>
    </xf>
    <xf numFmtId="0" fontId="27" fillId="12" borderId="36" xfId="14" applyFont="1" applyFill="1" applyBorder="1" applyAlignment="1" applyProtection="1">
      <alignment horizontal="center" vertical="center" textRotation="180"/>
      <protection locked="0"/>
    </xf>
    <xf numFmtId="0" fontId="27" fillId="12" borderId="0" xfId="14" applyFont="1" applyFill="1" applyAlignment="1" applyProtection="1">
      <alignment horizontal="center" vertical="center" textRotation="180"/>
      <protection locked="0"/>
    </xf>
    <xf numFmtId="0" fontId="23" fillId="11" borderId="41" xfId="14" applyFont="1" applyFill="1" applyBorder="1" applyAlignment="1" applyProtection="1">
      <alignment horizontal="center" vertical="top"/>
      <protection locked="0"/>
    </xf>
    <xf numFmtId="0" fontId="23" fillId="11" borderId="42" xfId="14" applyFont="1" applyFill="1" applyBorder="1" applyAlignment="1" applyProtection="1">
      <alignment horizontal="center" vertical="top"/>
      <protection locked="0"/>
    </xf>
    <xf numFmtId="0" fontId="23" fillId="12" borderId="36" xfId="14" applyFont="1" applyFill="1" applyBorder="1" applyAlignment="1" applyProtection="1">
      <alignment horizontal="center" vertical="center" textRotation="180"/>
      <protection locked="0"/>
    </xf>
    <xf numFmtId="0" fontId="23" fillId="12" borderId="0" xfId="14" applyFont="1" applyFill="1" applyAlignment="1" applyProtection="1">
      <alignment horizontal="center" vertical="center" textRotation="180"/>
      <protection locked="0"/>
    </xf>
    <xf numFmtId="0" fontId="27" fillId="12" borderId="43" xfId="3" applyFont="1" applyFill="1" applyBorder="1" applyAlignment="1" applyProtection="1">
      <alignment horizontal="center" vertical="center" textRotation="180"/>
      <protection locked="0"/>
    </xf>
    <xf numFmtId="0" fontId="27" fillId="12" borderId="44" xfId="3" applyFont="1" applyFill="1" applyBorder="1" applyAlignment="1" applyProtection="1">
      <alignment horizontal="center" vertical="center" textRotation="180"/>
      <protection locked="0"/>
    </xf>
    <xf numFmtId="0" fontId="27" fillId="11" borderId="41" xfId="3" applyFont="1" applyFill="1" applyBorder="1" applyAlignment="1" applyProtection="1">
      <alignment horizontal="center" vertical="top"/>
      <protection locked="0"/>
    </xf>
    <xf numFmtId="0" fontId="27" fillId="11" borderId="42" xfId="3" applyFont="1" applyFill="1" applyBorder="1" applyAlignment="1" applyProtection="1">
      <alignment horizontal="center" vertical="top"/>
      <protection locked="0"/>
    </xf>
    <xf numFmtId="0" fontId="27" fillId="12" borderId="36" xfId="3" applyFont="1" applyFill="1" applyBorder="1" applyAlignment="1" applyProtection="1">
      <alignment horizontal="center" vertical="center" textRotation="180"/>
      <protection locked="0"/>
    </xf>
    <xf numFmtId="0" fontId="27" fillId="12" borderId="0" xfId="3" applyFont="1" applyFill="1" applyAlignment="1" applyProtection="1">
      <alignment horizontal="center" vertical="center" textRotation="180"/>
      <protection locked="0"/>
    </xf>
    <xf numFmtId="2" fontId="40" fillId="15" borderId="20" xfId="0" applyNumberFormat="1" applyFont="1" applyFill="1" applyBorder="1" applyAlignment="1">
      <alignment horizontal="center" vertical="center" wrapText="1"/>
    </xf>
    <xf numFmtId="2" fontId="40" fillId="15" borderId="0" xfId="0" applyNumberFormat="1" applyFont="1" applyFill="1" applyAlignment="1">
      <alignment horizontal="center" vertical="center" wrapText="1"/>
    </xf>
    <xf numFmtId="1" fontId="4" fillId="12" borderId="28" xfId="18" applyNumberFormat="1" applyFont="1" applyFill="1" applyBorder="1" applyAlignment="1">
      <alignment horizontal="left"/>
    </xf>
    <xf numFmtId="1" fontId="4" fillId="12" borderId="33" xfId="18" applyNumberFormat="1" applyFont="1" applyFill="1" applyBorder="1" applyAlignment="1">
      <alignment horizontal="left"/>
    </xf>
    <xf numFmtId="1" fontId="4" fillId="6" borderId="28" xfId="18" applyNumberFormat="1" applyFont="1" applyFill="1" applyBorder="1" applyAlignment="1">
      <alignment horizontal="left"/>
    </xf>
    <xf numFmtId="1" fontId="4" fillId="6" borderId="33" xfId="18" applyNumberFormat="1" applyFont="1" applyFill="1" applyBorder="1" applyAlignment="1">
      <alignment horizontal="left"/>
    </xf>
    <xf numFmtId="1" fontId="82" fillId="12" borderId="28" xfId="18" applyNumberFormat="1" applyFont="1" applyFill="1" applyBorder="1" applyAlignment="1">
      <alignment horizontal="left"/>
    </xf>
    <xf numFmtId="1" fontId="82" fillId="12" borderId="33" xfId="18" applyNumberFormat="1" applyFont="1" applyFill="1" applyBorder="1" applyAlignment="1">
      <alignment horizontal="left"/>
    </xf>
    <xf numFmtId="1" fontId="82" fillId="6" borderId="28" xfId="18" applyNumberFormat="1" applyFont="1" applyFill="1" applyBorder="1" applyAlignment="1">
      <alignment horizontal="left"/>
    </xf>
    <xf numFmtId="1" fontId="82" fillId="6" borderId="33" xfId="18" applyNumberFormat="1" applyFont="1" applyFill="1" applyBorder="1" applyAlignment="1">
      <alignment horizontal="left"/>
    </xf>
    <xf numFmtId="0" fontId="52" fillId="19" borderId="58" xfId="0" applyFont="1" applyFill="1" applyBorder="1" applyAlignment="1">
      <alignment horizontal="center"/>
    </xf>
    <xf numFmtId="0" fontId="51" fillId="0" borderId="0" xfId="0" applyFont="1" applyAlignment="1">
      <alignment horizontal="center"/>
    </xf>
    <xf numFmtId="0" fontId="52" fillId="0" borderId="59" xfId="0" applyFont="1" applyBorder="1" applyAlignment="1">
      <alignment horizontal="right"/>
    </xf>
    <xf numFmtId="0" fontId="52" fillId="0" borderId="60" xfId="0" applyFont="1" applyBorder="1" applyAlignment="1">
      <alignment horizontal="right"/>
    </xf>
    <xf numFmtId="0" fontId="50" fillId="0" borderId="0" xfId="0" applyFont="1" applyAlignment="1">
      <alignment horizontal="center"/>
    </xf>
    <xf numFmtId="0" fontId="52" fillId="19" borderId="62" xfId="0" applyFont="1" applyFill="1" applyBorder="1" applyAlignment="1">
      <alignment horizontal="center" vertical="center"/>
    </xf>
    <xf numFmtId="0" fontId="52" fillId="19" borderId="21" xfId="0" applyFont="1" applyFill="1" applyBorder="1" applyAlignment="1">
      <alignment horizontal="center" vertical="center"/>
    </xf>
    <xf numFmtId="0" fontId="52" fillId="19" borderId="59" xfId="0" applyFont="1" applyFill="1" applyBorder="1" applyAlignment="1">
      <alignment horizontal="center"/>
    </xf>
    <xf numFmtId="0" fontId="52" fillId="19" borderId="60" xfId="0" applyFont="1" applyFill="1" applyBorder="1" applyAlignment="1">
      <alignment horizontal="center"/>
    </xf>
    <xf numFmtId="0" fontId="53" fillId="19" borderId="62" xfId="0" applyFont="1" applyFill="1" applyBorder="1" applyAlignment="1">
      <alignment horizontal="center" vertical="center"/>
    </xf>
    <xf numFmtId="0" fontId="53" fillId="19" borderId="21" xfId="0" applyFont="1" applyFill="1" applyBorder="1" applyAlignment="1">
      <alignment horizontal="center" vertical="center"/>
    </xf>
    <xf numFmtId="0" fontId="53" fillId="19" borderId="58" xfId="0" applyFont="1" applyFill="1" applyBorder="1" applyAlignment="1">
      <alignment horizontal="center"/>
    </xf>
    <xf numFmtId="0" fontId="50" fillId="0" borderId="21" xfId="0" applyFont="1" applyBorder="1" applyAlignment="1">
      <alignment vertical="center"/>
    </xf>
    <xf numFmtId="0" fontId="52" fillId="19" borderId="22" xfId="0" applyFont="1" applyFill="1" applyBorder="1" applyAlignment="1">
      <alignment horizontal="center"/>
    </xf>
    <xf numFmtId="0" fontId="50" fillId="0" borderId="60" xfId="0" applyFont="1" applyBorder="1" applyAlignment="1">
      <alignment horizontal="center"/>
    </xf>
    <xf numFmtId="0" fontId="50" fillId="0" borderId="59" xfId="0" applyFont="1" applyBorder="1" applyAlignment="1">
      <alignment horizontal="center"/>
    </xf>
    <xf numFmtId="0" fontId="54" fillId="18" borderId="0" xfId="16" applyFont="1" applyFill="1" applyAlignment="1">
      <alignment horizontal="center" vertical="center" wrapText="1"/>
    </xf>
    <xf numFmtId="0" fontId="50" fillId="0" borderId="59" xfId="0" applyFont="1" applyBorder="1" applyAlignment="1">
      <alignment horizontal="center" vertical="center"/>
    </xf>
    <xf numFmtId="0" fontId="50" fillId="0" borderId="60" xfId="0" applyFont="1" applyBorder="1" applyAlignment="1">
      <alignment horizontal="center" vertical="center"/>
    </xf>
    <xf numFmtId="0" fontId="53" fillId="19" borderId="59" xfId="0" applyFont="1" applyFill="1" applyBorder="1" applyAlignment="1">
      <alignment horizontal="center" vertical="center"/>
    </xf>
    <xf numFmtId="0" fontId="53" fillId="19" borderId="60" xfId="0" applyFont="1" applyFill="1" applyBorder="1" applyAlignment="1">
      <alignment horizontal="center" vertical="center"/>
    </xf>
    <xf numFmtId="0" fontId="48" fillId="0" borderId="0" xfId="0" applyFont="1" applyAlignment="1">
      <alignment horizontal="center"/>
    </xf>
    <xf numFmtId="0" fontId="0" fillId="0" borderId="0" xfId="0" applyAlignment="1">
      <alignment horizontal="left"/>
    </xf>
    <xf numFmtId="0" fontId="23" fillId="0" borderId="0" xfId="0" applyFont="1" applyAlignment="1">
      <alignment horizontal="left"/>
    </xf>
    <xf numFmtId="0" fontId="23" fillId="0" borderId="0" xfId="0" applyFont="1" applyAlignment="1">
      <alignment horizontal="center"/>
    </xf>
    <xf numFmtId="0" fontId="47" fillId="0" borderId="0" xfId="0" applyFont="1" applyAlignment="1">
      <alignment horizontal="center"/>
    </xf>
    <xf numFmtId="0" fontId="47" fillId="0" borderId="0" xfId="0" applyFont="1" applyAlignment="1">
      <alignment horizontal="left" vertical="center"/>
    </xf>
  </cellXfs>
  <cellStyles count="20">
    <cellStyle name="20% - Accent1" xfId="13" builtinId="30"/>
    <cellStyle name="Accent1" xfId="12" builtinId="29"/>
    <cellStyle name="Bad" xfId="2" builtinId="27"/>
    <cellStyle name="Good" xfId="1" builtinId="26"/>
    <cellStyle name="Neutral 2" xfId="4" xr:uid="{8394B8FA-15BF-49C0-9C36-5557F5446E1A}"/>
    <cellStyle name="Normal" xfId="0" builtinId="0"/>
    <cellStyle name="Normal 10 2" xfId="16" xr:uid="{C7CDD6B8-47C8-4AEA-AE7B-563806A861D5}"/>
    <cellStyle name="Normal 2" xfId="3" xr:uid="{25D0E140-06C8-4DD5-BECC-BE9AD4EA33C2}"/>
    <cellStyle name="Normal 2 2" xfId="5" xr:uid="{9A70E126-B152-4638-A918-4672EB35CD93}"/>
    <cellStyle name="Normal 2 2 2" xfId="8" xr:uid="{56355525-CBF6-4ABA-8FF2-3D93810324EA}"/>
    <cellStyle name="Normal 2 2 2 2" xfId="10" xr:uid="{A82F8F55-8ADD-4C40-A25E-F41FB219FB95}"/>
    <cellStyle name="Normal 2 4" xfId="6" xr:uid="{965ECD9E-1F74-4C79-98DC-3874D1D9D2C0}"/>
    <cellStyle name="Normal 3" xfId="11" xr:uid="{2962DF8D-A1BF-49F0-A58C-1BC999410FF1}"/>
    <cellStyle name="Normal 3 2" xfId="19" xr:uid="{6C650AC0-321D-495A-A8FF-4706485EED36}"/>
    <cellStyle name="Normal 30" xfId="9" xr:uid="{03D3EA28-7A3D-4DE0-B746-CDC9FB4F33ED}"/>
    <cellStyle name="Normal 4" xfId="7" xr:uid="{B94B953B-729A-4B85-9B64-66C09B9AACE0}"/>
    <cellStyle name="Normal 5" xfId="14" xr:uid="{7B7920FD-84E3-4326-AE28-3DB4AA3220DB}"/>
    <cellStyle name="Normal_Sheet1_Roller update Trade_Trade V6 final final copy roller changes 20112 2" xfId="15" xr:uid="{7F709F02-4383-4444-919D-AB4EE9C2B286}"/>
    <cellStyle name="Normal_Trade Core Price List FY11 PH 2" xfId="18" xr:uid="{09E41B3C-65F9-4E39-B203-5A47844BEDD2}"/>
    <cellStyle name="Percent" xfId="17"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6.xml"/><Relationship Id="rId89" Type="http://schemas.openxmlformats.org/officeDocument/2006/relationships/externalLink" Target="externalLinks/externalLink2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6.xml"/><Relationship Id="rId79" Type="http://schemas.openxmlformats.org/officeDocument/2006/relationships/externalLink" Target="externalLinks/externalLink11.xml"/><Relationship Id="rId102" Type="http://schemas.microsoft.com/office/2017/06/relationships/rdRichValue" Target="richData/rdrichvalue.xml"/><Relationship Id="rId5" Type="http://schemas.openxmlformats.org/officeDocument/2006/relationships/worksheet" Target="worksheets/sheet5.xml"/><Relationship Id="rId90" Type="http://schemas.openxmlformats.org/officeDocument/2006/relationships/externalLink" Target="externalLinks/externalLink22.xml"/><Relationship Id="rId95" Type="http://schemas.openxmlformats.org/officeDocument/2006/relationships/externalLink" Target="externalLinks/externalLink27.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externalLink" Target="externalLinks/externalLink1.xml"/><Relationship Id="rId80" Type="http://schemas.openxmlformats.org/officeDocument/2006/relationships/externalLink" Target="externalLinks/externalLink12.xml"/><Relationship Id="rId85" Type="http://schemas.openxmlformats.org/officeDocument/2006/relationships/externalLink" Target="externalLinks/externalLink1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microsoft.com/office/2017/06/relationships/rdRichValueStructure" Target="richData/rdrichvaluestructure.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2.xml"/><Relationship Id="rId75" Type="http://schemas.openxmlformats.org/officeDocument/2006/relationships/externalLink" Target="externalLinks/externalLink7.xml"/><Relationship Id="rId83" Type="http://schemas.openxmlformats.org/officeDocument/2006/relationships/externalLink" Target="externalLinks/externalLink15.xml"/><Relationship Id="rId88" Type="http://schemas.openxmlformats.org/officeDocument/2006/relationships/externalLink" Target="externalLinks/externalLink20.xml"/><Relationship Id="rId91" Type="http://schemas.openxmlformats.org/officeDocument/2006/relationships/externalLink" Target="externalLinks/externalLink23.xml"/><Relationship Id="rId96"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5.xml"/><Relationship Id="rId78" Type="http://schemas.openxmlformats.org/officeDocument/2006/relationships/externalLink" Target="externalLinks/externalLink10.xml"/><Relationship Id="rId81" Type="http://schemas.openxmlformats.org/officeDocument/2006/relationships/externalLink" Target="externalLinks/externalLink13.xml"/><Relationship Id="rId86" Type="http://schemas.openxmlformats.org/officeDocument/2006/relationships/externalLink" Target="externalLinks/externalLink18.xml"/><Relationship Id="rId94" Type="http://schemas.openxmlformats.org/officeDocument/2006/relationships/externalLink" Target="externalLinks/externalLink26.xml"/><Relationship Id="rId99" Type="http://schemas.openxmlformats.org/officeDocument/2006/relationships/sharedStrings" Target="sharedStrings.xml"/><Relationship Id="rId101"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8.xml"/><Relationship Id="rId97" Type="http://schemas.openxmlformats.org/officeDocument/2006/relationships/theme" Target="theme/theme1.xml"/><Relationship Id="rId104" Type="http://schemas.microsoft.com/office/2017/06/relationships/rdRichValueTypes" Target="richData/rdRichValueTypes.xml"/><Relationship Id="rId7" Type="http://schemas.openxmlformats.org/officeDocument/2006/relationships/worksheet" Target="worksheets/sheet7.xml"/><Relationship Id="rId71" Type="http://schemas.openxmlformats.org/officeDocument/2006/relationships/externalLink" Target="externalLinks/externalLink3.xml"/><Relationship Id="rId92" Type="http://schemas.openxmlformats.org/officeDocument/2006/relationships/externalLink" Target="externalLinks/externalLink2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9.xml"/><Relationship Id="rId61" Type="http://schemas.openxmlformats.org/officeDocument/2006/relationships/worksheet" Target="worksheets/sheet61.xml"/><Relationship Id="rId82" Type="http://schemas.openxmlformats.org/officeDocument/2006/relationships/externalLink" Target="externalLinks/externalLink1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9.xml"/><Relationship Id="rId100" Type="http://schemas.openxmlformats.org/officeDocument/2006/relationships/sheetMetadata" Target="metadata.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4.xml"/><Relationship Id="rId93" Type="http://schemas.openxmlformats.org/officeDocument/2006/relationships/externalLink" Target="externalLinks/externalLink25.xml"/><Relationship Id="rId98"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38.svg"/><Relationship Id="rId1" Type="http://schemas.openxmlformats.org/officeDocument/2006/relationships/image" Target="../media/image37.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8.svg"/><Relationship Id="rId1" Type="http://schemas.openxmlformats.org/officeDocument/2006/relationships/image" Target="../media/image37.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8.svg"/><Relationship Id="rId1" Type="http://schemas.openxmlformats.org/officeDocument/2006/relationships/image" Target="../media/image37.png"/></Relationships>
</file>

<file path=xl/drawings/_rels/drawing23.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svg"/><Relationship Id="rId1" Type="http://schemas.openxmlformats.org/officeDocument/2006/relationships/image" Target="../media/image40.png"/></Relationships>
</file>

<file path=xl/drawings/_rels/drawing24.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svg"/><Relationship Id="rId1" Type="http://schemas.openxmlformats.org/officeDocument/2006/relationships/image" Target="../media/image4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svg"/><Relationship Id="rId1" Type="http://schemas.openxmlformats.org/officeDocument/2006/relationships/image" Target="../media/image40.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8.png"/><Relationship Id="rId7" Type="http://schemas.openxmlformats.org/officeDocument/2006/relationships/image" Target="../media/image52.jpeg"/><Relationship Id="rId2" Type="http://schemas.openxmlformats.org/officeDocument/2006/relationships/image" Target="../media/image47.png"/><Relationship Id="rId1" Type="http://schemas.openxmlformats.org/officeDocument/2006/relationships/image" Target="../media/image46.png"/><Relationship Id="rId6" Type="http://schemas.openxmlformats.org/officeDocument/2006/relationships/image" Target="../media/image51.png"/><Relationship Id="rId5" Type="http://schemas.openxmlformats.org/officeDocument/2006/relationships/image" Target="../media/image50.png"/><Relationship Id="rId4" Type="http://schemas.openxmlformats.org/officeDocument/2006/relationships/image" Target="../media/image4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5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3.emf"/></Relationships>
</file>

<file path=xl/drawings/_rels/drawing36.xml.rels><?xml version="1.0" encoding="UTF-8" standalone="yes"?>
<Relationships xmlns="http://schemas.openxmlformats.org/package/2006/relationships"><Relationship Id="rId8" Type="http://schemas.openxmlformats.org/officeDocument/2006/relationships/image" Target="../media/image61.jpeg"/><Relationship Id="rId3" Type="http://schemas.openxmlformats.org/officeDocument/2006/relationships/image" Target="../media/image56.emf"/><Relationship Id="rId7" Type="http://schemas.openxmlformats.org/officeDocument/2006/relationships/image" Target="../media/image60.jpeg"/><Relationship Id="rId2" Type="http://schemas.openxmlformats.org/officeDocument/2006/relationships/image" Target="../media/image55.emf"/><Relationship Id="rId1" Type="http://schemas.openxmlformats.org/officeDocument/2006/relationships/image" Target="../media/image54.emf"/><Relationship Id="rId6" Type="http://schemas.openxmlformats.org/officeDocument/2006/relationships/image" Target="../media/image59.emf"/><Relationship Id="rId5" Type="http://schemas.openxmlformats.org/officeDocument/2006/relationships/image" Target="../media/image58.emf"/><Relationship Id="rId4" Type="http://schemas.openxmlformats.org/officeDocument/2006/relationships/image" Target="../media/image57.emf"/></Relationships>
</file>

<file path=xl/drawings/_rels/drawing37.xml.rels><?xml version="1.0" encoding="UTF-8" standalone="yes"?>
<Relationships xmlns="http://schemas.openxmlformats.org/package/2006/relationships"><Relationship Id="rId2" Type="http://schemas.openxmlformats.org/officeDocument/2006/relationships/image" Target="../media/image63.jpeg"/><Relationship Id="rId1" Type="http://schemas.openxmlformats.org/officeDocument/2006/relationships/image" Target="../media/image6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6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10.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3" Type="http://schemas.openxmlformats.org/officeDocument/2006/relationships/image" Target="../media/image25.emf"/><Relationship Id="rId7" Type="http://schemas.openxmlformats.org/officeDocument/2006/relationships/image" Target="../media/image29.emf"/><Relationship Id="rId12" Type="http://schemas.openxmlformats.org/officeDocument/2006/relationships/image" Target="../media/image34.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0" Type="http://schemas.openxmlformats.org/officeDocument/2006/relationships/image" Target="../media/image32.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s>
</file>

<file path=xl/drawings/_rels/vmlDrawing1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3" Type="http://schemas.openxmlformats.org/officeDocument/2006/relationships/image" Target="../media/image25.emf"/><Relationship Id="rId7" Type="http://schemas.openxmlformats.org/officeDocument/2006/relationships/image" Target="../media/image29.emf"/><Relationship Id="rId12" Type="http://schemas.openxmlformats.org/officeDocument/2006/relationships/image" Target="../media/image34.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0" Type="http://schemas.openxmlformats.org/officeDocument/2006/relationships/image" Target="../media/image32.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s>
</file>

<file path=xl/drawings/_rels/vmlDrawing12.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3" Type="http://schemas.openxmlformats.org/officeDocument/2006/relationships/image" Target="../media/image25.emf"/><Relationship Id="rId7" Type="http://schemas.openxmlformats.org/officeDocument/2006/relationships/image" Target="../media/image29.emf"/><Relationship Id="rId12" Type="http://schemas.openxmlformats.org/officeDocument/2006/relationships/image" Target="../media/image34.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0" Type="http://schemas.openxmlformats.org/officeDocument/2006/relationships/image" Target="../media/image32.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s>
</file>

<file path=xl/drawings/_rels/vmlDrawing13.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3.emf"/><Relationship Id="rId3" Type="http://schemas.openxmlformats.org/officeDocument/2006/relationships/image" Target="../media/image24.emf"/><Relationship Id="rId7" Type="http://schemas.openxmlformats.org/officeDocument/2006/relationships/image" Target="../media/image28.emf"/><Relationship Id="rId12" Type="http://schemas.openxmlformats.org/officeDocument/2006/relationships/image" Target="../media/image32.emf"/><Relationship Id="rId2" Type="http://schemas.openxmlformats.org/officeDocument/2006/relationships/image" Target="../media/image36.emf"/><Relationship Id="rId1" Type="http://schemas.openxmlformats.org/officeDocument/2006/relationships/image" Target="../media/image23.emf"/><Relationship Id="rId6" Type="http://schemas.openxmlformats.org/officeDocument/2006/relationships/image" Target="../media/image27.emf"/><Relationship Id="rId11" Type="http://schemas.openxmlformats.org/officeDocument/2006/relationships/image" Target="../media/image31.emf"/><Relationship Id="rId5" Type="http://schemas.openxmlformats.org/officeDocument/2006/relationships/image" Target="../media/image26.emf"/><Relationship Id="rId10" Type="http://schemas.openxmlformats.org/officeDocument/2006/relationships/image" Target="../media/image30.emf"/><Relationship Id="rId4" Type="http://schemas.openxmlformats.org/officeDocument/2006/relationships/image" Target="../media/image25.emf"/><Relationship Id="rId9" Type="http://schemas.openxmlformats.org/officeDocument/2006/relationships/image" Target="../media/image39.emf"/></Relationships>
</file>

<file path=xl/drawings/_rels/vmlDrawing14.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3.emf"/><Relationship Id="rId3" Type="http://schemas.openxmlformats.org/officeDocument/2006/relationships/image" Target="../media/image24.emf"/><Relationship Id="rId7" Type="http://schemas.openxmlformats.org/officeDocument/2006/relationships/image" Target="../media/image28.emf"/><Relationship Id="rId12" Type="http://schemas.openxmlformats.org/officeDocument/2006/relationships/image" Target="../media/image32.emf"/><Relationship Id="rId2" Type="http://schemas.openxmlformats.org/officeDocument/2006/relationships/image" Target="../media/image36.emf"/><Relationship Id="rId1" Type="http://schemas.openxmlformats.org/officeDocument/2006/relationships/image" Target="../media/image23.emf"/><Relationship Id="rId6" Type="http://schemas.openxmlformats.org/officeDocument/2006/relationships/image" Target="../media/image27.emf"/><Relationship Id="rId11" Type="http://schemas.openxmlformats.org/officeDocument/2006/relationships/image" Target="../media/image31.emf"/><Relationship Id="rId5" Type="http://schemas.openxmlformats.org/officeDocument/2006/relationships/image" Target="../media/image26.emf"/><Relationship Id="rId10" Type="http://schemas.openxmlformats.org/officeDocument/2006/relationships/image" Target="../media/image30.emf"/><Relationship Id="rId4" Type="http://schemas.openxmlformats.org/officeDocument/2006/relationships/image" Target="../media/image25.emf"/><Relationship Id="rId9" Type="http://schemas.openxmlformats.org/officeDocument/2006/relationships/image" Target="../media/image39.emf"/></Relationships>
</file>

<file path=xl/drawings/_rels/vmlDrawing15.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3.emf"/><Relationship Id="rId3" Type="http://schemas.openxmlformats.org/officeDocument/2006/relationships/image" Target="../media/image24.emf"/><Relationship Id="rId7" Type="http://schemas.openxmlformats.org/officeDocument/2006/relationships/image" Target="../media/image28.emf"/><Relationship Id="rId12" Type="http://schemas.openxmlformats.org/officeDocument/2006/relationships/image" Target="../media/image32.emf"/><Relationship Id="rId2" Type="http://schemas.openxmlformats.org/officeDocument/2006/relationships/image" Target="../media/image36.emf"/><Relationship Id="rId1" Type="http://schemas.openxmlformats.org/officeDocument/2006/relationships/image" Target="../media/image23.emf"/><Relationship Id="rId6" Type="http://schemas.openxmlformats.org/officeDocument/2006/relationships/image" Target="../media/image27.emf"/><Relationship Id="rId11" Type="http://schemas.openxmlformats.org/officeDocument/2006/relationships/image" Target="../media/image31.emf"/><Relationship Id="rId5" Type="http://schemas.openxmlformats.org/officeDocument/2006/relationships/image" Target="../media/image26.emf"/><Relationship Id="rId10" Type="http://schemas.openxmlformats.org/officeDocument/2006/relationships/image" Target="../media/image30.emf"/><Relationship Id="rId4" Type="http://schemas.openxmlformats.org/officeDocument/2006/relationships/image" Target="../media/image25.emf"/><Relationship Id="rId9" Type="http://schemas.openxmlformats.org/officeDocument/2006/relationships/image" Target="../media/image39.emf"/></Relationships>
</file>

<file path=xl/drawings/_rels/vmlDrawing16.vml.rels><?xml version="1.0" encoding="UTF-8" standalone="yes"?>
<Relationships xmlns="http://schemas.openxmlformats.org/package/2006/relationships"><Relationship Id="rId8" Type="http://schemas.openxmlformats.org/officeDocument/2006/relationships/image" Target="../media/image44.emf"/><Relationship Id="rId3" Type="http://schemas.openxmlformats.org/officeDocument/2006/relationships/image" Target="../media/image26.emf"/><Relationship Id="rId7" Type="http://schemas.openxmlformats.org/officeDocument/2006/relationships/image" Target="../media/image23.emf"/><Relationship Id="rId2" Type="http://schemas.openxmlformats.org/officeDocument/2006/relationships/image" Target="../media/image25.emf"/><Relationship Id="rId1" Type="http://schemas.openxmlformats.org/officeDocument/2006/relationships/image" Target="../media/image24.emf"/><Relationship Id="rId6" Type="http://schemas.openxmlformats.org/officeDocument/2006/relationships/image" Target="../media/image29.emf"/><Relationship Id="rId5" Type="http://schemas.openxmlformats.org/officeDocument/2006/relationships/image" Target="../media/image28.emf"/><Relationship Id="rId10" Type="http://schemas.openxmlformats.org/officeDocument/2006/relationships/image" Target="../media/image36.emf"/><Relationship Id="rId4" Type="http://schemas.openxmlformats.org/officeDocument/2006/relationships/image" Target="../media/image27.emf"/><Relationship Id="rId9" Type="http://schemas.openxmlformats.org/officeDocument/2006/relationships/image" Target="../media/image4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12.emf"/><Relationship Id="rId7" Type="http://schemas.openxmlformats.org/officeDocument/2006/relationships/image" Target="../media/image7.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13.emf"/><Relationship Id="rId9"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12.emf"/><Relationship Id="rId7" Type="http://schemas.openxmlformats.org/officeDocument/2006/relationships/image" Target="../media/image7.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13.emf"/><Relationship Id="rId9" Type="http://schemas.openxmlformats.org/officeDocument/2006/relationships/image" Target="../media/image9.emf"/></Relationships>
</file>

<file path=xl/drawings/_rels/vmlDrawing9.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12.emf"/><Relationship Id="rId7" Type="http://schemas.openxmlformats.org/officeDocument/2006/relationships/image" Target="../media/image7.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13.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57149</xdr:rowOff>
    </xdr:from>
    <xdr:to>
      <xdr:col>9</xdr:col>
      <xdr:colOff>523875</xdr:colOff>
      <xdr:row>16</xdr:row>
      <xdr:rowOff>142874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0" y="295274"/>
          <a:ext cx="10106025" cy="3609975"/>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i="0" u="none" strike="noStrike">
              <a:solidFill>
                <a:schemeClr val="tx1"/>
              </a:solidFill>
              <a:effectLst/>
              <a:latin typeface="+mj-lt"/>
              <a:ea typeface="+mn-ea"/>
              <a:cs typeface="+mn-cs"/>
            </a:rPr>
            <a:t>Instructions</a:t>
          </a:r>
          <a:br>
            <a:rPr lang="en-GB" sz="1400" b="0" i="0" u="none" strike="noStrike">
              <a:solidFill>
                <a:schemeClr val="dk1"/>
              </a:solidFill>
              <a:effectLst/>
              <a:latin typeface="+mj-lt"/>
              <a:ea typeface="+mn-ea"/>
              <a:cs typeface="+mn-cs"/>
            </a:rPr>
          </a:br>
          <a:r>
            <a:rPr lang="en-GB" sz="1600" b="0" i="0" u="none" strike="noStrike">
              <a:solidFill>
                <a:schemeClr val="dk1"/>
              </a:solidFill>
              <a:effectLst/>
              <a:latin typeface="+mj-lt"/>
              <a:ea typeface="+mn-ea"/>
              <a:cs typeface="+mn-cs"/>
            </a:rPr>
            <a:t>To generate your own custom price list, follow these simple instructions:</a:t>
          </a:r>
          <a:br>
            <a:rPr lang="en-GB" sz="1600" b="0" i="0" u="none" strike="noStrike">
              <a:solidFill>
                <a:schemeClr val="dk1"/>
              </a:solidFill>
              <a:effectLst/>
              <a:latin typeface="+mj-lt"/>
              <a:ea typeface="+mn-ea"/>
              <a:cs typeface="+mn-cs"/>
            </a:rPr>
          </a:br>
          <a:r>
            <a:rPr lang="en-GB" sz="1600" b="0" i="0" u="none" strike="noStrike">
              <a:solidFill>
                <a:schemeClr val="dk1"/>
              </a:solidFill>
              <a:effectLst/>
              <a:latin typeface="+mj-lt"/>
              <a:ea typeface="+mn-ea"/>
              <a:cs typeface="+mn-cs"/>
            </a:rPr>
            <a:t>Enter your discounts that have been agreed into the “</a:t>
          </a:r>
          <a:r>
            <a:rPr lang="en-GB" sz="1600" b="0" i="0" u="none" strike="noStrike">
              <a:solidFill>
                <a:srgbClr val="FF0000"/>
              </a:solidFill>
              <a:effectLst/>
              <a:latin typeface="+mj-lt"/>
              <a:ea typeface="+mn-ea"/>
              <a:cs typeface="+mn-cs"/>
            </a:rPr>
            <a:t>YOUR DISCOUNT</a:t>
          </a:r>
          <a:r>
            <a:rPr lang="en-GB" sz="1600" b="0" i="0" u="none" strike="noStrike">
              <a:solidFill>
                <a:schemeClr val="dk1"/>
              </a:solidFill>
              <a:effectLst/>
              <a:latin typeface="+mj-lt"/>
              <a:ea typeface="+mn-ea"/>
              <a:cs typeface="+mn-cs"/>
            </a:rPr>
            <a:t>” column shown in Red</a:t>
          </a:r>
          <a:br>
            <a:rPr lang="en-GB" sz="1600" b="0" i="0" u="none" strike="noStrike">
              <a:solidFill>
                <a:schemeClr val="dk1"/>
              </a:solidFill>
              <a:effectLst/>
              <a:latin typeface="+mj-lt"/>
              <a:ea typeface="+mn-ea"/>
              <a:cs typeface="+mn-cs"/>
            </a:rPr>
          </a:br>
          <a:r>
            <a:rPr lang="en-GB" sz="1600" b="0" i="0" u="none" strike="noStrike">
              <a:solidFill>
                <a:schemeClr val="dk1"/>
              </a:solidFill>
              <a:effectLst/>
              <a:latin typeface="+mj-lt"/>
              <a:ea typeface="+mn-ea"/>
              <a:cs typeface="+mn-cs"/>
            </a:rPr>
            <a:t>Enter the mark up that you want in the “</a:t>
          </a:r>
          <a:r>
            <a:rPr lang="en-GB" sz="1600" b="0" i="0" u="none" strike="noStrike">
              <a:solidFill>
                <a:srgbClr val="0070C0"/>
              </a:solidFill>
              <a:effectLst/>
              <a:latin typeface="+mj-lt"/>
              <a:ea typeface="+mn-ea"/>
              <a:cs typeface="+mn-cs"/>
            </a:rPr>
            <a:t>YOUR MARKUP</a:t>
          </a:r>
          <a:r>
            <a:rPr lang="en-GB" sz="1600" b="0" i="0" u="none" strike="noStrike">
              <a:solidFill>
                <a:schemeClr val="dk1"/>
              </a:solidFill>
              <a:effectLst/>
              <a:latin typeface="+mj-lt"/>
              <a:ea typeface="+mn-ea"/>
              <a:cs typeface="+mn-cs"/>
            </a:rPr>
            <a:t>” column shown in Blue</a:t>
          </a:r>
          <a:br>
            <a:rPr lang="en-GB" sz="1600" b="0" i="0" u="none" strike="noStrike">
              <a:solidFill>
                <a:schemeClr val="dk1"/>
              </a:solidFill>
              <a:effectLst/>
              <a:latin typeface="+mj-lt"/>
              <a:ea typeface="+mn-ea"/>
              <a:cs typeface="+mn-cs"/>
            </a:rPr>
          </a:br>
          <a:r>
            <a:rPr lang="en-GB" sz="1600" b="0" i="0" u="none" strike="noStrike">
              <a:solidFill>
                <a:schemeClr val="dk1"/>
              </a:solidFill>
              <a:effectLst/>
              <a:latin typeface="+mj-lt"/>
              <a:ea typeface="+mn-ea"/>
              <a:cs typeface="+mn-cs"/>
            </a:rPr>
            <a:t>This will generate your own custom price list.</a:t>
          </a:r>
          <a:br>
            <a:rPr lang="en-GB" sz="1600" b="0" i="0" u="none" strike="noStrike">
              <a:solidFill>
                <a:schemeClr val="dk1"/>
              </a:solidFill>
              <a:effectLst/>
              <a:latin typeface="+mj-lt"/>
              <a:ea typeface="+mn-ea"/>
              <a:cs typeface="+mn-cs"/>
            </a:rPr>
          </a:br>
          <a:r>
            <a:rPr lang="en-GB" sz="1600" b="0" i="0" u="none" strike="noStrike">
              <a:solidFill>
                <a:schemeClr val="dk1"/>
              </a:solidFill>
              <a:effectLst/>
              <a:latin typeface="+mj-lt"/>
              <a:ea typeface="+mn-ea"/>
              <a:cs typeface="+mn-cs"/>
            </a:rPr>
            <a:t>The Green tab called “</a:t>
          </a:r>
          <a:r>
            <a:rPr lang="en-GB" sz="1600" b="0" i="0" u="none" strike="noStrike">
              <a:solidFill>
                <a:srgbClr val="00B050"/>
              </a:solidFill>
              <a:effectLst/>
              <a:latin typeface="+mj-lt"/>
              <a:ea typeface="+mn-ea"/>
              <a:cs typeface="+mn-cs"/>
            </a:rPr>
            <a:t>Front Cover</a:t>
          </a:r>
          <a:r>
            <a:rPr lang="en-GB" sz="1600" b="0" i="0" u="none" strike="noStrike">
              <a:solidFill>
                <a:schemeClr val="dk1"/>
              </a:solidFill>
              <a:effectLst/>
              <a:latin typeface="+mj-lt"/>
              <a:ea typeface="+mn-ea"/>
              <a:cs typeface="+mn-cs"/>
            </a:rPr>
            <a:t>” you can fill it with your company details/ logo.</a:t>
          </a:r>
          <a:br>
            <a:rPr lang="en-GB" sz="1600" b="0" i="0" u="none" strike="noStrike">
              <a:solidFill>
                <a:schemeClr val="dk1"/>
              </a:solidFill>
              <a:effectLst/>
              <a:latin typeface="+mj-lt"/>
              <a:ea typeface="+mn-ea"/>
              <a:cs typeface="+mn-cs"/>
            </a:rPr>
          </a:br>
          <a:r>
            <a:rPr lang="en-GB" sz="1600" b="0" i="0" u="none" strike="noStrike">
              <a:solidFill>
                <a:schemeClr val="dk1"/>
              </a:solidFill>
              <a:effectLst/>
              <a:latin typeface="+mj-lt"/>
              <a:ea typeface="+mn-ea"/>
              <a:cs typeface="+mn-cs"/>
            </a:rPr>
            <a:t>Items that are marked </a:t>
          </a:r>
          <a:r>
            <a:rPr lang="en-GB" sz="1600" b="0" i="0" u="none" strike="noStrike">
              <a:solidFill>
                <a:srgbClr val="FF0000"/>
              </a:solidFill>
              <a:effectLst/>
              <a:latin typeface="+mj-lt"/>
              <a:ea typeface="+mn-ea"/>
              <a:cs typeface="+mn-cs"/>
            </a:rPr>
            <a:t>NA</a:t>
          </a:r>
          <a:r>
            <a:rPr lang="en-GB" sz="1600" b="0" i="0" u="none" strike="noStrike">
              <a:solidFill>
                <a:schemeClr val="dk1"/>
              </a:solidFill>
              <a:effectLst/>
              <a:latin typeface="+mj-lt"/>
              <a:ea typeface="+mn-ea"/>
              <a:cs typeface="+mn-cs"/>
            </a:rPr>
            <a:t> are non-discountable, you can add a mark up.</a:t>
          </a:r>
          <a:br>
            <a:rPr lang="en-GB" sz="1600" b="0" i="0" u="none" strike="noStrike">
              <a:solidFill>
                <a:schemeClr val="dk1"/>
              </a:solidFill>
              <a:effectLst/>
              <a:latin typeface="+mj-lt"/>
              <a:ea typeface="+mn-ea"/>
              <a:cs typeface="+mn-cs"/>
            </a:rPr>
          </a:br>
          <a:r>
            <a:rPr lang="en-GB" sz="1600" b="0" i="0" u="none" strike="noStrike">
              <a:solidFill>
                <a:schemeClr val="dk1"/>
              </a:solidFill>
              <a:effectLst/>
              <a:latin typeface="+mj-lt"/>
              <a:ea typeface="+mn-ea"/>
              <a:cs typeface="+mn-cs"/>
            </a:rPr>
            <a:t>Once you are happy with the results you can “hide” this page for printing purposes. To hide this page right click on the “</a:t>
          </a:r>
          <a:r>
            <a:rPr lang="en-GB" sz="1600" b="0" i="0" u="none" strike="noStrike">
              <a:solidFill>
                <a:srgbClr val="7030A0"/>
              </a:solidFill>
              <a:effectLst/>
              <a:latin typeface="+mj-lt"/>
              <a:ea typeface="+mn-ea"/>
              <a:cs typeface="+mn-cs"/>
            </a:rPr>
            <a:t>Sumar</a:t>
          </a:r>
          <a:r>
            <a:rPr lang="en-GB" sz="1600" b="0" i="0" u="none" strike="noStrike">
              <a:solidFill>
                <a:schemeClr val="dk1"/>
              </a:solidFill>
              <a:effectLst/>
              <a:latin typeface="+mj-lt"/>
              <a:ea typeface="+mn-ea"/>
              <a:cs typeface="+mn-cs"/>
            </a:rPr>
            <a:t>y” tab at the bottom and select “Hide” from the options. To unhide right click on any of the tabs at the bottom and select “Unhide”</a:t>
          </a:r>
          <a:br>
            <a:rPr lang="en-GB" sz="1600" b="0" i="0" u="none" strike="noStrike">
              <a:solidFill>
                <a:schemeClr val="dk1"/>
              </a:solidFill>
              <a:effectLst/>
              <a:latin typeface="+mj-lt"/>
              <a:ea typeface="+mn-ea"/>
              <a:cs typeface="+mn-cs"/>
            </a:rPr>
          </a:br>
          <a:endParaRPr lang="en-GB" sz="1600">
            <a:latin typeface="+mj-lt"/>
          </a:endParaRPr>
        </a:p>
      </xdr:txBody>
    </xdr:sp>
    <xdr:clientData/>
  </xdr:twoCellAnchor>
  <xdr:twoCellAnchor>
    <xdr:from>
      <xdr:col>3</xdr:col>
      <xdr:colOff>19050</xdr:colOff>
      <xdr:row>19</xdr:row>
      <xdr:rowOff>142876</xdr:rowOff>
    </xdr:from>
    <xdr:to>
      <xdr:col>9</xdr:col>
      <xdr:colOff>533400</xdr:colOff>
      <xdr:row>26</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81700" y="4619626"/>
          <a:ext cx="4171950" cy="1628774"/>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400" b="1" i="1">
              <a:solidFill>
                <a:srgbClr val="FF0000"/>
              </a:solidFill>
            </a:rPr>
            <a:t>Important !</a:t>
          </a:r>
        </a:p>
        <a:p>
          <a:pPr algn="ctr"/>
          <a:r>
            <a:rPr lang="en-GB" sz="1400"/>
            <a:t>Vertical Blind</a:t>
          </a:r>
        </a:p>
        <a:p>
          <a:pPr algn="ctr"/>
          <a:r>
            <a:rPr lang="en-GB" sz="1400"/>
            <a:t>Discounts and Markups do not</a:t>
          </a:r>
          <a:r>
            <a:rPr lang="en-GB" sz="1400" baseline="0"/>
            <a:t> apply to brackets, </a:t>
          </a:r>
        </a:p>
        <a:p>
          <a:pPr algn="ctr"/>
          <a:r>
            <a:rPr lang="en-GB" sz="1400" baseline="0"/>
            <a:t>Chain Options etc</a:t>
          </a:r>
          <a:endParaRPr lang="en-GB" sz="1400"/>
        </a:p>
      </xdr:txBody>
    </xdr:sp>
    <xdr:clientData/>
  </xdr:twoCellAnchor>
  <xdr:twoCellAnchor>
    <xdr:from>
      <xdr:col>3</xdr:col>
      <xdr:colOff>47625</xdr:colOff>
      <xdr:row>28</xdr:row>
      <xdr:rowOff>19049</xdr:rowOff>
    </xdr:from>
    <xdr:to>
      <xdr:col>9</xdr:col>
      <xdr:colOff>504825</xdr:colOff>
      <xdr:row>37</xdr:row>
      <xdr:rowOff>9525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010275" y="6724649"/>
          <a:ext cx="4114800" cy="2219326"/>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400" b="1" i="1">
              <a:solidFill>
                <a:srgbClr val="FF0000"/>
              </a:solidFill>
            </a:rPr>
            <a:t>Important !</a:t>
          </a:r>
        </a:p>
        <a:p>
          <a:pPr algn="ctr"/>
          <a:r>
            <a:rPr lang="en-GB" sz="1400"/>
            <a:t>Roller Blind</a:t>
          </a:r>
        </a:p>
        <a:p>
          <a:pPr algn="ctr"/>
          <a:r>
            <a:rPr lang="en-GB" sz="1400"/>
            <a:t>Discounts and Markups do not</a:t>
          </a:r>
          <a:r>
            <a:rPr lang="en-GB" sz="1400" baseline="0"/>
            <a:t> apply Extras </a:t>
          </a:r>
        </a:p>
        <a:p>
          <a:pPr algn="ctr"/>
          <a:r>
            <a:rPr lang="en-GB" sz="1400" baseline="0"/>
            <a:t>E.G</a:t>
          </a:r>
        </a:p>
        <a:p>
          <a:pPr algn="ctr"/>
          <a:r>
            <a:rPr lang="en-GB" sz="1400" baseline="0"/>
            <a:t>Chain Options, Springs, Bracket Covers, Endcaps</a:t>
          </a:r>
        </a:p>
        <a:p>
          <a:pPr algn="ctr"/>
          <a:r>
            <a:rPr lang="en-GB" sz="1400" baseline="0"/>
            <a:t>Handle Rebates, PF Konnect etc</a:t>
          </a:r>
        </a:p>
        <a:p>
          <a:pPr algn="ctr"/>
          <a:endParaRPr lang="en-GB" sz="1400"/>
        </a:p>
      </xdr:txBody>
    </xdr:sp>
    <xdr:clientData/>
  </xdr:twoCellAnchor>
  <xdr:twoCellAnchor>
    <xdr:from>
      <xdr:col>3</xdr:col>
      <xdr:colOff>28575</xdr:colOff>
      <xdr:row>38</xdr:row>
      <xdr:rowOff>152400</xdr:rowOff>
    </xdr:from>
    <xdr:to>
      <xdr:col>9</xdr:col>
      <xdr:colOff>523875</xdr:colOff>
      <xdr:row>45</xdr:row>
      <xdr:rowOff>47625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91225" y="9334500"/>
          <a:ext cx="4152900" cy="1628775"/>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400" b="1" i="1">
              <a:solidFill>
                <a:srgbClr val="FF0000"/>
              </a:solidFill>
            </a:rPr>
            <a:t>Important !</a:t>
          </a:r>
        </a:p>
        <a:p>
          <a:pPr algn="ctr"/>
          <a:r>
            <a:rPr lang="en-GB" sz="1400"/>
            <a:t>Pleated Blind</a:t>
          </a:r>
        </a:p>
        <a:p>
          <a:pPr algn="ctr"/>
          <a:r>
            <a:rPr lang="en-GB" sz="1400"/>
            <a:t>Discounts and Markups do not</a:t>
          </a:r>
          <a:r>
            <a:rPr lang="en-GB" sz="1400" baseline="0"/>
            <a:t> apply to brackets,</a:t>
          </a:r>
        </a:p>
        <a:p>
          <a:pPr algn="ctr"/>
          <a:r>
            <a:rPr lang="en-GB" sz="1400" baseline="0"/>
            <a:t>Dual Pull Options, Wands etc</a:t>
          </a:r>
          <a:endParaRPr lang="en-GB" sz="1400"/>
        </a:p>
      </xdr:txBody>
    </xdr:sp>
    <xdr:clientData/>
  </xdr:twoCellAnchor>
  <xdr:twoCellAnchor>
    <xdr:from>
      <xdr:col>3</xdr:col>
      <xdr:colOff>0</xdr:colOff>
      <xdr:row>46</xdr:row>
      <xdr:rowOff>0</xdr:rowOff>
    </xdr:from>
    <xdr:to>
      <xdr:col>9</xdr:col>
      <xdr:colOff>533400</xdr:colOff>
      <xdr:row>52</xdr:row>
      <xdr:rowOff>85725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962650" y="11163300"/>
          <a:ext cx="4191000" cy="1562100"/>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400" b="1" i="1">
              <a:solidFill>
                <a:srgbClr val="FF0000"/>
              </a:solidFill>
            </a:rPr>
            <a:t>Important !</a:t>
          </a:r>
        </a:p>
        <a:p>
          <a:pPr algn="ctr"/>
          <a:r>
            <a:rPr lang="en-GB" sz="1400"/>
            <a:t>Perfect Fit Blinds</a:t>
          </a:r>
        </a:p>
        <a:p>
          <a:pPr algn="ctr"/>
          <a:r>
            <a:rPr lang="en-GB" sz="1400"/>
            <a:t>Discounts and Markups do not</a:t>
          </a:r>
          <a:r>
            <a:rPr lang="en-GB" sz="1400" baseline="0"/>
            <a:t> apply to brackets,</a:t>
          </a:r>
        </a:p>
        <a:p>
          <a:pPr algn="ctr"/>
          <a:r>
            <a:rPr lang="en-GB" sz="1400" baseline="0"/>
            <a:t>Handle Rebates etc</a:t>
          </a:r>
          <a:endParaRPr lang="en-GB" sz="14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6</xdr:col>
      <xdr:colOff>28575</xdr:colOff>
      <xdr:row>99</xdr:row>
      <xdr:rowOff>187512</xdr:rowOff>
    </xdr:from>
    <xdr:ext cx="1117785" cy="2749177"/>
    <xdr:pic>
      <xdr:nvPicPr>
        <xdr:cNvPr id="2" name="Picture 1">
          <a:extLst>
            <a:ext uri="{FF2B5EF4-FFF2-40B4-BE49-F238E27FC236}">
              <a16:creationId xmlns:a16="http://schemas.microsoft.com/office/drawing/2014/main" id="{00000000-0008-0000-0B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9737"/>
        <a:stretch/>
      </xdr:blipFill>
      <xdr:spPr bwMode="auto">
        <a:xfrm>
          <a:off x="4543425" y="24704862"/>
          <a:ext cx="1117785" cy="2749177"/>
        </a:xfrm>
        <a:prstGeom prst="rect">
          <a:avLst/>
        </a:prstGeom>
        <a:ln>
          <a:noFill/>
        </a:ln>
        <a:effectLst>
          <a:softEdge rad="112500"/>
        </a:effectLst>
      </xdr:spPr>
    </xdr:pic>
    <xdr:clientData/>
  </xdr:oneCellAnchor>
  <mc:AlternateContent xmlns:mc="http://schemas.openxmlformats.org/markup-compatibility/2006">
    <mc:Choice xmlns:a14="http://schemas.microsoft.com/office/drawing/2010/main" Requires="a14">
      <xdr:twoCellAnchor>
        <xdr:from>
          <xdr:col>7</xdr:col>
          <xdr:colOff>342900</xdr:colOff>
          <xdr:row>100</xdr:row>
          <xdr:rowOff>40712</xdr:rowOff>
        </xdr:from>
        <xdr:to>
          <xdr:col>9</xdr:col>
          <xdr:colOff>704850</xdr:colOff>
          <xdr:row>110</xdr:row>
          <xdr:rowOff>193670</xdr:rowOff>
        </xdr:to>
        <xdr:grpSp>
          <xdr:nvGrpSpPr>
            <xdr:cNvPr id="3" name="Group 2">
              <a:extLst>
                <a:ext uri="{FF2B5EF4-FFF2-40B4-BE49-F238E27FC236}">
                  <a16:creationId xmlns:a16="http://schemas.microsoft.com/office/drawing/2014/main" id="{00000000-0008-0000-0B00-000003000000}"/>
                </a:ext>
              </a:extLst>
            </xdr:cNvPr>
            <xdr:cNvGrpSpPr/>
          </xdr:nvGrpSpPr>
          <xdr:grpSpPr>
            <a:xfrm>
              <a:off x="5610225" y="24805712"/>
              <a:ext cx="1866900" cy="2629458"/>
              <a:chOff x="4756453" y="5773537"/>
              <a:chExt cx="2418021" cy="1266013"/>
            </a:xfrm>
          </xdr:grpSpPr>
          <xdr:sp macro="" textlink="">
            <xdr:nvSpPr>
              <xdr:cNvPr id="81921" name="Object 1" hidden="1">
                <a:extLst>
                  <a:ext uri="{63B3BB69-23CF-44E3-9099-C40C66FF867C}">
                    <a14:compatExt spid="_x0000_s81921"/>
                  </a:ext>
                  <a:ext uri="{FF2B5EF4-FFF2-40B4-BE49-F238E27FC236}">
                    <a16:creationId xmlns:a16="http://schemas.microsoft.com/office/drawing/2014/main" id="{00000000-0008-0000-0B00-000001400100}"/>
                  </a:ext>
                </a:extLst>
              </xdr:cNvPr>
              <xdr:cNvSpPr/>
            </xdr:nvSpPr>
            <xdr:spPr bwMode="auto">
              <a:xfrm>
                <a:off x="5833051" y="5932332"/>
                <a:ext cx="1341423" cy="1107218"/>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81922" name="Object 2" hidden="1">
                <a:extLst>
                  <a:ext uri="{63B3BB69-23CF-44E3-9099-C40C66FF867C}">
                    <a14:compatExt spid="_x0000_s81922"/>
                  </a:ext>
                  <a:ext uri="{FF2B5EF4-FFF2-40B4-BE49-F238E27FC236}">
                    <a16:creationId xmlns:a16="http://schemas.microsoft.com/office/drawing/2014/main" id="{00000000-0008-0000-0B00-000002400100}"/>
                  </a:ext>
                </a:extLst>
              </xdr:cNvPr>
              <xdr:cNvSpPr/>
            </xdr:nvSpPr>
            <xdr:spPr bwMode="auto">
              <a:xfrm>
                <a:off x="5480901" y="6550861"/>
                <a:ext cx="660396" cy="40481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81923" name="Object 3" hidden="1">
                <a:extLst>
                  <a:ext uri="{63B3BB69-23CF-44E3-9099-C40C66FF867C}">
                    <a14:compatExt spid="_x0000_s81923"/>
                  </a:ext>
                  <a:ext uri="{FF2B5EF4-FFF2-40B4-BE49-F238E27FC236}">
                    <a16:creationId xmlns:a16="http://schemas.microsoft.com/office/drawing/2014/main" id="{00000000-0008-0000-0B00-000003400100}"/>
                  </a:ext>
                </a:extLst>
              </xdr:cNvPr>
              <xdr:cNvSpPr/>
            </xdr:nvSpPr>
            <xdr:spPr bwMode="auto">
              <a:xfrm>
                <a:off x="4756453" y="6069510"/>
                <a:ext cx="875911" cy="42068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81924" name="Object 4" hidden="1">
                <a:extLst>
                  <a:ext uri="{63B3BB69-23CF-44E3-9099-C40C66FF867C}">
                    <a14:compatExt spid="_x0000_s81924"/>
                  </a:ext>
                  <a:ext uri="{FF2B5EF4-FFF2-40B4-BE49-F238E27FC236}">
                    <a16:creationId xmlns:a16="http://schemas.microsoft.com/office/drawing/2014/main" id="{00000000-0008-0000-0B00-000004400100}"/>
                  </a:ext>
                </a:extLst>
              </xdr:cNvPr>
              <xdr:cNvSpPr/>
            </xdr:nvSpPr>
            <xdr:spPr bwMode="auto">
              <a:xfrm>
                <a:off x="5303539" y="5773537"/>
                <a:ext cx="350386" cy="3270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171450</xdr:colOff>
          <xdr:row>96</xdr:row>
          <xdr:rowOff>47625</xdr:rowOff>
        </xdr:to>
        <xdr:sp macro="" textlink="">
          <xdr:nvSpPr>
            <xdr:cNvPr id="81925" name="Object 5" hidden="1">
              <a:extLst>
                <a:ext uri="{63B3BB69-23CF-44E3-9099-C40C66FF867C}">
                  <a14:compatExt spid="_x0000_s81925"/>
                </a:ext>
                <a:ext uri="{FF2B5EF4-FFF2-40B4-BE49-F238E27FC236}">
                  <a16:creationId xmlns:a16="http://schemas.microsoft.com/office/drawing/2014/main" id="{00000000-0008-0000-0B00-0000054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304800</xdr:colOff>
          <xdr:row>99</xdr:row>
          <xdr:rowOff>142875</xdr:rowOff>
        </xdr:to>
        <xdr:sp macro="" textlink="">
          <xdr:nvSpPr>
            <xdr:cNvPr id="81926" name="Object 6" hidden="1">
              <a:extLst>
                <a:ext uri="{63B3BB69-23CF-44E3-9099-C40C66FF867C}">
                  <a14:compatExt spid="_x0000_s81926"/>
                </a:ext>
                <a:ext uri="{FF2B5EF4-FFF2-40B4-BE49-F238E27FC236}">
                  <a16:creationId xmlns:a16="http://schemas.microsoft.com/office/drawing/2014/main" id="{00000000-0008-0000-0B00-0000064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1</xdr:col>
          <xdr:colOff>666750</xdr:colOff>
          <xdr:row>102</xdr:row>
          <xdr:rowOff>238125</xdr:rowOff>
        </xdr:to>
        <xdr:sp macro="" textlink="">
          <xdr:nvSpPr>
            <xdr:cNvPr id="81927" name="Object 7" hidden="1">
              <a:extLst>
                <a:ext uri="{63B3BB69-23CF-44E3-9099-C40C66FF867C}">
                  <a14:compatExt spid="_x0000_s81927"/>
                </a:ext>
                <a:ext uri="{FF2B5EF4-FFF2-40B4-BE49-F238E27FC236}">
                  <a16:creationId xmlns:a16="http://schemas.microsoft.com/office/drawing/2014/main" id="{00000000-0008-0000-0B00-0000074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361950</xdr:colOff>
          <xdr:row>106</xdr:row>
          <xdr:rowOff>28575</xdr:rowOff>
        </xdr:to>
        <xdr:sp macro="" textlink="">
          <xdr:nvSpPr>
            <xdr:cNvPr id="81928" name="Object 8" hidden="1">
              <a:extLst>
                <a:ext uri="{63B3BB69-23CF-44E3-9099-C40C66FF867C}">
                  <a14:compatExt spid="_x0000_s81928"/>
                </a:ext>
                <a:ext uri="{FF2B5EF4-FFF2-40B4-BE49-F238E27FC236}">
                  <a16:creationId xmlns:a16="http://schemas.microsoft.com/office/drawing/2014/main" id="{00000000-0008-0000-0B00-0000084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485775</xdr:colOff>
          <xdr:row>110</xdr:row>
          <xdr:rowOff>228600</xdr:rowOff>
        </xdr:to>
        <xdr:sp macro="" textlink="">
          <xdr:nvSpPr>
            <xdr:cNvPr id="81929" name="Object 9" hidden="1">
              <a:extLst>
                <a:ext uri="{63B3BB69-23CF-44E3-9099-C40C66FF867C}">
                  <a14:compatExt spid="_x0000_s81929"/>
                </a:ext>
                <a:ext uri="{FF2B5EF4-FFF2-40B4-BE49-F238E27FC236}">
                  <a16:creationId xmlns:a16="http://schemas.microsoft.com/office/drawing/2014/main" id="{00000000-0008-0000-0B00-0000094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6</xdr:col>
      <xdr:colOff>28575</xdr:colOff>
      <xdr:row>99</xdr:row>
      <xdr:rowOff>187512</xdr:rowOff>
    </xdr:from>
    <xdr:ext cx="1117785" cy="2749177"/>
    <xdr:pic>
      <xdr:nvPicPr>
        <xdr:cNvPr id="2" name="Picture 1">
          <a:extLst>
            <a:ext uri="{FF2B5EF4-FFF2-40B4-BE49-F238E27FC236}">
              <a16:creationId xmlns:a16="http://schemas.microsoft.com/office/drawing/2014/main" id="{00000000-0008-0000-0C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9737"/>
        <a:stretch/>
      </xdr:blipFill>
      <xdr:spPr bwMode="auto">
        <a:xfrm>
          <a:off x="5457825" y="22504587"/>
          <a:ext cx="1117785" cy="2749177"/>
        </a:xfrm>
        <a:prstGeom prst="rect">
          <a:avLst/>
        </a:prstGeom>
        <a:ln>
          <a:noFill/>
        </a:ln>
        <a:effectLst>
          <a:softEdge rad="112500"/>
        </a:effectLst>
      </xdr:spPr>
    </xdr:pic>
    <xdr:clientData/>
  </xdr:oneCellAnchor>
  <mc:AlternateContent xmlns:mc="http://schemas.openxmlformats.org/markup-compatibility/2006">
    <mc:Choice xmlns:a14="http://schemas.microsoft.com/office/drawing/2010/main" Requires="a14">
      <xdr:twoCellAnchor>
        <xdr:from>
          <xdr:col>7</xdr:col>
          <xdr:colOff>342900</xdr:colOff>
          <xdr:row>100</xdr:row>
          <xdr:rowOff>40712</xdr:rowOff>
        </xdr:from>
        <xdr:to>
          <xdr:col>9</xdr:col>
          <xdr:colOff>704850</xdr:colOff>
          <xdr:row>110</xdr:row>
          <xdr:rowOff>193670</xdr:rowOff>
        </xdr:to>
        <xdr:grpSp>
          <xdr:nvGrpSpPr>
            <xdr:cNvPr id="3" name="Group 2">
              <a:extLst>
                <a:ext uri="{FF2B5EF4-FFF2-40B4-BE49-F238E27FC236}">
                  <a16:creationId xmlns:a16="http://schemas.microsoft.com/office/drawing/2014/main" id="{00000000-0008-0000-0C00-000003000000}"/>
                </a:ext>
              </a:extLst>
            </xdr:cNvPr>
            <xdr:cNvGrpSpPr/>
          </xdr:nvGrpSpPr>
          <xdr:grpSpPr>
            <a:xfrm>
              <a:off x="5610225" y="24805712"/>
              <a:ext cx="1866900" cy="2629458"/>
              <a:chOff x="4756458" y="5773533"/>
              <a:chExt cx="2418016" cy="1266019"/>
            </a:xfrm>
          </xdr:grpSpPr>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C00-000001280000}"/>
                  </a:ext>
                </a:extLst>
              </xdr:cNvPr>
              <xdr:cNvSpPr/>
            </xdr:nvSpPr>
            <xdr:spPr bwMode="auto">
              <a:xfrm>
                <a:off x="5833051" y="5932334"/>
                <a:ext cx="1341423" cy="1107218"/>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C00-000002280000}"/>
                  </a:ext>
                </a:extLst>
              </xdr:cNvPr>
              <xdr:cNvSpPr/>
            </xdr:nvSpPr>
            <xdr:spPr bwMode="auto">
              <a:xfrm>
                <a:off x="5480899" y="6550861"/>
                <a:ext cx="660395" cy="40481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0243" name="Object 3" hidden="1">
                <a:extLst>
                  <a:ext uri="{63B3BB69-23CF-44E3-9099-C40C66FF867C}">
                    <a14:compatExt spid="_x0000_s10243"/>
                  </a:ext>
                  <a:ext uri="{FF2B5EF4-FFF2-40B4-BE49-F238E27FC236}">
                    <a16:creationId xmlns:a16="http://schemas.microsoft.com/office/drawing/2014/main" id="{00000000-0008-0000-0C00-000003280000}"/>
                  </a:ext>
                </a:extLst>
              </xdr:cNvPr>
              <xdr:cNvSpPr/>
            </xdr:nvSpPr>
            <xdr:spPr bwMode="auto">
              <a:xfrm>
                <a:off x="4756458" y="6069510"/>
                <a:ext cx="875913" cy="42068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0244" name="Object 4" hidden="1">
                <a:extLst>
                  <a:ext uri="{63B3BB69-23CF-44E3-9099-C40C66FF867C}">
                    <a14:compatExt spid="_x0000_s10244"/>
                  </a:ext>
                  <a:ext uri="{FF2B5EF4-FFF2-40B4-BE49-F238E27FC236}">
                    <a16:creationId xmlns:a16="http://schemas.microsoft.com/office/drawing/2014/main" id="{00000000-0008-0000-0C00-000004280000}"/>
                  </a:ext>
                </a:extLst>
              </xdr:cNvPr>
              <xdr:cNvSpPr/>
            </xdr:nvSpPr>
            <xdr:spPr bwMode="auto">
              <a:xfrm>
                <a:off x="5303539" y="5773533"/>
                <a:ext cx="350386" cy="3270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171450</xdr:colOff>
          <xdr:row>96</xdr:row>
          <xdr:rowOff>47625</xdr:rowOff>
        </xdr:to>
        <xdr:sp macro="" textlink="">
          <xdr:nvSpPr>
            <xdr:cNvPr id="10245" name="Object 5" hidden="1">
              <a:extLst>
                <a:ext uri="{63B3BB69-23CF-44E3-9099-C40C66FF867C}">
                  <a14:compatExt spid="_x0000_s10245"/>
                </a:ext>
                <a:ext uri="{FF2B5EF4-FFF2-40B4-BE49-F238E27FC236}">
                  <a16:creationId xmlns:a16="http://schemas.microsoft.com/office/drawing/2014/main" id="{00000000-0008-0000-0C00-000005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304800</xdr:colOff>
          <xdr:row>99</xdr:row>
          <xdr:rowOff>142875</xdr:rowOff>
        </xdr:to>
        <xdr:sp macro="" textlink="">
          <xdr:nvSpPr>
            <xdr:cNvPr id="10246" name="Object 6" hidden="1">
              <a:extLst>
                <a:ext uri="{63B3BB69-23CF-44E3-9099-C40C66FF867C}">
                  <a14:compatExt spid="_x0000_s10246"/>
                </a:ext>
                <a:ext uri="{FF2B5EF4-FFF2-40B4-BE49-F238E27FC236}">
                  <a16:creationId xmlns:a16="http://schemas.microsoft.com/office/drawing/2014/main" id="{00000000-0008-0000-0C00-000006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1</xdr:col>
          <xdr:colOff>666750</xdr:colOff>
          <xdr:row>102</xdr:row>
          <xdr:rowOff>238125</xdr:rowOff>
        </xdr:to>
        <xdr:sp macro="" textlink="">
          <xdr:nvSpPr>
            <xdr:cNvPr id="10247" name="Object 7" hidden="1">
              <a:extLst>
                <a:ext uri="{63B3BB69-23CF-44E3-9099-C40C66FF867C}">
                  <a14:compatExt spid="_x0000_s10247"/>
                </a:ext>
                <a:ext uri="{FF2B5EF4-FFF2-40B4-BE49-F238E27FC236}">
                  <a16:creationId xmlns:a16="http://schemas.microsoft.com/office/drawing/2014/main" id="{00000000-0008-0000-0C00-000007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361950</xdr:colOff>
          <xdr:row>106</xdr:row>
          <xdr:rowOff>28575</xdr:rowOff>
        </xdr:to>
        <xdr:sp macro="" textlink="">
          <xdr:nvSpPr>
            <xdr:cNvPr id="10248" name="Object 8" hidden="1">
              <a:extLst>
                <a:ext uri="{63B3BB69-23CF-44E3-9099-C40C66FF867C}">
                  <a14:compatExt spid="_x0000_s10248"/>
                </a:ext>
                <a:ext uri="{FF2B5EF4-FFF2-40B4-BE49-F238E27FC236}">
                  <a16:creationId xmlns:a16="http://schemas.microsoft.com/office/drawing/2014/main" id="{00000000-0008-0000-0C00-000008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485775</xdr:colOff>
          <xdr:row>110</xdr:row>
          <xdr:rowOff>228600</xdr:rowOff>
        </xdr:to>
        <xdr:sp macro="" textlink="">
          <xdr:nvSpPr>
            <xdr:cNvPr id="10249" name="Object 9" hidden="1">
              <a:extLst>
                <a:ext uri="{63B3BB69-23CF-44E3-9099-C40C66FF867C}">
                  <a14:compatExt spid="_x0000_s10249"/>
                </a:ext>
                <a:ext uri="{FF2B5EF4-FFF2-40B4-BE49-F238E27FC236}">
                  <a16:creationId xmlns:a16="http://schemas.microsoft.com/office/drawing/2014/main" id="{00000000-0008-0000-0C00-000009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117</xdr:row>
      <xdr:rowOff>165100</xdr:rowOff>
    </xdr:from>
    <xdr:to>
      <xdr:col>14</xdr:col>
      <xdr:colOff>351973</xdr:colOff>
      <xdr:row>136</xdr:row>
      <xdr:rowOff>186040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38101" y="22567900"/>
          <a:ext cx="8848272" cy="3811890"/>
        </a:xfrm>
        <a:prstGeom prst="rect">
          <a:avLst/>
        </a:prstGeom>
      </xdr:spPr>
    </xdr:pic>
    <xdr:clientData/>
  </xdr:twoCellAnchor>
  <xdr:twoCellAnchor>
    <xdr:from>
      <xdr:col>7</xdr:col>
      <xdr:colOff>122465</xdr:colOff>
      <xdr:row>225</xdr:row>
      <xdr:rowOff>11338</xdr:rowOff>
    </xdr:from>
    <xdr:to>
      <xdr:col>14</xdr:col>
      <xdr:colOff>440192</xdr:colOff>
      <xdr:row>231</xdr:row>
      <xdr:rowOff>9523</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4389665" y="44007313"/>
          <a:ext cx="4584927" cy="1198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mn-lt"/>
              <a:ea typeface="+mn-ea"/>
              <a:cs typeface="+mn-cs"/>
            </a:rPr>
            <a:t>Take note of the fabric widths as shown on the fabric labels, we do not recommend that any roller fabrics are turned to achieve wider widths. Fabrics turned will be done at your own risk and will negate any warranty.</a:t>
          </a:r>
          <a:endParaRPr lang="en-GB" sz="12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38101</xdr:colOff>
      <xdr:row>117</xdr:row>
      <xdr:rowOff>165100</xdr:rowOff>
    </xdr:from>
    <xdr:to>
      <xdr:col>14</xdr:col>
      <xdr:colOff>351973</xdr:colOff>
      <xdr:row>136</xdr:row>
      <xdr:rowOff>186040</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38101" y="22567900"/>
          <a:ext cx="8848272" cy="3811890"/>
        </a:xfrm>
        <a:prstGeom prst="rect">
          <a:avLst/>
        </a:prstGeom>
      </xdr:spPr>
    </xdr:pic>
    <xdr:clientData/>
  </xdr:twoCellAnchor>
  <xdr:twoCellAnchor>
    <xdr:from>
      <xdr:col>7</xdr:col>
      <xdr:colOff>122465</xdr:colOff>
      <xdr:row>225</xdr:row>
      <xdr:rowOff>11338</xdr:rowOff>
    </xdr:from>
    <xdr:to>
      <xdr:col>14</xdr:col>
      <xdr:colOff>440192</xdr:colOff>
      <xdr:row>231</xdr:row>
      <xdr:rowOff>9523</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4389665" y="44007313"/>
          <a:ext cx="4584927" cy="1198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mn-lt"/>
              <a:ea typeface="+mn-ea"/>
              <a:cs typeface="+mn-cs"/>
            </a:rPr>
            <a:t>Take note of the fabric widths as shown on the fabric labels, we do not recommend that any roller fabrics are turned to achieve wider widths. Fabrics turned will be done at your own risk and will negate any warranty.</a:t>
          </a:r>
          <a:endParaRPr lang="en-GB" sz="12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38101</xdr:colOff>
      <xdr:row>117</xdr:row>
      <xdr:rowOff>165100</xdr:rowOff>
    </xdr:from>
    <xdr:to>
      <xdr:col>14</xdr:col>
      <xdr:colOff>351973</xdr:colOff>
      <xdr:row>136</xdr:row>
      <xdr:rowOff>186040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38101" y="22567900"/>
          <a:ext cx="8314872" cy="3811890"/>
        </a:xfrm>
        <a:prstGeom prst="rect">
          <a:avLst/>
        </a:prstGeom>
      </xdr:spPr>
    </xdr:pic>
    <xdr:clientData/>
  </xdr:twoCellAnchor>
  <xdr:twoCellAnchor>
    <xdr:from>
      <xdr:col>7</xdr:col>
      <xdr:colOff>122465</xdr:colOff>
      <xdr:row>225</xdr:row>
      <xdr:rowOff>11338</xdr:rowOff>
    </xdr:from>
    <xdr:to>
      <xdr:col>14</xdr:col>
      <xdr:colOff>440192</xdr:colOff>
      <xdr:row>231</xdr:row>
      <xdr:rowOff>9523</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4122965" y="44007313"/>
          <a:ext cx="4318227" cy="1198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mn-lt"/>
              <a:ea typeface="+mn-ea"/>
              <a:cs typeface="+mn-cs"/>
            </a:rPr>
            <a:t>Take note of the fabric widths as shown on the fabric labels, we do not recommend that any roller fabrics are turned to achieve wider widths. Fabrics turned will be done at your own risk and will negate any warranty.</a:t>
          </a:r>
          <a:endParaRPr lang="en-GB" sz="12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142875</xdr:colOff>
      <xdr:row>0</xdr:row>
      <xdr:rowOff>200025</xdr:rowOff>
    </xdr:from>
    <xdr:to>
      <xdr:col>11</xdr:col>
      <xdr:colOff>365379</xdr:colOff>
      <xdr:row>56</xdr:row>
      <xdr:rowOff>57150</xdr:rowOff>
    </xdr:to>
    <xdr:pic>
      <xdr:nvPicPr>
        <xdr:cNvPr id="8" name="Picture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00025"/>
          <a:ext cx="6899529" cy="10772775"/>
        </a:xfrm>
        <a:prstGeom prst="rect">
          <a:avLst/>
        </a:prstGeom>
      </xdr:spPr>
    </xdr:pic>
    <xdr:clientData/>
  </xdr:twoCellAnchor>
  <xdr:twoCellAnchor editAs="oneCell">
    <xdr:from>
      <xdr:col>0</xdr:col>
      <xdr:colOff>228601</xdr:colOff>
      <xdr:row>59</xdr:row>
      <xdr:rowOff>173831</xdr:rowOff>
    </xdr:from>
    <xdr:to>
      <xdr:col>11</xdr:col>
      <xdr:colOff>461962</xdr:colOff>
      <xdr:row>110</xdr:row>
      <xdr:rowOff>29669</xdr:rowOff>
    </xdr:to>
    <xdr:pic>
      <xdr:nvPicPr>
        <xdr:cNvPr id="9" name="Picture 8">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1" y="11660981"/>
          <a:ext cx="6910386" cy="95713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38100</xdr:colOff>
      <xdr:row>9</xdr:row>
      <xdr:rowOff>0</xdr:rowOff>
    </xdr:from>
    <xdr:to>
      <xdr:col>2</xdr:col>
      <xdr:colOff>0</xdr:colOff>
      <xdr:row>9</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2143125"/>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9</xdr:row>
      <xdr:rowOff>0</xdr:rowOff>
    </xdr:from>
    <xdr:to>
      <xdr:col>2</xdr:col>
      <xdr:colOff>0</xdr:colOff>
      <xdr:row>9</xdr:row>
      <xdr:rowOff>0</xdr:rowOff>
    </xdr:to>
    <xdr:pic>
      <xdr:nvPicPr>
        <xdr:cNvPr id="3" name="Picture 2">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2143125"/>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38100</xdr:colOff>
      <xdr:row>9</xdr:row>
      <xdr:rowOff>0</xdr:rowOff>
    </xdr:from>
    <xdr:to>
      <xdr:col>2</xdr:col>
      <xdr:colOff>0</xdr:colOff>
      <xdr:row>9</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2143125"/>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9</xdr:row>
      <xdr:rowOff>0</xdr:rowOff>
    </xdr:from>
    <xdr:to>
      <xdr:col>2</xdr:col>
      <xdr:colOff>0</xdr:colOff>
      <xdr:row>9</xdr:row>
      <xdr:rowOff>0</xdr:rowOff>
    </xdr:to>
    <xdr:pic>
      <xdr:nvPicPr>
        <xdr:cNvPr id="3" name="Picture 2">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2143125"/>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38100</xdr:colOff>
      <xdr:row>9</xdr:row>
      <xdr:rowOff>0</xdr:rowOff>
    </xdr:from>
    <xdr:to>
      <xdr:col>2</xdr:col>
      <xdr:colOff>0</xdr:colOff>
      <xdr:row>9</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143125"/>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9</xdr:row>
      <xdr:rowOff>0</xdr:rowOff>
    </xdr:from>
    <xdr:to>
      <xdr:col>2</xdr:col>
      <xdr:colOff>0</xdr:colOff>
      <xdr:row>9</xdr:row>
      <xdr:rowOff>0</xdr:rowOff>
    </xdr:to>
    <xdr:pic>
      <xdr:nvPicPr>
        <xdr:cNvPr id="3" name="Picture 2">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143125"/>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431</xdr:colOff>
      <xdr:row>41</xdr:row>
      <xdr:rowOff>13834</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34075"/>
          <a:ext cx="431" cy="2480809"/>
        </a:xfrm>
        <a:prstGeom prst="rect">
          <a:avLst/>
        </a:prstGeom>
      </xdr:spPr>
    </xdr:pic>
    <xdr:clientData/>
  </xdr:twoCellAnchor>
  <xdr:twoCellAnchor editAs="oneCell">
    <xdr:from>
      <xdr:col>0</xdr:col>
      <xdr:colOff>323850</xdr:colOff>
      <xdr:row>51</xdr:row>
      <xdr:rowOff>85725</xdr:rowOff>
    </xdr:from>
    <xdr:to>
      <xdr:col>0</xdr:col>
      <xdr:colOff>848151</xdr:colOff>
      <xdr:row>63</xdr:row>
      <xdr:rowOff>44781</xdr:rowOff>
    </xdr:to>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323850" y="10534650"/>
          <a:ext cx="524301" cy="2359356"/>
        </a:xfrm>
        <a:prstGeom prst="rect">
          <a:avLst/>
        </a:prstGeom>
      </xdr:spPr>
    </xdr:pic>
    <xdr:clientData/>
  </xdr:twoCellAnchor>
  <xdr:twoCellAnchor editAs="oneCell">
    <xdr:from>
      <xdr:col>6</xdr:col>
      <xdr:colOff>47625</xdr:colOff>
      <xdr:row>51</xdr:row>
      <xdr:rowOff>135075</xdr:rowOff>
    </xdr:from>
    <xdr:to>
      <xdr:col>7</xdr:col>
      <xdr:colOff>38100</xdr:colOff>
      <xdr:row>64</xdr:row>
      <xdr:rowOff>198750</xdr:rowOff>
    </xdr:to>
    <xdr:pic>
      <xdr:nvPicPr>
        <xdr:cNvPr id="4" name="Picture 3">
          <a:extLst>
            <a:ext uri="{FF2B5EF4-FFF2-40B4-BE49-F238E27FC236}">
              <a16:creationId xmlns:a16="http://schemas.microsoft.com/office/drawing/2014/main" id="{00000000-0008-0000-2600-000004000000}"/>
            </a:ext>
          </a:extLst>
        </xdr:cNvPr>
        <xdr:cNvPicPr>
          <a:picLocks noChangeAspect="1"/>
        </xdr:cNvPicPr>
      </xdr:nvPicPr>
      <xdr:blipFill rotWithShape="1">
        <a:blip xmlns:r="http://schemas.openxmlformats.org/officeDocument/2006/relationships" r:embed="rId3"/>
        <a:srcRect l="13998" t="12652" r="-13998" b="15507"/>
        <a:stretch/>
      </xdr:blipFill>
      <xdr:spPr>
        <a:xfrm>
          <a:off x="6486525" y="10584000"/>
          <a:ext cx="990600" cy="2664000"/>
        </a:xfrm>
        <a:prstGeom prst="rect">
          <a:avLst/>
        </a:prstGeom>
      </xdr:spPr>
    </xdr:pic>
    <xdr:clientData/>
  </xdr:twoCellAnchor>
  <xdr:twoCellAnchor editAs="oneCell">
    <xdr:from>
      <xdr:col>2</xdr:col>
      <xdr:colOff>571500</xdr:colOff>
      <xdr:row>50</xdr:row>
      <xdr:rowOff>200024</xdr:rowOff>
    </xdr:from>
    <xdr:to>
      <xdr:col>3</xdr:col>
      <xdr:colOff>695325</xdr:colOff>
      <xdr:row>64</xdr:row>
      <xdr:rowOff>75007</xdr:rowOff>
    </xdr:to>
    <xdr:pic>
      <xdr:nvPicPr>
        <xdr:cNvPr id="5" name="Picture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2771775" y="10448924"/>
          <a:ext cx="1000125" cy="2675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181382</xdr:rowOff>
    </xdr:from>
    <xdr:to>
      <xdr:col>9</xdr:col>
      <xdr:colOff>9524</xdr:colOff>
      <xdr:row>37</xdr:row>
      <xdr:rowOff>55372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96032"/>
          <a:ext cx="5495924" cy="4265015"/>
        </a:xfrm>
        <a:prstGeom prst="rect">
          <a:avLst/>
        </a:prstGeom>
      </xdr:spPr>
    </xdr:pic>
    <xdr:clientData/>
  </xdr:twoCellAnchor>
  <xdr:twoCellAnchor editAs="oneCell">
    <xdr:from>
      <xdr:col>0</xdr:col>
      <xdr:colOff>0</xdr:colOff>
      <xdr:row>0</xdr:row>
      <xdr:rowOff>0</xdr:rowOff>
    </xdr:from>
    <xdr:to>
      <xdr:col>8</xdr:col>
      <xdr:colOff>581024</xdr:colOff>
      <xdr:row>12</xdr:row>
      <xdr:rowOff>47625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 b="20876"/>
        <a:stretch/>
      </xdr:blipFill>
      <xdr:spPr>
        <a:xfrm>
          <a:off x="0" y="0"/>
          <a:ext cx="5407024" cy="2333625"/>
        </a:xfrm>
        <a:prstGeom prst="rect">
          <a:avLst/>
        </a:prstGeom>
      </xdr:spPr>
    </xdr:pic>
    <xdr:clientData/>
  </xdr:twoCellAnchor>
  <xdr:twoCellAnchor editAs="oneCell">
    <xdr:from>
      <xdr:col>6</xdr:col>
      <xdr:colOff>561974</xdr:colOff>
      <xdr:row>38</xdr:row>
      <xdr:rowOff>123825</xdr:rowOff>
    </xdr:from>
    <xdr:to>
      <xdr:col>8</xdr:col>
      <xdr:colOff>581025</xdr:colOff>
      <xdr:row>45</xdr:row>
      <xdr:rowOff>152400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19574" y="7620000"/>
          <a:ext cx="1238251" cy="1362075"/>
        </a:xfrm>
        <a:prstGeom prst="rect">
          <a:avLst/>
        </a:prstGeom>
      </xdr:spPr>
    </xdr:pic>
    <xdr:clientData/>
  </xdr:twoCellAnchor>
  <xdr:twoCellAnchor>
    <xdr:from>
      <xdr:col>0</xdr:col>
      <xdr:colOff>123825</xdr:colOff>
      <xdr:row>38</xdr:row>
      <xdr:rowOff>104776</xdr:rowOff>
    </xdr:from>
    <xdr:to>
      <xdr:col>6</xdr:col>
      <xdr:colOff>438150</xdr:colOff>
      <xdr:row>44</xdr:row>
      <xdr:rowOff>66676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23825" y="7600951"/>
          <a:ext cx="3971925"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Gone are the days of having to carry your price lists</a:t>
          </a:r>
        </a:p>
        <a:p>
          <a:r>
            <a:rPr lang="en-GB" sz="1400">
              <a:solidFill>
                <a:schemeClr val="dk1"/>
              </a:solidFill>
              <a:effectLst/>
              <a:latin typeface="+mn-lt"/>
              <a:ea typeface="+mn-ea"/>
              <a:cs typeface="+mn-cs"/>
            </a:rPr>
            <a:t>You can get a price in a snip using our mobile pricing</a:t>
          </a:r>
        </a:p>
        <a:p>
          <a:r>
            <a:rPr lang="en-GB" sz="1400">
              <a:solidFill>
                <a:schemeClr val="dk1"/>
              </a:solidFill>
              <a:effectLst/>
              <a:latin typeface="+mn-lt"/>
              <a:ea typeface="+mn-ea"/>
              <a:cs typeface="+mn-cs"/>
            </a:rPr>
            <a:t>App using your smart phone / Tablet or PC</a:t>
          </a:r>
        </a:p>
        <a:p>
          <a:r>
            <a:rPr lang="en-GB" sz="1400">
              <a:solidFill>
                <a:schemeClr val="dk1"/>
              </a:solidFill>
              <a:effectLst/>
              <a:latin typeface="+mn-lt"/>
              <a:ea typeface="+mn-ea"/>
              <a:cs typeface="+mn-cs"/>
            </a:rPr>
            <a:t>Why not give it a try?</a:t>
          </a:r>
        </a:p>
        <a:p>
          <a:endParaRPr lang="en-GB" sz="1100"/>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19</xdr:row>
          <xdr:rowOff>38100</xdr:rowOff>
        </xdr:from>
        <xdr:to>
          <xdr:col>6</xdr:col>
          <xdr:colOff>28575</xdr:colOff>
          <xdr:row>22</xdr:row>
          <xdr:rowOff>57150</xdr:rowOff>
        </xdr:to>
        <xdr:sp macro="" textlink="">
          <xdr:nvSpPr>
            <xdr:cNvPr id="132097" name="Object 1" hidden="1">
              <a:extLst>
                <a:ext uri="{63B3BB69-23CF-44E3-9099-C40C66FF867C}">
                  <a14:compatExt spid="_x0000_s132097"/>
                </a:ext>
                <a:ext uri="{FF2B5EF4-FFF2-40B4-BE49-F238E27FC236}">
                  <a16:creationId xmlns:a16="http://schemas.microsoft.com/office/drawing/2014/main" id="{00000000-0008-0000-3100-000001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18990</xdr:colOff>
          <xdr:row>19</xdr:row>
          <xdr:rowOff>171438</xdr:rowOff>
        </xdr:from>
        <xdr:to>
          <xdr:col>18</xdr:col>
          <xdr:colOff>37017</xdr:colOff>
          <xdr:row>22</xdr:row>
          <xdr:rowOff>8285</xdr:rowOff>
        </xdr:to>
        <xdr:grpSp>
          <xdr:nvGrpSpPr>
            <xdr:cNvPr id="2" name="Group 1">
              <a:extLst>
                <a:ext uri="{FF2B5EF4-FFF2-40B4-BE49-F238E27FC236}">
                  <a16:creationId xmlns:a16="http://schemas.microsoft.com/office/drawing/2014/main" id="{00000000-0008-0000-3100-000002000000}"/>
                </a:ext>
              </a:extLst>
            </xdr:cNvPr>
            <xdr:cNvGrpSpPr/>
          </xdr:nvGrpSpPr>
          <xdr:grpSpPr>
            <a:xfrm>
              <a:off x="2886015" y="3971913"/>
              <a:ext cx="4523352" cy="436922"/>
              <a:chOff x="4888705" y="1473432"/>
              <a:chExt cx="510012" cy="49256"/>
            </a:xfrm>
          </xdr:grpSpPr>
          <xdr:sp macro="" textlink="">
            <xdr:nvSpPr>
              <xdr:cNvPr id="132098" name="Object 2" hidden="1">
                <a:extLst>
                  <a:ext uri="{63B3BB69-23CF-44E3-9099-C40C66FF867C}">
                    <a14:compatExt spid="_x0000_s132098"/>
                  </a:ext>
                  <a:ext uri="{FF2B5EF4-FFF2-40B4-BE49-F238E27FC236}">
                    <a16:creationId xmlns:a16="http://schemas.microsoft.com/office/drawing/2014/main" id="{00000000-0008-0000-3100-000002040200}"/>
                  </a:ext>
                </a:extLst>
              </xdr:cNvPr>
              <xdr:cNvSpPr/>
            </xdr:nvSpPr>
            <xdr:spPr bwMode="auto">
              <a:xfrm>
                <a:off x="4888705"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2099" name="Object 3" hidden="1">
                <a:extLst>
                  <a:ext uri="{63B3BB69-23CF-44E3-9099-C40C66FF867C}">
                    <a14:compatExt spid="_x0000_s132099"/>
                  </a:ext>
                  <a:ext uri="{FF2B5EF4-FFF2-40B4-BE49-F238E27FC236}">
                    <a16:creationId xmlns:a16="http://schemas.microsoft.com/office/drawing/2014/main" id="{00000000-0008-0000-3100-000003040200}"/>
                  </a:ext>
                </a:extLst>
              </xdr:cNvPr>
              <xdr:cNvSpPr/>
            </xdr:nvSpPr>
            <xdr:spPr bwMode="auto">
              <a:xfrm>
                <a:off x="4979195"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2100" name="Object 4" hidden="1">
                <a:extLst>
                  <a:ext uri="{63B3BB69-23CF-44E3-9099-C40C66FF867C}">
                    <a14:compatExt spid="_x0000_s132100"/>
                  </a:ext>
                  <a:ext uri="{FF2B5EF4-FFF2-40B4-BE49-F238E27FC236}">
                    <a16:creationId xmlns:a16="http://schemas.microsoft.com/office/drawing/2014/main" id="{00000000-0008-0000-3100-000004040200}"/>
                  </a:ext>
                </a:extLst>
              </xdr:cNvPr>
              <xdr:cNvSpPr/>
            </xdr:nvSpPr>
            <xdr:spPr bwMode="auto">
              <a:xfrm>
                <a:off x="5071122" y="147506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2101" name="Object 5" hidden="1">
                <a:extLst>
                  <a:ext uri="{63B3BB69-23CF-44E3-9099-C40C66FF867C}">
                    <a14:compatExt spid="_x0000_s132101"/>
                  </a:ext>
                  <a:ext uri="{FF2B5EF4-FFF2-40B4-BE49-F238E27FC236}">
                    <a16:creationId xmlns:a16="http://schemas.microsoft.com/office/drawing/2014/main" id="{00000000-0008-0000-3100-000005040200}"/>
                  </a:ext>
                </a:extLst>
              </xdr:cNvPr>
              <xdr:cNvSpPr/>
            </xdr:nvSpPr>
            <xdr:spPr bwMode="auto">
              <a:xfrm>
                <a:off x="5160169" y="1473811"/>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2102" name="Object 6" hidden="1">
                <a:extLst>
                  <a:ext uri="{63B3BB69-23CF-44E3-9099-C40C66FF867C}">
                    <a14:compatExt spid="_x0000_s132102"/>
                  </a:ext>
                  <a:ext uri="{FF2B5EF4-FFF2-40B4-BE49-F238E27FC236}">
                    <a16:creationId xmlns:a16="http://schemas.microsoft.com/office/drawing/2014/main" id="{00000000-0008-0000-3100-000006040200}"/>
                  </a:ext>
                </a:extLst>
              </xdr:cNvPr>
              <xdr:cNvSpPr/>
            </xdr:nvSpPr>
            <xdr:spPr bwMode="auto">
              <a:xfrm>
                <a:off x="5255981" y="1474410"/>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2103" name="Object 7" hidden="1">
                <a:extLst>
                  <a:ext uri="{63B3BB69-23CF-44E3-9099-C40C66FF867C}">
                    <a14:compatExt spid="_x0000_s132103"/>
                  </a:ext>
                  <a:ext uri="{FF2B5EF4-FFF2-40B4-BE49-F238E27FC236}">
                    <a16:creationId xmlns:a16="http://schemas.microsoft.com/office/drawing/2014/main" id="{00000000-0008-0000-3100-000007040200}"/>
                  </a:ext>
                </a:extLst>
              </xdr:cNvPr>
              <xdr:cNvSpPr/>
            </xdr:nvSpPr>
            <xdr:spPr bwMode="auto">
              <a:xfrm>
                <a:off x="5351092" y="1473432"/>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xdr:twoCellAnchor editAs="oneCell">
    <xdr:from>
      <xdr:col>1</xdr:col>
      <xdr:colOff>28575</xdr:colOff>
      <xdr:row>24</xdr:row>
      <xdr:rowOff>190500</xdr:rowOff>
    </xdr:from>
    <xdr:to>
      <xdr:col>18</xdr:col>
      <xdr:colOff>453</xdr:colOff>
      <xdr:row>36</xdr:row>
      <xdr:rowOff>85726</xdr:rowOff>
    </xdr:to>
    <xdr:pic>
      <xdr:nvPicPr>
        <xdr:cNvPr id="3" name="Graphic 29">
          <a:extLst>
            <a:ext uri="{FF2B5EF4-FFF2-40B4-BE49-F238E27FC236}">
              <a16:creationId xmlns:a16="http://schemas.microsoft.com/office/drawing/2014/main" id="{00000000-0008-0000-3100-000003000000}"/>
            </a:ext>
          </a:extLst>
        </xdr:cNvPr>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21275"/>
        <a:stretch/>
      </xdr:blipFill>
      <xdr:spPr bwMode="auto">
        <a:xfrm>
          <a:off x="438150" y="4991100"/>
          <a:ext cx="6934653" cy="2295526"/>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1</xdr:col>
          <xdr:colOff>123825</xdr:colOff>
          <xdr:row>47</xdr:row>
          <xdr:rowOff>180975</xdr:rowOff>
        </xdr:from>
        <xdr:to>
          <xdr:col>3</xdr:col>
          <xdr:colOff>228600</xdr:colOff>
          <xdr:row>50</xdr:row>
          <xdr:rowOff>180975</xdr:rowOff>
        </xdr:to>
        <xdr:sp macro="" textlink="">
          <xdr:nvSpPr>
            <xdr:cNvPr id="132104" name="Object 8" hidden="1">
              <a:extLst>
                <a:ext uri="{63B3BB69-23CF-44E3-9099-C40C66FF867C}">
                  <a14:compatExt spid="_x0000_s132104"/>
                </a:ext>
                <a:ext uri="{FF2B5EF4-FFF2-40B4-BE49-F238E27FC236}">
                  <a16:creationId xmlns:a16="http://schemas.microsoft.com/office/drawing/2014/main" id="{00000000-0008-0000-3100-000008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48</xdr:row>
          <xdr:rowOff>47625</xdr:rowOff>
        </xdr:from>
        <xdr:to>
          <xdr:col>9</xdr:col>
          <xdr:colOff>9525</xdr:colOff>
          <xdr:row>51</xdr:row>
          <xdr:rowOff>171450</xdr:rowOff>
        </xdr:to>
        <xdr:sp macro="" textlink="">
          <xdr:nvSpPr>
            <xdr:cNvPr id="132105" name="Object 9" hidden="1">
              <a:extLst>
                <a:ext uri="{63B3BB69-23CF-44E3-9099-C40C66FF867C}">
                  <a14:compatExt spid="_x0000_s132105"/>
                </a:ext>
                <a:ext uri="{FF2B5EF4-FFF2-40B4-BE49-F238E27FC236}">
                  <a16:creationId xmlns:a16="http://schemas.microsoft.com/office/drawing/2014/main" id="{00000000-0008-0000-3100-000009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76200</xdr:rowOff>
        </xdr:from>
        <xdr:to>
          <xdr:col>12</xdr:col>
          <xdr:colOff>361950</xdr:colOff>
          <xdr:row>51</xdr:row>
          <xdr:rowOff>142875</xdr:rowOff>
        </xdr:to>
        <xdr:sp macro="" textlink="">
          <xdr:nvSpPr>
            <xdr:cNvPr id="132106" name="Object 10" hidden="1">
              <a:extLst>
                <a:ext uri="{63B3BB69-23CF-44E3-9099-C40C66FF867C}">
                  <a14:compatExt spid="_x0000_s132106"/>
                </a:ext>
                <a:ext uri="{FF2B5EF4-FFF2-40B4-BE49-F238E27FC236}">
                  <a16:creationId xmlns:a16="http://schemas.microsoft.com/office/drawing/2014/main" id="{00000000-0008-0000-3100-00000A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48</xdr:row>
          <xdr:rowOff>38100</xdr:rowOff>
        </xdr:from>
        <xdr:to>
          <xdr:col>17</xdr:col>
          <xdr:colOff>333375</xdr:colOff>
          <xdr:row>51</xdr:row>
          <xdr:rowOff>152400</xdr:rowOff>
        </xdr:to>
        <xdr:sp macro="" textlink="">
          <xdr:nvSpPr>
            <xdr:cNvPr id="132107" name="Object 11" hidden="1">
              <a:extLst>
                <a:ext uri="{63B3BB69-23CF-44E3-9099-C40C66FF867C}">
                  <a14:compatExt spid="_x0000_s132107"/>
                </a:ext>
                <a:ext uri="{FF2B5EF4-FFF2-40B4-BE49-F238E27FC236}">
                  <a16:creationId xmlns:a16="http://schemas.microsoft.com/office/drawing/2014/main" id="{00000000-0008-0000-3100-00000B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40</xdr:row>
          <xdr:rowOff>9525</xdr:rowOff>
        </xdr:from>
        <xdr:to>
          <xdr:col>18</xdr:col>
          <xdr:colOff>85725</xdr:colOff>
          <xdr:row>43</xdr:row>
          <xdr:rowOff>142875</xdr:rowOff>
        </xdr:to>
        <xdr:sp macro="" textlink="">
          <xdr:nvSpPr>
            <xdr:cNvPr id="132108" name="Object 12" hidden="1">
              <a:extLst>
                <a:ext uri="{63B3BB69-23CF-44E3-9099-C40C66FF867C}">
                  <a14:compatExt spid="_x0000_s132108"/>
                </a:ext>
                <a:ext uri="{FF2B5EF4-FFF2-40B4-BE49-F238E27FC236}">
                  <a16:creationId xmlns:a16="http://schemas.microsoft.com/office/drawing/2014/main" id="{00000000-0008-0000-3100-00000C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39</xdr:row>
          <xdr:rowOff>190500</xdr:rowOff>
        </xdr:from>
        <xdr:to>
          <xdr:col>13</xdr:col>
          <xdr:colOff>180975</xdr:colOff>
          <xdr:row>43</xdr:row>
          <xdr:rowOff>180975</xdr:rowOff>
        </xdr:to>
        <xdr:sp macro="" textlink="">
          <xdr:nvSpPr>
            <xdr:cNvPr id="132109" name="Object 13" hidden="1">
              <a:extLst>
                <a:ext uri="{63B3BB69-23CF-44E3-9099-C40C66FF867C}">
                  <a14:compatExt spid="_x0000_s132109"/>
                </a:ext>
                <a:ext uri="{FF2B5EF4-FFF2-40B4-BE49-F238E27FC236}">
                  <a16:creationId xmlns:a16="http://schemas.microsoft.com/office/drawing/2014/main" id="{00000000-0008-0000-3100-00000D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38</xdr:row>
          <xdr:rowOff>38100</xdr:rowOff>
        </xdr:from>
        <xdr:to>
          <xdr:col>5</xdr:col>
          <xdr:colOff>400050</xdr:colOff>
          <xdr:row>42</xdr:row>
          <xdr:rowOff>133350</xdr:rowOff>
        </xdr:to>
        <xdr:sp macro="" textlink="">
          <xdr:nvSpPr>
            <xdr:cNvPr id="132110" name="Object 14" hidden="1">
              <a:extLst>
                <a:ext uri="{63B3BB69-23CF-44E3-9099-C40C66FF867C}">
                  <a14:compatExt spid="_x0000_s132110"/>
                </a:ext>
                <a:ext uri="{FF2B5EF4-FFF2-40B4-BE49-F238E27FC236}">
                  <a16:creationId xmlns:a16="http://schemas.microsoft.com/office/drawing/2014/main" id="{00000000-0008-0000-3100-00000E0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19</xdr:row>
          <xdr:rowOff>38100</xdr:rowOff>
        </xdr:from>
        <xdr:to>
          <xdr:col>6</xdr:col>
          <xdr:colOff>28575</xdr:colOff>
          <xdr:row>22</xdr:row>
          <xdr:rowOff>57150</xdr:rowOff>
        </xdr:to>
        <xdr:sp macro="" textlink="">
          <xdr:nvSpPr>
            <xdr:cNvPr id="133121" name="Object 1" hidden="1">
              <a:extLst>
                <a:ext uri="{63B3BB69-23CF-44E3-9099-C40C66FF867C}">
                  <a14:compatExt spid="_x0000_s133121"/>
                </a:ext>
                <a:ext uri="{FF2B5EF4-FFF2-40B4-BE49-F238E27FC236}">
                  <a16:creationId xmlns:a16="http://schemas.microsoft.com/office/drawing/2014/main" id="{00000000-0008-0000-3200-000001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18990</xdr:colOff>
          <xdr:row>19</xdr:row>
          <xdr:rowOff>171438</xdr:rowOff>
        </xdr:from>
        <xdr:to>
          <xdr:col>18</xdr:col>
          <xdr:colOff>37017</xdr:colOff>
          <xdr:row>22</xdr:row>
          <xdr:rowOff>8285</xdr:rowOff>
        </xdr:to>
        <xdr:grpSp>
          <xdr:nvGrpSpPr>
            <xdr:cNvPr id="2" name="Group 1">
              <a:extLst>
                <a:ext uri="{FF2B5EF4-FFF2-40B4-BE49-F238E27FC236}">
                  <a16:creationId xmlns:a16="http://schemas.microsoft.com/office/drawing/2014/main" id="{00000000-0008-0000-3200-000002000000}"/>
                </a:ext>
              </a:extLst>
            </xdr:cNvPr>
            <xdr:cNvGrpSpPr/>
          </xdr:nvGrpSpPr>
          <xdr:grpSpPr>
            <a:xfrm>
              <a:off x="2886015" y="3971913"/>
              <a:ext cx="4523352" cy="436922"/>
              <a:chOff x="4888705" y="1473432"/>
              <a:chExt cx="510012" cy="49256"/>
            </a:xfrm>
          </xdr:grpSpPr>
          <xdr:sp macro="" textlink="">
            <xdr:nvSpPr>
              <xdr:cNvPr id="133122" name="Object 2" hidden="1">
                <a:extLst>
                  <a:ext uri="{63B3BB69-23CF-44E3-9099-C40C66FF867C}">
                    <a14:compatExt spid="_x0000_s133122"/>
                  </a:ext>
                  <a:ext uri="{FF2B5EF4-FFF2-40B4-BE49-F238E27FC236}">
                    <a16:creationId xmlns:a16="http://schemas.microsoft.com/office/drawing/2014/main" id="{00000000-0008-0000-3200-000002080200}"/>
                  </a:ext>
                </a:extLst>
              </xdr:cNvPr>
              <xdr:cNvSpPr/>
            </xdr:nvSpPr>
            <xdr:spPr bwMode="auto">
              <a:xfrm>
                <a:off x="4888705"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3123" name="Object 3" hidden="1">
                <a:extLst>
                  <a:ext uri="{63B3BB69-23CF-44E3-9099-C40C66FF867C}">
                    <a14:compatExt spid="_x0000_s133123"/>
                  </a:ext>
                  <a:ext uri="{FF2B5EF4-FFF2-40B4-BE49-F238E27FC236}">
                    <a16:creationId xmlns:a16="http://schemas.microsoft.com/office/drawing/2014/main" id="{00000000-0008-0000-3200-000003080200}"/>
                  </a:ext>
                </a:extLst>
              </xdr:cNvPr>
              <xdr:cNvSpPr/>
            </xdr:nvSpPr>
            <xdr:spPr bwMode="auto">
              <a:xfrm>
                <a:off x="4979195"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3124" name="Object 4" hidden="1">
                <a:extLst>
                  <a:ext uri="{63B3BB69-23CF-44E3-9099-C40C66FF867C}">
                    <a14:compatExt spid="_x0000_s133124"/>
                  </a:ext>
                  <a:ext uri="{FF2B5EF4-FFF2-40B4-BE49-F238E27FC236}">
                    <a16:creationId xmlns:a16="http://schemas.microsoft.com/office/drawing/2014/main" id="{00000000-0008-0000-3200-000004080200}"/>
                  </a:ext>
                </a:extLst>
              </xdr:cNvPr>
              <xdr:cNvSpPr/>
            </xdr:nvSpPr>
            <xdr:spPr bwMode="auto">
              <a:xfrm>
                <a:off x="5071122" y="147506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3125" name="Object 5" hidden="1">
                <a:extLst>
                  <a:ext uri="{63B3BB69-23CF-44E3-9099-C40C66FF867C}">
                    <a14:compatExt spid="_x0000_s133125"/>
                  </a:ext>
                  <a:ext uri="{FF2B5EF4-FFF2-40B4-BE49-F238E27FC236}">
                    <a16:creationId xmlns:a16="http://schemas.microsoft.com/office/drawing/2014/main" id="{00000000-0008-0000-3200-000005080200}"/>
                  </a:ext>
                </a:extLst>
              </xdr:cNvPr>
              <xdr:cNvSpPr/>
            </xdr:nvSpPr>
            <xdr:spPr bwMode="auto">
              <a:xfrm>
                <a:off x="5160169" y="1473811"/>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3126" name="Object 6" hidden="1">
                <a:extLst>
                  <a:ext uri="{63B3BB69-23CF-44E3-9099-C40C66FF867C}">
                    <a14:compatExt spid="_x0000_s133126"/>
                  </a:ext>
                  <a:ext uri="{FF2B5EF4-FFF2-40B4-BE49-F238E27FC236}">
                    <a16:creationId xmlns:a16="http://schemas.microsoft.com/office/drawing/2014/main" id="{00000000-0008-0000-3200-000006080200}"/>
                  </a:ext>
                </a:extLst>
              </xdr:cNvPr>
              <xdr:cNvSpPr/>
            </xdr:nvSpPr>
            <xdr:spPr bwMode="auto">
              <a:xfrm>
                <a:off x="5255981" y="1474410"/>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3127" name="Object 7" hidden="1">
                <a:extLst>
                  <a:ext uri="{63B3BB69-23CF-44E3-9099-C40C66FF867C}">
                    <a14:compatExt spid="_x0000_s133127"/>
                  </a:ext>
                  <a:ext uri="{FF2B5EF4-FFF2-40B4-BE49-F238E27FC236}">
                    <a16:creationId xmlns:a16="http://schemas.microsoft.com/office/drawing/2014/main" id="{00000000-0008-0000-3200-000007080200}"/>
                  </a:ext>
                </a:extLst>
              </xdr:cNvPr>
              <xdr:cNvSpPr/>
            </xdr:nvSpPr>
            <xdr:spPr bwMode="auto">
              <a:xfrm>
                <a:off x="5351092" y="1473432"/>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xdr:twoCellAnchor editAs="oneCell">
    <xdr:from>
      <xdr:col>1</xdr:col>
      <xdr:colOff>28575</xdr:colOff>
      <xdr:row>24</xdr:row>
      <xdr:rowOff>190500</xdr:rowOff>
    </xdr:from>
    <xdr:to>
      <xdr:col>18</xdr:col>
      <xdr:colOff>453</xdr:colOff>
      <xdr:row>36</xdr:row>
      <xdr:rowOff>85726</xdr:rowOff>
    </xdr:to>
    <xdr:pic>
      <xdr:nvPicPr>
        <xdr:cNvPr id="3" name="Graphic 29">
          <a:extLst>
            <a:ext uri="{FF2B5EF4-FFF2-40B4-BE49-F238E27FC236}">
              <a16:creationId xmlns:a16="http://schemas.microsoft.com/office/drawing/2014/main" id="{00000000-0008-0000-3200-000003000000}"/>
            </a:ext>
          </a:extLst>
        </xdr:cNvPr>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21275"/>
        <a:stretch/>
      </xdr:blipFill>
      <xdr:spPr bwMode="auto">
        <a:xfrm>
          <a:off x="438150" y="4991100"/>
          <a:ext cx="6934653" cy="2295526"/>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1</xdr:col>
          <xdr:colOff>123825</xdr:colOff>
          <xdr:row>47</xdr:row>
          <xdr:rowOff>180975</xdr:rowOff>
        </xdr:from>
        <xdr:to>
          <xdr:col>3</xdr:col>
          <xdr:colOff>228600</xdr:colOff>
          <xdr:row>50</xdr:row>
          <xdr:rowOff>180975</xdr:rowOff>
        </xdr:to>
        <xdr:sp macro="" textlink="">
          <xdr:nvSpPr>
            <xdr:cNvPr id="133128" name="Object 8" hidden="1">
              <a:extLst>
                <a:ext uri="{63B3BB69-23CF-44E3-9099-C40C66FF867C}">
                  <a14:compatExt spid="_x0000_s133128"/>
                </a:ext>
                <a:ext uri="{FF2B5EF4-FFF2-40B4-BE49-F238E27FC236}">
                  <a16:creationId xmlns:a16="http://schemas.microsoft.com/office/drawing/2014/main" id="{00000000-0008-0000-3200-000008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48</xdr:row>
          <xdr:rowOff>47625</xdr:rowOff>
        </xdr:from>
        <xdr:to>
          <xdr:col>9</xdr:col>
          <xdr:colOff>9525</xdr:colOff>
          <xdr:row>51</xdr:row>
          <xdr:rowOff>171450</xdr:rowOff>
        </xdr:to>
        <xdr:sp macro="" textlink="">
          <xdr:nvSpPr>
            <xdr:cNvPr id="133129" name="Object 9" hidden="1">
              <a:extLst>
                <a:ext uri="{63B3BB69-23CF-44E3-9099-C40C66FF867C}">
                  <a14:compatExt spid="_x0000_s133129"/>
                </a:ext>
                <a:ext uri="{FF2B5EF4-FFF2-40B4-BE49-F238E27FC236}">
                  <a16:creationId xmlns:a16="http://schemas.microsoft.com/office/drawing/2014/main" id="{00000000-0008-0000-3200-000009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76200</xdr:rowOff>
        </xdr:from>
        <xdr:to>
          <xdr:col>12</xdr:col>
          <xdr:colOff>361950</xdr:colOff>
          <xdr:row>51</xdr:row>
          <xdr:rowOff>142875</xdr:rowOff>
        </xdr:to>
        <xdr:sp macro="" textlink="">
          <xdr:nvSpPr>
            <xdr:cNvPr id="133130" name="Object 10" hidden="1">
              <a:extLst>
                <a:ext uri="{63B3BB69-23CF-44E3-9099-C40C66FF867C}">
                  <a14:compatExt spid="_x0000_s133130"/>
                </a:ext>
                <a:ext uri="{FF2B5EF4-FFF2-40B4-BE49-F238E27FC236}">
                  <a16:creationId xmlns:a16="http://schemas.microsoft.com/office/drawing/2014/main" id="{00000000-0008-0000-3200-00000A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48</xdr:row>
          <xdr:rowOff>38100</xdr:rowOff>
        </xdr:from>
        <xdr:to>
          <xdr:col>17</xdr:col>
          <xdr:colOff>333375</xdr:colOff>
          <xdr:row>51</xdr:row>
          <xdr:rowOff>152400</xdr:rowOff>
        </xdr:to>
        <xdr:sp macro="" textlink="">
          <xdr:nvSpPr>
            <xdr:cNvPr id="133131" name="Object 11" hidden="1">
              <a:extLst>
                <a:ext uri="{63B3BB69-23CF-44E3-9099-C40C66FF867C}">
                  <a14:compatExt spid="_x0000_s133131"/>
                </a:ext>
                <a:ext uri="{FF2B5EF4-FFF2-40B4-BE49-F238E27FC236}">
                  <a16:creationId xmlns:a16="http://schemas.microsoft.com/office/drawing/2014/main" id="{00000000-0008-0000-3200-00000B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40</xdr:row>
          <xdr:rowOff>9525</xdr:rowOff>
        </xdr:from>
        <xdr:to>
          <xdr:col>18</xdr:col>
          <xdr:colOff>85725</xdr:colOff>
          <xdr:row>43</xdr:row>
          <xdr:rowOff>142875</xdr:rowOff>
        </xdr:to>
        <xdr:sp macro="" textlink="">
          <xdr:nvSpPr>
            <xdr:cNvPr id="133132" name="Object 12" hidden="1">
              <a:extLst>
                <a:ext uri="{63B3BB69-23CF-44E3-9099-C40C66FF867C}">
                  <a14:compatExt spid="_x0000_s133132"/>
                </a:ext>
                <a:ext uri="{FF2B5EF4-FFF2-40B4-BE49-F238E27FC236}">
                  <a16:creationId xmlns:a16="http://schemas.microsoft.com/office/drawing/2014/main" id="{00000000-0008-0000-3200-00000C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39</xdr:row>
          <xdr:rowOff>190500</xdr:rowOff>
        </xdr:from>
        <xdr:to>
          <xdr:col>13</xdr:col>
          <xdr:colOff>180975</xdr:colOff>
          <xdr:row>43</xdr:row>
          <xdr:rowOff>180975</xdr:rowOff>
        </xdr:to>
        <xdr:sp macro="" textlink="">
          <xdr:nvSpPr>
            <xdr:cNvPr id="133133" name="Object 13" hidden="1">
              <a:extLst>
                <a:ext uri="{63B3BB69-23CF-44E3-9099-C40C66FF867C}">
                  <a14:compatExt spid="_x0000_s133133"/>
                </a:ext>
                <a:ext uri="{FF2B5EF4-FFF2-40B4-BE49-F238E27FC236}">
                  <a16:creationId xmlns:a16="http://schemas.microsoft.com/office/drawing/2014/main" id="{00000000-0008-0000-3200-00000D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38</xdr:row>
          <xdr:rowOff>38100</xdr:rowOff>
        </xdr:from>
        <xdr:to>
          <xdr:col>5</xdr:col>
          <xdr:colOff>400050</xdr:colOff>
          <xdr:row>42</xdr:row>
          <xdr:rowOff>133350</xdr:rowOff>
        </xdr:to>
        <xdr:sp macro="" textlink="">
          <xdr:nvSpPr>
            <xdr:cNvPr id="133134" name="Object 14" hidden="1">
              <a:extLst>
                <a:ext uri="{63B3BB69-23CF-44E3-9099-C40C66FF867C}">
                  <a14:compatExt spid="_x0000_s133134"/>
                </a:ext>
                <a:ext uri="{FF2B5EF4-FFF2-40B4-BE49-F238E27FC236}">
                  <a16:creationId xmlns:a16="http://schemas.microsoft.com/office/drawing/2014/main" id="{00000000-0008-0000-3200-00000E0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19</xdr:row>
          <xdr:rowOff>38100</xdr:rowOff>
        </xdr:from>
        <xdr:to>
          <xdr:col>4</xdr:col>
          <xdr:colOff>200025</xdr:colOff>
          <xdr:row>22</xdr:row>
          <xdr:rowOff>57150</xdr:rowOff>
        </xdr:to>
        <xdr:sp macro="" textlink="">
          <xdr:nvSpPr>
            <xdr:cNvPr id="25602" name="Object 2" hidden="1">
              <a:extLst>
                <a:ext uri="{63B3BB69-23CF-44E3-9099-C40C66FF867C}">
                  <a14:compatExt spid="_x0000_s25602"/>
                </a:ext>
                <a:ext uri="{FF2B5EF4-FFF2-40B4-BE49-F238E27FC236}">
                  <a16:creationId xmlns:a16="http://schemas.microsoft.com/office/drawing/2014/main" id="{00000000-0008-0000-3300-000002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18990</xdr:colOff>
          <xdr:row>19</xdr:row>
          <xdr:rowOff>171438</xdr:rowOff>
        </xdr:from>
        <xdr:to>
          <xdr:col>18</xdr:col>
          <xdr:colOff>37017</xdr:colOff>
          <xdr:row>22</xdr:row>
          <xdr:rowOff>8285</xdr:rowOff>
        </xdr:to>
        <xdr:grpSp>
          <xdr:nvGrpSpPr>
            <xdr:cNvPr id="2" name="Group 1">
              <a:extLst>
                <a:ext uri="{FF2B5EF4-FFF2-40B4-BE49-F238E27FC236}">
                  <a16:creationId xmlns:a16="http://schemas.microsoft.com/office/drawing/2014/main" id="{00000000-0008-0000-3300-000002000000}"/>
                </a:ext>
              </a:extLst>
            </xdr:cNvPr>
            <xdr:cNvGrpSpPr/>
          </xdr:nvGrpSpPr>
          <xdr:grpSpPr>
            <a:xfrm>
              <a:off x="4019490" y="3941751"/>
              <a:ext cx="6304527" cy="432159"/>
              <a:chOff x="4888705" y="1473436"/>
              <a:chExt cx="510012" cy="49261"/>
            </a:xfrm>
          </xdr:grpSpPr>
          <xdr:sp macro="" textlink="">
            <xdr:nvSpPr>
              <xdr:cNvPr id="25603" name="Object 3" hidden="1">
                <a:extLst>
                  <a:ext uri="{63B3BB69-23CF-44E3-9099-C40C66FF867C}">
                    <a14:compatExt spid="_x0000_s25603"/>
                  </a:ext>
                  <a:ext uri="{FF2B5EF4-FFF2-40B4-BE49-F238E27FC236}">
                    <a16:creationId xmlns:a16="http://schemas.microsoft.com/office/drawing/2014/main" id="{00000000-0008-0000-3300-000003640000}"/>
                  </a:ext>
                </a:extLst>
              </xdr:cNvPr>
              <xdr:cNvSpPr/>
            </xdr:nvSpPr>
            <xdr:spPr bwMode="auto">
              <a:xfrm>
                <a:off x="4888705"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25604" name="Object 4" hidden="1">
                <a:extLst>
                  <a:ext uri="{63B3BB69-23CF-44E3-9099-C40C66FF867C}">
                    <a14:compatExt spid="_x0000_s25604"/>
                  </a:ext>
                  <a:ext uri="{FF2B5EF4-FFF2-40B4-BE49-F238E27FC236}">
                    <a16:creationId xmlns:a16="http://schemas.microsoft.com/office/drawing/2014/main" id="{00000000-0008-0000-3300-000004640000}"/>
                  </a:ext>
                </a:extLst>
              </xdr:cNvPr>
              <xdr:cNvSpPr/>
            </xdr:nvSpPr>
            <xdr:spPr bwMode="auto">
              <a:xfrm>
                <a:off x="4979195"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25605" name="Object 5" hidden="1">
                <a:extLst>
                  <a:ext uri="{63B3BB69-23CF-44E3-9099-C40C66FF867C}">
                    <a14:compatExt spid="_x0000_s25605"/>
                  </a:ext>
                  <a:ext uri="{FF2B5EF4-FFF2-40B4-BE49-F238E27FC236}">
                    <a16:creationId xmlns:a16="http://schemas.microsoft.com/office/drawing/2014/main" id="{00000000-0008-0000-3300-000005640000}"/>
                  </a:ext>
                </a:extLst>
              </xdr:cNvPr>
              <xdr:cNvSpPr/>
            </xdr:nvSpPr>
            <xdr:spPr bwMode="auto">
              <a:xfrm>
                <a:off x="5071122" y="1475072"/>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25606" name="Object 6" hidden="1">
                <a:extLst>
                  <a:ext uri="{63B3BB69-23CF-44E3-9099-C40C66FF867C}">
                    <a14:compatExt spid="_x0000_s25606"/>
                  </a:ext>
                  <a:ext uri="{FF2B5EF4-FFF2-40B4-BE49-F238E27FC236}">
                    <a16:creationId xmlns:a16="http://schemas.microsoft.com/office/drawing/2014/main" id="{00000000-0008-0000-3300-000006640000}"/>
                  </a:ext>
                </a:extLst>
              </xdr:cNvPr>
              <xdr:cNvSpPr/>
            </xdr:nvSpPr>
            <xdr:spPr bwMode="auto">
              <a:xfrm>
                <a:off x="5160169" y="1473811"/>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25607" name="Object 7" hidden="1">
                <a:extLst>
                  <a:ext uri="{63B3BB69-23CF-44E3-9099-C40C66FF867C}">
                    <a14:compatExt spid="_x0000_s25607"/>
                  </a:ext>
                  <a:ext uri="{FF2B5EF4-FFF2-40B4-BE49-F238E27FC236}">
                    <a16:creationId xmlns:a16="http://schemas.microsoft.com/office/drawing/2014/main" id="{00000000-0008-0000-3300-000007640000}"/>
                  </a:ext>
                </a:extLst>
              </xdr:cNvPr>
              <xdr:cNvSpPr/>
            </xdr:nvSpPr>
            <xdr:spPr bwMode="auto">
              <a:xfrm>
                <a:off x="5255981" y="1474410"/>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25608" name="Object 8" hidden="1">
                <a:extLst>
                  <a:ext uri="{63B3BB69-23CF-44E3-9099-C40C66FF867C}">
                    <a14:compatExt spid="_x0000_s25608"/>
                  </a:ext>
                  <a:ext uri="{FF2B5EF4-FFF2-40B4-BE49-F238E27FC236}">
                    <a16:creationId xmlns:a16="http://schemas.microsoft.com/office/drawing/2014/main" id="{00000000-0008-0000-3300-000008640000}"/>
                  </a:ext>
                </a:extLst>
              </xdr:cNvPr>
              <xdr:cNvSpPr/>
            </xdr:nvSpPr>
            <xdr:spPr bwMode="auto">
              <a:xfrm>
                <a:off x="5351092" y="1473436"/>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xdr:twoCellAnchor editAs="oneCell">
    <xdr:from>
      <xdr:col>1</xdr:col>
      <xdr:colOff>28574</xdr:colOff>
      <xdr:row>24</xdr:row>
      <xdr:rowOff>190500</xdr:rowOff>
    </xdr:from>
    <xdr:to>
      <xdr:col>17</xdr:col>
      <xdr:colOff>412749</xdr:colOff>
      <xdr:row>36</xdr:row>
      <xdr:rowOff>85726</xdr:rowOff>
    </xdr:to>
    <xdr:pic>
      <xdr:nvPicPr>
        <xdr:cNvPr id="3" name="Graphic 29">
          <a:extLst>
            <a:ext uri="{FF2B5EF4-FFF2-40B4-BE49-F238E27FC236}">
              <a16:creationId xmlns:a16="http://schemas.microsoft.com/office/drawing/2014/main" id="{00000000-0008-0000-3300-000003000000}"/>
            </a:ext>
          </a:extLst>
        </xdr:cNvPr>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21275"/>
        <a:stretch/>
      </xdr:blipFill>
      <xdr:spPr bwMode="auto">
        <a:xfrm>
          <a:off x="600074" y="4953000"/>
          <a:ext cx="9528175" cy="2276476"/>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1</xdr:col>
          <xdr:colOff>123825</xdr:colOff>
          <xdr:row>47</xdr:row>
          <xdr:rowOff>180975</xdr:rowOff>
        </xdr:from>
        <xdr:to>
          <xdr:col>2</xdr:col>
          <xdr:colOff>476250</xdr:colOff>
          <xdr:row>50</xdr:row>
          <xdr:rowOff>180975</xdr:rowOff>
        </xdr:to>
        <xdr:sp macro="" textlink="">
          <xdr:nvSpPr>
            <xdr:cNvPr id="25617" name="Object 17" hidden="1">
              <a:extLst>
                <a:ext uri="{63B3BB69-23CF-44E3-9099-C40C66FF867C}">
                  <a14:compatExt spid="_x0000_s25617"/>
                </a:ext>
                <a:ext uri="{FF2B5EF4-FFF2-40B4-BE49-F238E27FC236}">
                  <a16:creationId xmlns:a16="http://schemas.microsoft.com/office/drawing/2014/main" id="{00000000-0008-0000-3300-000011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48</xdr:row>
          <xdr:rowOff>47625</xdr:rowOff>
        </xdr:from>
        <xdr:to>
          <xdr:col>8</xdr:col>
          <xdr:colOff>257175</xdr:colOff>
          <xdr:row>51</xdr:row>
          <xdr:rowOff>171450</xdr:rowOff>
        </xdr:to>
        <xdr:sp macro="" textlink="">
          <xdr:nvSpPr>
            <xdr:cNvPr id="25618" name="Object 18" hidden="1">
              <a:extLst>
                <a:ext uri="{63B3BB69-23CF-44E3-9099-C40C66FF867C}">
                  <a14:compatExt spid="_x0000_s25618"/>
                </a:ext>
                <a:ext uri="{FF2B5EF4-FFF2-40B4-BE49-F238E27FC236}">
                  <a16:creationId xmlns:a16="http://schemas.microsoft.com/office/drawing/2014/main" id="{00000000-0008-0000-3300-000012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76200</xdr:rowOff>
        </xdr:from>
        <xdr:to>
          <xdr:col>12</xdr:col>
          <xdr:colOff>200025</xdr:colOff>
          <xdr:row>51</xdr:row>
          <xdr:rowOff>142875</xdr:rowOff>
        </xdr:to>
        <xdr:sp macro="" textlink="">
          <xdr:nvSpPr>
            <xdr:cNvPr id="25619" name="Object 19" hidden="1">
              <a:extLst>
                <a:ext uri="{63B3BB69-23CF-44E3-9099-C40C66FF867C}">
                  <a14:compatExt spid="_x0000_s25619"/>
                </a:ext>
                <a:ext uri="{FF2B5EF4-FFF2-40B4-BE49-F238E27FC236}">
                  <a16:creationId xmlns:a16="http://schemas.microsoft.com/office/drawing/2014/main" id="{00000000-0008-0000-3300-000013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48</xdr:row>
          <xdr:rowOff>38100</xdr:rowOff>
        </xdr:from>
        <xdr:to>
          <xdr:col>17</xdr:col>
          <xdr:colOff>9525</xdr:colOff>
          <xdr:row>51</xdr:row>
          <xdr:rowOff>152400</xdr:rowOff>
        </xdr:to>
        <xdr:sp macro="" textlink="">
          <xdr:nvSpPr>
            <xdr:cNvPr id="25620" name="Object 20" hidden="1">
              <a:extLst>
                <a:ext uri="{63B3BB69-23CF-44E3-9099-C40C66FF867C}">
                  <a14:compatExt spid="_x0000_s25620"/>
                </a:ext>
                <a:ext uri="{FF2B5EF4-FFF2-40B4-BE49-F238E27FC236}">
                  <a16:creationId xmlns:a16="http://schemas.microsoft.com/office/drawing/2014/main" id="{00000000-0008-0000-3300-000014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40</xdr:row>
          <xdr:rowOff>9525</xdr:rowOff>
        </xdr:from>
        <xdr:to>
          <xdr:col>17</xdr:col>
          <xdr:colOff>171450</xdr:colOff>
          <xdr:row>43</xdr:row>
          <xdr:rowOff>142875</xdr:rowOff>
        </xdr:to>
        <xdr:sp macro="" textlink="">
          <xdr:nvSpPr>
            <xdr:cNvPr id="25621" name="Object 21" hidden="1">
              <a:extLst>
                <a:ext uri="{63B3BB69-23CF-44E3-9099-C40C66FF867C}">
                  <a14:compatExt spid="_x0000_s25621"/>
                </a:ext>
                <a:ext uri="{FF2B5EF4-FFF2-40B4-BE49-F238E27FC236}">
                  <a16:creationId xmlns:a16="http://schemas.microsoft.com/office/drawing/2014/main" id="{00000000-0008-0000-3300-000015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39</xdr:row>
          <xdr:rowOff>190500</xdr:rowOff>
        </xdr:from>
        <xdr:to>
          <xdr:col>12</xdr:col>
          <xdr:colOff>266700</xdr:colOff>
          <xdr:row>43</xdr:row>
          <xdr:rowOff>180975</xdr:rowOff>
        </xdr:to>
        <xdr:sp macro="" textlink="">
          <xdr:nvSpPr>
            <xdr:cNvPr id="25622" name="Object 22" hidden="1">
              <a:extLst>
                <a:ext uri="{63B3BB69-23CF-44E3-9099-C40C66FF867C}">
                  <a14:compatExt spid="_x0000_s25622"/>
                </a:ext>
                <a:ext uri="{FF2B5EF4-FFF2-40B4-BE49-F238E27FC236}">
                  <a16:creationId xmlns:a16="http://schemas.microsoft.com/office/drawing/2014/main" id="{00000000-0008-0000-3300-000016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38</xdr:row>
          <xdr:rowOff>38100</xdr:rowOff>
        </xdr:from>
        <xdr:to>
          <xdr:col>4</xdr:col>
          <xdr:colOff>485775</xdr:colOff>
          <xdr:row>42</xdr:row>
          <xdr:rowOff>133350</xdr:rowOff>
        </xdr:to>
        <xdr:sp macro="" textlink="">
          <xdr:nvSpPr>
            <xdr:cNvPr id="25623" name="Object 23" hidden="1">
              <a:extLst>
                <a:ext uri="{63B3BB69-23CF-44E3-9099-C40C66FF867C}">
                  <a14:compatExt spid="_x0000_s25623"/>
                </a:ext>
                <a:ext uri="{FF2B5EF4-FFF2-40B4-BE49-F238E27FC236}">
                  <a16:creationId xmlns:a16="http://schemas.microsoft.com/office/drawing/2014/main" id="{00000000-0008-0000-3300-000017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447675</xdr:colOff>
          <xdr:row>21</xdr:row>
          <xdr:rowOff>133350</xdr:rowOff>
        </xdr:from>
        <xdr:to>
          <xdr:col>7</xdr:col>
          <xdr:colOff>295275</xdr:colOff>
          <xdr:row>25</xdr:row>
          <xdr:rowOff>0</xdr:rowOff>
        </xdr:to>
        <xdr:sp macro="" textlink="">
          <xdr:nvSpPr>
            <xdr:cNvPr id="134145" name="Object 1" hidden="1">
              <a:extLst>
                <a:ext uri="{63B3BB69-23CF-44E3-9099-C40C66FF867C}">
                  <a14:compatExt spid="_x0000_s134145"/>
                </a:ext>
                <a:ext uri="{FF2B5EF4-FFF2-40B4-BE49-F238E27FC236}">
                  <a16:creationId xmlns:a16="http://schemas.microsoft.com/office/drawing/2014/main" id="{00000000-0008-0000-3400-0000010C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180975</xdr:rowOff>
        </xdr:from>
        <xdr:to>
          <xdr:col>12</xdr:col>
          <xdr:colOff>104775</xdr:colOff>
          <xdr:row>40</xdr:row>
          <xdr:rowOff>76200</xdr:rowOff>
        </xdr:to>
        <xdr:sp macro="" textlink="">
          <xdr:nvSpPr>
            <xdr:cNvPr id="134146" name="Object 2" hidden="1">
              <a:extLst>
                <a:ext uri="{63B3BB69-23CF-44E3-9099-C40C66FF867C}">
                  <a14:compatExt spid="_x0000_s134146"/>
                </a:ext>
                <a:ext uri="{FF2B5EF4-FFF2-40B4-BE49-F238E27FC236}">
                  <a16:creationId xmlns:a16="http://schemas.microsoft.com/office/drawing/2014/main" id="{00000000-0008-0000-3400-0000020C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21434</xdr:colOff>
          <xdr:row>25</xdr:row>
          <xdr:rowOff>104195</xdr:rowOff>
        </xdr:from>
        <xdr:to>
          <xdr:col>10</xdr:col>
          <xdr:colOff>210911</xdr:colOff>
          <xdr:row>27</xdr:row>
          <xdr:rowOff>163806</xdr:rowOff>
        </xdr:to>
        <xdr:grpSp>
          <xdr:nvGrpSpPr>
            <xdr:cNvPr id="2" name="Group 1">
              <a:extLst>
                <a:ext uri="{FF2B5EF4-FFF2-40B4-BE49-F238E27FC236}">
                  <a16:creationId xmlns:a16="http://schemas.microsoft.com/office/drawing/2014/main" id="{00000000-0008-0000-3400-000002000000}"/>
                </a:ext>
              </a:extLst>
            </xdr:cNvPr>
            <xdr:cNvGrpSpPr/>
          </xdr:nvGrpSpPr>
          <xdr:grpSpPr>
            <a:xfrm>
              <a:off x="1783559" y="5104820"/>
              <a:ext cx="4523352" cy="459661"/>
              <a:chOff x="4888705" y="1473437"/>
              <a:chExt cx="493902" cy="48608"/>
            </a:xfrm>
          </xdr:grpSpPr>
          <xdr:sp macro="" textlink="">
            <xdr:nvSpPr>
              <xdr:cNvPr id="134147" name="Object 3" hidden="1">
                <a:extLst>
                  <a:ext uri="{63B3BB69-23CF-44E3-9099-C40C66FF867C}">
                    <a14:compatExt spid="_x0000_s134147"/>
                  </a:ext>
                  <a:ext uri="{FF2B5EF4-FFF2-40B4-BE49-F238E27FC236}">
                    <a16:creationId xmlns:a16="http://schemas.microsoft.com/office/drawing/2014/main" id="{00000000-0008-0000-3400-0000030C0200}"/>
                  </a:ext>
                </a:extLst>
              </xdr:cNvPr>
              <xdr:cNvSpPr/>
            </xdr:nvSpPr>
            <xdr:spPr bwMode="auto">
              <a:xfrm>
                <a:off x="4888705"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4148" name="Object 4" hidden="1">
                <a:extLst>
                  <a:ext uri="{63B3BB69-23CF-44E3-9099-C40C66FF867C}">
                    <a14:compatExt spid="_x0000_s134148"/>
                  </a:ext>
                  <a:ext uri="{FF2B5EF4-FFF2-40B4-BE49-F238E27FC236}">
                    <a16:creationId xmlns:a16="http://schemas.microsoft.com/office/drawing/2014/main" id="{00000000-0008-0000-3400-0000040C0200}"/>
                  </a:ext>
                </a:extLst>
              </xdr:cNvPr>
              <xdr:cNvSpPr/>
            </xdr:nvSpPr>
            <xdr:spPr bwMode="auto">
              <a:xfrm>
                <a:off x="4979195"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4149" name="Object 5" hidden="1">
                <a:extLst>
                  <a:ext uri="{63B3BB69-23CF-44E3-9099-C40C66FF867C}">
                    <a14:compatExt spid="_x0000_s134149"/>
                  </a:ext>
                  <a:ext uri="{FF2B5EF4-FFF2-40B4-BE49-F238E27FC236}">
                    <a16:creationId xmlns:a16="http://schemas.microsoft.com/office/drawing/2014/main" id="{00000000-0008-0000-3400-0000050C0200}"/>
                  </a:ext>
                </a:extLst>
              </xdr:cNvPr>
              <xdr:cNvSpPr/>
            </xdr:nvSpPr>
            <xdr:spPr bwMode="auto">
              <a:xfrm>
                <a:off x="5070048"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4150" name="Object 6" hidden="1">
                <a:extLst>
                  <a:ext uri="{63B3BB69-23CF-44E3-9099-C40C66FF867C}">
                    <a14:compatExt spid="_x0000_s134150"/>
                  </a:ext>
                  <a:ext uri="{FF2B5EF4-FFF2-40B4-BE49-F238E27FC236}">
                    <a16:creationId xmlns:a16="http://schemas.microsoft.com/office/drawing/2014/main" id="{00000000-0008-0000-3400-0000060C0200}"/>
                  </a:ext>
                </a:extLst>
              </xdr:cNvPr>
              <xdr:cNvSpPr/>
            </xdr:nvSpPr>
            <xdr:spPr bwMode="auto">
              <a:xfrm>
                <a:off x="5160169" y="1473811"/>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4151" name="Object 7" hidden="1">
                <a:extLst>
                  <a:ext uri="{63B3BB69-23CF-44E3-9099-C40C66FF867C}">
                    <a14:compatExt spid="_x0000_s134151"/>
                  </a:ext>
                  <a:ext uri="{FF2B5EF4-FFF2-40B4-BE49-F238E27FC236}">
                    <a16:creationId xmlns:a16="http://schemas.microsoft.com/office/drawing/2014/main" id="{00000000-0008-0000-3400-0000070C0200}"/>
                  </a:ext>
                </a:extLst>
              </xdr:cNvPr>
              <xdr:cNvSpPr/>
            </xdr:nvSpPr>
            <xdr:spPr bwMode="auto">
              <a:xfrm>
                <a:off x="5246315" y="1474420"/>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4152" name="Object 8" hidden="1">
                <a:extLst>
                  <a:ext uri="{63B3BB69-23CF-44E3-9099-C40C66FF867C}">
                    <a14:compatExt spid="_x0000_s134152"/>
                  </a:ext>
                  <a:ext uri="{FF2B5EF4-FFF2-40B4-BE49-F238E27FC236}">
                    <a16:creationId xmlns:a16="http://schemas.microsoft.com/office/drawing/2014/main" id="{00000000-0008-0000-3400-0000080C0200}"/>
                  </a:ext>
                </a:extLst>
              </xdr:cNvPr>
              <xdr:cNvSpPr/>
            </xdr:nvSpPr>
            <xdr:spPr bwMode="auto">
              <a:xfrm>
                <a:off x="5334982" y="1473437"/>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95250</xdr:rowOff>
        </xdr:from>
        <xdr:to>
          <xdr:col>12</xdr:col>
          <xdr:colOff>171450</xdr:colOff>
          <xdr:row>47</xdr:row>
          <xdr:rowOff>123825</xdr:rowOff>
        </xdr:to>
        <xdr:sp macro="" textlink="">
          <xdr:nvSpPr>
            <xdr:cNvPr id="134153" name="Object 9" hidden="1">
              <a:extLst>
                <a:ext uri="{63B3BB69-23CF-44E3-9099-C40C66FF867C}">
                  <a14:compatExt spid="_x0000_s134153"/>
                </a:ext>
                <a:ext uri="{FF2B5EF4-FFF2-40B4-BE49-F238E27FC236}">
                  <a16:creationId xmlns:a16="http://schemas.microsoft.com/office/drawing/2014/main" id="{00000000-0008-0000-3400-0000090C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xdr:row>
      <xdr:rowOff>80107</xdr:rowOff>
    </xdr:from>
    <xdr:to>
      <xdr:col>8</xdr:col>
      <xdr:colOff>615040</xdr:colOff>
      <xdr:row>43</xdr:row>
      <xdr:rowOff>126372</xdr:rowOff>
    </xdr:to>
    <xdr:pic>
      <xdr:nvPicPr>
        <xdr:cNvPr id="3" name="Graphic 30">
          <a:extLst>
            <a:ext uri="{FF2B5EF4-FFF2-40B4-BE49-F238E27FC236}">
              <a16:creationId xmlns:a16="http://schemas.microsoft.com/office/drawing/2014/main" id="{00000000-0008-0000-3400-000003000000}"/>
            </a:ext>
          </a:extLst>
        </xdr:cNvPr>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20783"/>
        <a:stretch/>
      </xdr:blipFill>
      <xdr:spPr bwMode="auto">
        <a:xfrm>
          <a:off x="0" y="6480907"/>
          <a:ext cx="5472790" cy="2246540"/>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0</xdr:col>
          <xdr:colOff>266700</xdr:colOff>
          <xdr:row>54</xdr:row>
          <xdr:rowOff>180975</xdr:rowOff>
        </xdr:from>
        <xdr:to>
          <xdr:col>2</xdr:col>
          <xdr:colOff>9525</xdr:colOff>
          <xdr:row>57</xdr:row>
          <xdr:rowOff>180975</xdr:rowOff>
        </xdr:to>
        <xdr:sp macro="" textlink="">
          <xdr:nvSpPr>
            <xdr:cNvPr id="134154" name="Object 10" hidden="1">
              <a:extLst>
                <a:ext uri="{63B3BB69-23CF-44E3-9099-C40C66FF867C}">
                  <a14:compatExt spid="_x0000_s134154"/>
                </a:ext>
                <a:ext uri="{FF2B5EF4-FFF2-40B4-BE49-F238E27FC236}">
                  <a16:creationId xmlns:a16="http://schemas.microsoft.com/office/drawing/2014/main" id="{00000000-0008-0000-3400-00000A0C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114300</xdr:rowOff>
        </xdr:from>
        <xdr:to>
          <xdr:col>3</xdr:col>
          <xdr:colOff>600075</xdr:colOff>
          <xdr:row>58</xdr:row>
          <xdr:rowOff>38100</xdr:rowOff>
        </xdr:to>
        <xdr:sp macro="" textlink="">
          <xdr:nvSpPr>
            <xdr:cNvPr id="134155" name="Object 11" hidden="1">
              <a:extLst>
                <a:ext uri="{63B3BB69-23CF-44E3-9099-C40C66FF867C}">
                  <a14:compatExt spid="_x0000_s134155"/>
                </a:ext>
                <a:ext uri="{FF2B5EF4-FFF2-40B4-BE49-F238E27FC236}">
                  <a16:creationId xmlns:a16="http://schemas.microsoft.com/office/drawing/2014/main" id="{00000000-0008-0000-3400-00000B0C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54</xdr:row>
          <xdr:rowOff>104775</xdr:rowOff>
        </xdr:from>
        <xdr:to>
          <xdr:col>6</xdr:col>
          <xdr:colOff>171450</xdr:colOff>
          <xdr:row>58</xdr:row>
          <xdr:rowOff>38100</xdr:rowOff>
        </xdr:to>
        <xdr:sp macro="" textlink="">
          <xdr:nvSpPr>
            <xdr:cNvPr id="134156" name="Object 12" hidden="1">
              <a:extLst>
                <a:ext uri="{63B3BB69-23CF-44E3-9099-C40C66FF867C}">
                  <a14:compatExt spid="_x0000_s134156"/>
                </a:ext>
                <a:ext uri="{FF2B5EF4-FFF2-40B4-BE49-F238E27FC236}">
                  <a16:creationId xmlns:a16="http://schemas.microsoft.com/office/drawing/2014/main" id="{00000000-0008-0000-3400-00000C0C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54</xdr:row>
          <xdr:rowOff>152400</xdr:rowOff>
        </xdr:from>
        <xdr:to>
          <xdr:col>9</xdr:col>
          <xdr:colOff>0</xdr:colOff>
          <xdr:row>58</xdr:row>
          <xdr:rowOff>66675</xdr:rowOff>
        </xdr:to>
        <xdr:sp macro="" textlink="">
          <xdr:nvSpPr>
            <xdr:cNvPr id="134157" name="Object 13" hidden="1">
              <a:extLst>
                <a:ext uri="{63B3BB69-23CF-44E3-9099-C40C66FF867C}">
                  <a14:compatExt spid="_x0000_s134157"/>
                </a:ext>
                <a:ext uri="{FF2B5EF4-FFF2-40B4-BE49-F238E27FC236}">
                  <a16:creationId xmlns:a16="http://schemas.microsoft.com/office/drawing/2014/main" id="{00000000-0008-0000-3400-00000D0C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9525</xdr:colOff>
      <xdr:row>49</xdr:row>
      <xdr:rowOff>112030</xdr:rowOff>
    </xdr:from>
    <xdr:to>
      <xdr:col>12</xdr:col>
      <xdr:colOff>452997</xdr:colOff>
      <xdr:row>56</xdr:row>
      <xdr:rowOff>145857</xdr:rowOff>
    </xdr:to>
    <xdr:pic>
      <xdr:nvPicPr>
        <xdr:cNvPr id="4" name="Picture 3">
          <a:extLst>
            <a:ext uri="{FF2B5EF4-FFF2-40B4-BE49-F238E27FC236}">
              <a16:creationId xmlns:a16="http://schemas.microsoft.com/office/drawing/2014/main" id="{00000000-0008-0000-34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309" t="22078" r="17408" b="20103"/>
        <a:stretch>
          <a:fillRect/>
        </a:stretch>
      </xdr:blipFill>
      <xdr:spPr>
        <a:xfrm>
          <a:off x="6105525" y="9913255"/>
          <a:ext cx="1681722" cy="143400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447675</xdr:colOff>
          <xdr:row>21</xdr:row>
          <xdr:rowOff>133350</xdr:rowOff>
        </xdr:from>
        <xdr:to>
          <xdr:col>7</xdr:col>
          <xdr:colOff>295275</xdr:colOff>
          <xdr:row>25</xdr:row>
          <xdr:rowOff>0</xdr:rowOff>
        </xdr:to>
        <xdr:sp macro="" textlink="">
          <xdr:nvSpPr>
            <xdr:cNvPr id="135169" name="Object 1" hidden="1">
              <a:extLst>
                <a:ext uri="{63B3BB69-23CF-44E3-9099-C40C66FF867C}">
                  <a14:compatExt spid="_x0000_s135169"/>
                </a:ext>
                <a:ext uri="{FF2B5EF4-FFF2-40B4-BE49-F238E27FC236}">
                  <a16:creationId xmlns:a16="http://schemas.microsoft.com/office/drawing/2014/main" id="{00000000-0008-0000-3500-0000011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180975</xdr:rowOff>
        </xdr:from>
        <xdr:to>
          <xdr:col>12</xdr:col>
          <xdr:colOff>104775</xdr:colOff>
          <xdr:row>40</xdr:row>
          <xdr:rowOff>76200</xdr:rowOff>
        </xdr:to>
        <xdr:sp macro="" textlink="">
          <xdr:nvSpPr>
            <xdr:cNvPr id="135170" name="Object 2" hidden="1">
              <a:extLst>
                <a:ext uri="{63B3BB69-23CF-44E3-9099-C40C66FF867C}">
                  <a14:compatExt spid="_x0000_s135170"/>
                </a:ext>
                <a:ext uri="{FF2B5EF4-FFF2-40B4-BE49-F238E27FC236}">
                  <a16:creationId xmlns:a16="http://schemas.microsoft.com/office/drawing/2014/main" id="{00000000-0008-0000-3500-0000021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21434</xdr:colOff>
          <xdr:row>25</xdr:row>
          <xdr:rowOff>104195</xdr:rowOff>
        </xdr:from>
        <xdr:to>
          <xdr:col>10</xdr:col>
          <xdr:colOff>210911</xdr:colOff>
          <xdr:row>27</xdr:row>
          <xdr:rowOff>163806</xdr:rowOff>
        </xdr:to>
        <xdr:grpSp>
          <xdr:nvGrpSpPr>
            <xdr:cNvPr id="2" name="Group 1">
              <a:extLst>
                <a:ext uri="{FF2B5EF4-FFF2-40B4-BE49-F238E27FC236}">
                  <a16:creationId xmlns:a16="http://schemas.microsoft.com/office/drawing/2014/main" id="{00000000-0008-0000-3500-000002000000}"/>
                </a:ext>
              </a:extLst>
            </xdr:cNvPr>
            <xdr:cNvGrpSpPr/>
          </xdr:nvGrpSpPr>
          <xdr:grpSpPr>
            <a:xfrm>
              <a:off x="1783559" y="5104820"/>
              <a:ext cx="4523352" cy="459661"/>
              <a:chOff x="4888705" y="1473437"/>
              <a:chExt cx="493902" cy="48608"/>
            </a:xfrm>
          </xdr:grpSpPr>
          <xdr:sp macro="" textlink="">
            <xdr:nvSpPr>
              <xdr:cNvPr id="135171" name="Object 3" hidden="1">
                <a:extLst>
                  <a:ext uri="{63B3BB69-23CF-44E3-9099-C40C66FF867C}">
                    <a14:compatExt spid="_x0000_s135171"/>
                  </a:ext>
                  <a:ext uri="{FF2B5EF4-FFF2-40B4-BE49-F238E27FC236}">
                    <a16:creationId xmlns:a16="http://schemas.microsoft.com/office/drawing/2014/main" id="{00000000-0008-0000-3500-000003100200}"/>
                  </a:ext>
                </a:extLst>
              </xdr:cNvPr>
              <xdr:cNvSpPr/>
            </xdr:nvSpPr>
            <xdr:spPr bwMode="auto">
              <a:xfrm>
                <a:off x="4888705"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5172" name="Object 4" hidden="1">
                <a:extLst>
                  <a:ext uri="{63B3BB69-23CF-44E3-9099-C40C66FF867C}">
                    <a14:compatExt spid="_x0000_s135172"/>
                  </a:ext>
                  <a:ext uri="{FF2B5EF4-FFF2-40B4-BE49-F238E27FC236}">
                    <a16:creationId xmlns:a16="http://schemas.microsoft.com/office/drawing/2014/main" id="{00000000-0008-0000-3500-000004100200}"/>
                  </a:ext>
                </a:extLst>
              </xdr:cNvPr>
              <xdr:cNvSpPr/>
            </xdr:nvSpPr>
            <xdr:spPr bwMode="auto">
              <a:xfrm>
                <a:off x="4979195"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5173" name="Object 5" hidden="1">
                <a:extLst>
                  <a:ext uri="{63B3BB69-23CF-44E3-9099-C40C66FF867C}">
                    <a14:compatExt spid="_x0000_s135173"/>
                  </a:ext>
                  <a:ext uri="{FF2B5EF4-FFF2-40B4-BE49-F238E27FC236}">
                    <a16:creationId xmlns:a16="http://schemas.microsoft.com/office/drawing/2014/main" id="{00000000-0008-0000-3500-000005100200}"/>
                  </a:ext>
                </a:extLst>
              </xdr:cNvPr>
              <xdr:cNvSpPr/>
            </xdr:nvSpPr>
            <xdr:spPr bwMode="auto">
              <a:xfrm>
                <a:off x="5070048"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5174" name="Object 6" hidden="1">
                <a:extLst>
                  <a:ext uri="{63B3BB69-23CF-44E3-9099-C40C66FF867C}">
                    <a14:compatExt spid="_x0000_s135174"/>
                  </a:ext>
                  <a:ext uri="{FF2B5EF4-FFF2-40B4-BE49-F238E27FC236}">
                    <a16:creationId xmlns:a16="http://schemas.microsoft.com/office/drawing/2014/main" id="{00000000-0008-0000-3500-000006100200}"/>
                  </a:ext>
                </a:extLst>
              </xdr:cNvPr>
              <xdr:cNvSpPr/>
            </xdr:nvSpPr>
            <xdr:spPr bwMode="auto">
              <a:xfrm>
                <a:off x="5160169" y="1473811"/>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5175" name="Object 7" hidden="1">
                <a:extLst>
                  <a:ext uri="{63B3BB69-23CF-44E3-9099-C40C66FF867C}">
                    <a14:compatExt spid="_x0000_s135175"/>
                  </a:ext>
                  <a:ext uri="{FF2B5EF4-FFF2-40B4-BE49-F238E27FC236}">
                    <a16:creationId xmlns:a16="http://schemas.microsoft.com/office/drawing/2014/main" id="{00000000-0008-0000-3500-000007100200}"/>
                  </a:ext>
                </a:extLst>
              </xdr:cNvPr>
              <xdr:cNvSpPr/>
            </xdr:nvSpPr>
            <xdr:spPr bwMode="auto">
              <a:xfrm>
                <a:off x="5246315" y="1474420"/>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35176" name="Object 8" hidden="1">
                <a:extLst>
                  <a:ext uri="{63B3BB69-23CF-44E3-9099-C40C66FF867C}">
                    <a14:compatExt spid="_x0000_s135176"/>
                  </a:ext>
                  <a:ext uri="{FF2B5EF4-FFF2-40B4-BE49-F238E27FC236}">
                    <a16:creationId xmlns:a16="http://schemas.microsoft.com/office/drawing/2014/main" id="{00000000-0008-0000-3500-000008100200}"/>
                  </a:ext>
                </a:extLst>
              </xdr:cNvPr>
              <xdr:cNvSpPr/>
            </xdr:nvSpPr>
            <xdr:spPr bwMode="auto">
              <a:xfrm>
                <a:off x="5334982" y="1473437"/>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95250</xdr:rowOff>
        </xdr:from>
        <xdr:to>
          <xdr:col>12</xdr:col>
          <xdr:colOff>171450</xdr:colOff>
          <xdr:row>47</xdr:row>
          <xdr:rowOff>123825</xdr:rowOff>
        </xdr:to>
        <xdr:sp macro="" textlink="">
          <xdr:nvSpPr>
            <xdr:cNvPr id="135177" name="Object 9" hidden="1">
              <a:extLst>
                <a:ext uri="{63B3BB69-23CF-44E3-9099-C40C66FF867C}">
                  <a14:compatExt spid="_x0000_s135177"/>
                </a:ext>
                <a:ext uri="{FF2B5EF4-FFF2-40B4-BE49-F238E27FC236}">
                  <a16:creationId xmlns:a16="http://schemas.microsoft.com/office/drawing/2014/main" id="{00000000-0008-0000-3500-0000091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xdr:row>
      <xdr:rowOff>80107</xdr:rowOff>
    </xdr:from>
    <xdr:to>
      <xdr:col>8</xdr:col>
      <xdr:colOff>615040</xdr:colOff>
      <xdr:row>43</xdr:row>
      <xdr:rowOff>126372</xdr:rowOff>
    </xdr:to>
    <xdr:pic>
      <xdr:nvPicPr>
        <xdr:cNvPr id="3" name="Graphic 30">
          <a:extLst>
            <a:ext uri="{FF2B5EF4-FFF2-40B4-BE49-F238E27FC236}">
              <a16:creationId xmlns:a16="http://schemas.microsoft.com/office/drawing/2014/main" id="{00000000-0008-0000-3500-000003000000}"/>
            </a:ext>
          </a:extLst>
        </xdr:cNvPr>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20783"/>
        <a:stretch/>
      </xdr:blipFill>
      <xdr:spPr bwMode="auto">
        <a:xfrm>
          <a:off x="0" y="6480907"/>
          <a:ext cx="5472790" cy="2246540"/>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0</xdr:col>
          <xdr:colOff>266700</xdr:colOff>
          <xdr:row>54</xdr:row>
          <xdr:rowOff>180975</xdr:rowOff>
        </xdr:from>
        <xdr:to>
          <xdr:col>2</xdr:col>
          <xdr:colOff>9525</xdr:colOff>
          <xdr:row>57</xdr:row>
          <xdr:rowOff>180975</xdr:rowOff>
        </xdr:to>
        <xdr:sp macro="" textlink="">
          <xdr:nvSpPr>
            <xdr:cNvPr id="135178" name="Object 10" hidden="1">
              <a:extLst>
                <a:ext uri="{63B3BB69-23CF-44E3-9099-C40C66FF867C}">
                  <a14:compatExt spid="_x0000_s135178"/>
                </a:ext>
                <a:ext uri="{FF2B5EF4-FFF2-40B4-BE49-F238E27FC236}">
                  <a16:creationId xmlns:a16="http://schemas.microsoft.com/office/drawing/2014/main" id="{00000000-0008-0000-3500-00000A1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114300</xdr:rowOff>
        </xdr:from>
        <xdr:to>
          <xdr:col>3</xdr:col>
          <xdr:colOff>600075</xdr:colOff>
          <xdr:row>58</xdr:row>
          <xdr:rowOff>38100</xdr:rowOff>
        </xdr:to>
        <xdr:sp macro="" textlink="">
          <xdr:nvSpPr>
            <xdr:cNvPr id="135179" name="Object 11" hidden="1">
              <a:extLst>
                <a:ext uri="{63B3BB69-23CF-44E3-9099-C40C66FF867C}">
                  <a14:compatExt spid="_x0000_s135179"/>
                </a:ext>
                <a:ext uri="{FF2B5EF4-FFF2-40B4-BE49-F238E27FC236}">
                  <a16:creationId xmlns:a16="http://schemas.microsoft.com/office/drawing/2014/main" id="{00000000-0008-0000-3500-00000B1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54</xdr:row>
          <xdr:rowOff>104775</xdr:rowOff>
        </xdr:from>
        <xdr:to>
          <xdr:col>6</xdr:col>
          <xdr:colOff>171450</xdr:colOff>
          <xdr:row>58</xdr:row>
          <xdr:rowOff>38100</xdr:rowOff>
        </xdr:to>
        <xdr:sp macro="" textlink="">
          <xdr:nvSpPr>
            <xdr:cNvPr id="135180" name="Object 12" hidden="1">
              <a:extLst>
                <a:ext uri="{63B3BB69-23CF-44E3-9099-C40C66FF867C}">
                  <a14:compatExt spid="_x0000_s135180"/>
                </a:ext>
                <a:ext uri="{FF2B5EF4-FFF2-40B4-BE49-F238E27FC236}">
                  <a16:creationId xmlns:a16="http://schemas.microsoft.com/office/drawing/2014/main" id="{00000000-0008-0000-3500-00000C1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54</xdr:row>
          <xdr:rowOff>152400</xdr:rowOff>
        </xdr:from>
        <xdr:to>
          <xdr:col>9</xdr:col>
          <xdr:colOff>0</xdr:colOff>
          <xdr:row>58</xdr:row>
          <xdr:rowOff>66675</xdr:rowOff>
        </xdr:to>
        <xdr:sp macro="" textlink="">
          <xdr:nvSpPr>
            <xdr:cNvPr id="135181" name="Object 13" hidden="1">
              <a:extLst>
                <a:ext uri="{63B3BB69-23CF-44E3-9099-C40C66FF867C}">
                  <a14:compatExt spid="_x0000_s135181"/>
                </a:ext>
                <a:ext uri="{FF2B5EF4-FFF2-40B4-BE49-F238E27FC236}">
                  <a16:creationId xmlns:a16="http://schemas.microsoft.com/office/drawing/2014/main" id="{00000000-0008-0000-3500-00000D1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9525</xdr:colOff>
      <xdr:row>49</xdr:row>
      <xdr:rowOff>112030</xdr:rowOff>
    </xdr:from>
    <xdr:to>
      <xdr:col>12</xdr:col>
      <xdr:colOff>452997</xdr:colOff>
      <xdr:row>56</xdr:row>
      <xdr:rowOff>145857</xdr:rowOff>
    </xdr:to>
    <xdr:pic>
      <xdr:nvPicPr>
        <xdr:cNvPr id="4" name="Picture 3">
          <a:extLst>
            <a:ext uri="{FF2B5EF4-FFF2-40B4-BE49-F238E27FC236}">
              <a16:creationId xmlns:a16="http://schemas.microsoft.com/office/drawing/2014/main" id="{00000000-0008-0000-35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309" t="22078" r="17408" b="20103"/>
        <a:stretch>
          <a:fillRect/>
        </a:stretch>
      </xdr:blipFill>
      <xdr:spPr>
        <a:xfrm>
          <a:off x="6105525" y="9913255"/>
          <a:ext cx="1681722" cy="143400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447675</xdr:colOff>
          <xdr:row>21</xdr:row>
          <xdr:rowOff>133350</xdr:rowOff>
        </xdr:from>
        <xdr:to>
          <xdr:col>7</xdr:col>
          <xdr:colOff>295275</xdr:colOff>
          <xdr:row>25</xdr:row>
          <xdr:rowOff>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3600-000001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180975</xdr:rowOff>
        </xdr:from>
        <xdr:to>
          <xdr:col>12</xdr:col>
          <xdr:colOff>104775</xdr:colOff>
          <xdr:row>40</xdr:row>
          <xdr:rowOff>76200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3600-000002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21434</xdr:colOff>
          <xdr:row>25</xdr:row>
          <xdr:rowOff>104195</xdr:rowOff>
        </xdr:from>
        <xdr:to>
          <xdr:col>10</xdr:col>
          <xdr:colOff>210911</xdr:colOff>
          <xdr:row>27</xdr:row>
          <xdr:rowOff>163806</xdr:rowOff>
        </xdr:to>
        <xdr:grpSp>
          <xdr:nvGrpSpPr>
            <xdr:cNvPr id="2" name="Group 1">
              <a:extLst>
                <a:ext uri="{FF2B5EF4-FFF2-40B4-BE49-F238E27FC236}">
                  <a16:creationId xmlns:a16="http://schemas.microsoft.com/office/drawing/2014/main" id="{00000000-0008-0000-3600-000002000000}"/>
                </a:ext>
              </a:extLst>
            </xdr:cNvPr>
            <xdr:cNvGrpSpPr/>
          </xdr:nvGrpSpPr>
          <xdr:grpSpPr>
            <a:xfrm>
              <a:off x="1783559" y="5104820"/>
              <a:ext cx="4523352" cy="459661"/>
              <a:chOff x="4888705" y="1473439"/>
              <a:chExt cx="493902" cy="48605"/>
            </a:xfrm>
          </xdr:grpSpPr>
          <xdr:sp macro="" textlink="">
            <xdr:nvSpPr>
              <xdr:cNvPr id="34819" name="Object 3" hidden="1">
                <a:extLst>
                  <a:ext uri="{63B3BB69-23CF-44E3-9099-C40C66FF867C}">
                    <a14:compatExt spid="_x0000_s34819"/>
                  </a:ext>
                  <a:ext uri="{FF2B5EF4-FFF2-40B4-BE49-F238E27FC236}">
                    <a16:creationId xmlns:a16="http://schemas.microsoft.com/office/drawing/2014/main" id="{00000000-0008-0000-3600-000003880000}"/>
                  </a:ext>
                </a:extLst>
              </xdr:cNvPr>
              <xdr:cNvSpPr/>
            </xdr:nvSpPr>
            <xdr:spPr bwMode="auto">
              <a:xfrm>
                <a:off x="4888705"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4820" name="Object 4" hidden="1">
                <a:extLst>
                  <a:ext uri="{63B3BB69-23CF-44E3-9099-C40C66FF867C}">
                    <a14:compatExt spid="_x0000_s34820"/>
                  </a:ext>
                  <a:ext uri="{FF2B5EF4-FFF2-40B4-BE49-F238E27FC236}">
                    <a16:creationId xmlns:a16="http://schemas.microsoft.com/office/drawing/2014/main" id="{00000000-0008-0000-3600-000004880000}"/>
                  </a:ext>
                </a:extLst>
              </xdr:cNvPr>
              <xdr:cNvSpPr/>
            </xdr:nvSpPr>
            <xdr:spPr bwMode="auto">
              <a:xfrm>
                <a:off x="4979195"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4821" name="Object 5" hidden="1">
                <a:extLst>
                  <a:ext uri="{63B3BB69-23CF-44E3-9099-C40C66FF867C}">
                    <a14:compatExt spid="_x0000_s34821"/>
                  </a:ext>
                  <a:ext uri="{FF2B5EF4-FFF2-40B4-BE49-F238E27FC236}">
                    <a16:creationId xmlns:a16="http://schemas.microsoft.com/office/drawing/2014/main" id="{00000000-0008-0000-3600-000005880000}"/>
                  </a:ext>
                </a:extLst>
              </xdr:cNvPr>
              <xdr:cNvSpPr/>
            </xdr:nvSpPr>
            <xdr:spPr bwMode="auto">
              <a:xfrm>
                <a:off x="5070048"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4822" name="Object 6" hidden="1">
                <a:extLst>
                  <a:ext uri="{63B3BB69-23CF-44E3-9099-C40C66FF867C}">
                    <a14:compatExt spid="_x0000_s34822"/>
                  </a:ext>
                  <a:ext uri="{FF2B5EF4-FFF2-40B4-BE49-F238E27FC236}">
                    <a16:creationId xmlns:a16="http://schemas.microsoft.com/office/drawing/2014/main" id="{00000000-0008-0000-3600-000006880000}"/>
                  </a:ext>
                </a:extLst>
              </xdr:cNvPr>
              <xdr:cNvSpPr/>
            </xdr:nvSpPr>
            <xdr:spPr bwMode="auto">
              <a:xfrm>
                <a:off x="5160169" y="1473811"/>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4823" name="Object 7" hidden="1">
                <a:extLst>
                  <a:ext uri="{63B3BB69-23CF-44E3-9099-C40C66FF867C}">
                    <a14:compatExt spid="_x0000_s34823"/>
                  </a:ext>
                  <a:ext uri="{FF2B5EF4-FFF2-40B4-BE49-F238E27FC236}">
                    <a16:creationId xmlns:a16="http://schemas.microsoft.com/office/drawing/2014/main" id="{00000000-0008-0000-3600-000007880000}"/>
                  </a:ext>
                </a:extLst>
              </xdr:cNvPr>
              <xdr:cNvSpPr/>
            </xdr:nvSpPr>
            <xdr:spPr bwMode="auto">
              <a:xfrm>
                <a:off x="5246315" y="1474419"/>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4824" name="Object 8" hidden="1">
                <a:extLst>
                  <a:ext uri="{63B3BB69-23CF-44E3-9099-C40C66FF867C}">
                    <a14:compatExt spid="_x0000_s34824"/>
                  </a:ext>
                  <a:ext uri="{FF2B5EF4-FFF2-40B4-BE49-F238E27FC236}">
                    <a16:creationId xmlns:a16="http://schemas.microsoft.com/office/drawing/2014/main" id="{00000000-0008-0000-3600-000008880000}"/>
                  </a:ext>
                </a:extLst>
              </xdr:cNvPr>
              <xdr:cNvSpPr/>
            </xdr:nvSpPr>
            <xdr:spPr bwMode="auto">
              <a:xfrm>
                <a:off x="5334982" y="1473439"/>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95250</xdr:rowOff>
        </xdr:from>
        <xdr:to>
          <xdr:col>12</xdr:col>
          <xdr:colOff>171450</xdr:colOff>
          <xdr:row>47</xdr:row>
          <xdr:rowOff>123825</xdr:rowOff>
        </xdr:to>
        <xdr:sp macro="" textlink="">
          <xdr:nvSpPr>
            <xdr:cNvPr id="34825" name="Object 9" hidden="1">
              <a:extLst>
                <a:ext uri="{63B3BB69-23CF-44E3-9099-C40C66FF867C}">
                  <a14:compatExt spid="_x0000_s34825"/>
                </a:ext>
                <a:ext uri="{FF2B5EF4-FFF2-40B4-BE49-F238E27FC236}">
                  <a16:creationId xmlns:a16="http://schemas.microsoft.com/office/drawing/2014/main" id="{00000000-0008-0000-3600-000009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xdr:row>
      <xdr:rowOff>80107</xdr:rowOff>
    </xdr:from>
    <xdr:to>
      <xdr:col>8</xdr:col>
      <xdr:colOff>615040</xdr:colOff>
      <xdr:row>43</xdr:row>
      <xdr:rowOff>126372</xdr:rowOff>
    </xdr:to>
    <xdr:pic>
      <xdr:nvPicPr>
        <xdr:cNvPr id="3" name="Graphic 30">
          <a:extLst>
            <a:ext uri="{FF2B5EF4-FFF2-40B4-BE49-F238E27FC236}">
              <a16:creationId xmlns:a16="http://schemas.microsoft.com/office/drawing/2014/main" id="{00000000-0008-0000-3600-000003000000}"/>
            </a:ext>
          </a:extLst>
        </xdr:cNvPr>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20783"/>
        <a:stretch/>
      </xdr:blipFill>
      <xdr:spPr bwMode="auto">
        <a:xfrm>
          <a:off x="0" y="6480907"/>
          <a:ext cx="5472790" cy="2246540"/>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0</xdr:col>
          <xdr:colOff>266700</xdr:colOff>
          <xdr:row>54</xdr:row>
          <xdr:rowOff>180975</xdr:rowOff>
        </xdr:from>
        <xdr:to>
          <xdr:col>2</xdr:col>
          <xdr:colOff>9525</xdr:colOff>
          <xdr:row>57</xdr:row>
          <xdr:rowOff>180975</xdr:rowOff>
        </xdr:to>
        <xdr:sp macro="" textlink="">
          <xdr:nvSpPr>
            <xdr:cNvPr id="34826" name="Object 10" hidden="1">
              <a:extLst>
                <a:ext uri="{63B3BB69-23CF-44E3-9099-C40C66FF867C}">
                  <a14:compatExt spid="_x0000_s34826"/>
                </a:ext>
                <a:ext uri="{FF2B5EF4-FFF2-40B4-BE49-F238E27FC236}">
                  <a16:creationId xmlns:a16="http://schemas.microsoft.com/office/drawing/2014/main" id="{00000000-0008-0000-3600-00000A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114300</xdr:rowOff>
        </xdr:from>
        <xdr:to>
          <xdr:col>3</xdr:col>
          <xdr:colOff>600075</xdr:colOff>
          <xdr:row>58</xdr:row>
          <xdr:rowOff>38100</xdr:rowOff>
        </xdr:to>
        <xdr:sp macro="" textlink="">
          <xdr:nvSpPr>
            <xdr:cNvPr id="34827" name="Object 11" hidden="1">
              <a:extLst>
                <a:ext uri="{63B3BB69-23CF-44E3-9099-C40C66FF867C}">
                  <a14:compatExt spid="_x0000_s34827"/>
                </a:ext>
                <a:ext uri="{FF2B5EF4-FFF2-40B4-BE49-F238E27FC236}">
                  <a16:creationId xmlns:a16="http://schemas.microsoft.com/office/drawing/2014/main" id="{00000000-0008-0000-3600-00000B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54</xdr:row>
          <xdr:rowOff>104775</xdr:rowOff>
        </xdr:from>
        <xdr:to>
          <xdr:col>6</xdr:col>
          <xdr:colOff>171450</xdr:colOff>
          <xdr:row>58</xdr:row>
          <xdr:rowOff>38100</xdr:rowOff>
        </xdr:to>
        <xdr:sp macro="" textlink="">
          <xdr:nvSpPr>
            <xdr:cNvPr id="34828" name="Object 12" hidden="1">
              <a:extLst>
                <a:ext uri="{63B3BB69-23CF-44E3-9099-C40C66FF867C}">
                  <a14:compatExt spid="_x0000_s34828"/>
                </a:ext>
                <a:ext uri="{FF2B5EF4-FFF2-40B4-BE49-F238E27FC236}">
                  <a16:creationId xmlns:a16="http://schemas.microsoft.com/office/drawing/2014/main" id="{00000000-0008-0000-3600-00000C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54</xdr:row>
          <xdr:rowOff>152400</xdr:rowOff>
        </xdr:from>
        <xdr:to>
          <xdr:col>9</xdr:col>
          <xdr:colOff>0</xdr:colOff>
          <xdr:row>58</xdr:row>
          <xdr:rowOff>66675</xdr:rowOff>
        </xdr:to>
        <xdr:sp macro="" textlink="">
          <xdr:nvSpPr>
            <xdr:cNvPr id="34829" name="Object 13" hidden="1">
              <a:extLst>
                <a:ext uri="{63B3BB69-23CF-44E3-9099-C40C66FF867C}">
                  <a14:compatExt spid="_x0000_s34829"/>
                </a:ext>
                <a:ext uri="{FF2B5EF4-FFF2-40B4-BE49-F238E27FC236}">
                  <a16:creationId xmlns:a16="http://schemas.microsoft.com/office/drawing/2014/main" id="{00000000-0008-0000-3600-00000D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9525</xdr:colOff>
      <xdr:row>49</xdr:row>
      <xdr:rowOff>112030</xdr:rowOff>
    </xdr:from>
    <xdr:to>
      <xdr:col>12</xdr:col>
      <xdr:colOff>452997</xdr:colOff>
      <xdr:row>56</xdr:row>
      <xdr:rowOff>145857</xdr:rowOff>
    </xdr:to>
    <xdr:pic>
      <xdr:nvPicPr>
        <xdr:cNvPr id="4" name="Picture 3">
          <a:extLst>
            <a:ext uri="{FF2B5EF4-FFF2-40B4-BE49-F238E27FC236}">
              <a16:creationId xmlns:a16="http://schemas.microsoft.com/office/drawing/2014/main" id="{00000000-0008-0000-36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309" t="22078" r="17408" b="20103"/>
        <a:stretch>
          <a:fillRect/>
        </a:stretch>
      </xdr:blipFill>
      <xdr:spPr>
        <a:xfrm>
          <a:off x="6105525" y="9913255"/>
          <a:ext cx="1681722" cy="143400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85726</xdr:colOff>
      <xdr:row>21</xdr:row>
      <xdr:rowOff>114300</xdr:rowOff>
    </xdr:from>
    <xdr:to>
      <xdr:col>12</xdr:col>
      <xdr:colOff>492125</xdr:colOff>
      <xdr:row>35</xdr:row>
      <xdr:rowOff>174625</xdr:rowOff>
    </xdr:to>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85726" y="4314825"/>
          <a:ext cx="7721599" cy="286067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85726</xdr:colOff>
      <xdr:row>21</xdr:row>
      <xdr:rowOff>114300</xdr:rowOff>
    </xdr:from>
    <xdr:to>
      <xdr:col>12</xdr:col>
      <xdr:colOff>492125</xdr:colOff>
      <xdr:row>35</xdr:row>
      <xdr:rowOff>174625</xdr:rowOff>
    </xdr:to>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xfrm>
          <a:off x="85726" y="4314825"/>
          <a:ext cx="7721599" cy="28606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85726</xdr:colOff>
      <xdr:row>21</xdr:row>
      <xdr:rowOff>114300</xdr:rowOff>
    </xdr:from>
    <xdr:to>
      <xdr:col>12</xdr:col>
      <xdr:colOff>492125</xdr:colOff>
      <xdr:row>35</xdr:row>
      <xdr:rowOff>174625</xdr:rowOff>
    </xdr:to>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xfrm>
          <a:off x="85726" y="4314825"/>
          <a:ext cx="7264399" cy="28606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20</xdr:row>
      <xdr:rowOff>33617</xdr:rowOff>
    </xdr:from>
    <xdr:to>
      <xdr:col>12</xdr:col>
      <xdr:colOff>504265</xdr:colOff>
      <xdr:row>33</xdr:row>
      <xdr:rowOff>50800</xdr:rowOff>
    </xdr:to>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xfrm>
          <a:off x="0" y="4034117"/>
          <a:ext cx="8114740" cy="26175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171450</xdr:colOff>
          <xdr:row>96</xdr:row>
          <xdr:rowOff>66675</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304800</xdr:colOff>
          <xdr:row>99</xdr:row>
          <xdr:rowOff>161925</xdr:rowOff>
        </xdr:to>
        <xdr:sp macro="" textlink="">
          <xdr:nvSpPr>
            <xdr:cNvPr id="44034" name="Object 2" hidden="1">
              <a:extLst>
                <a:ext uri="{63B3BB69-23CF-44E3-9099-C40C66FF867C}">
                  <a14:compatExt spid="_x0000_s44034"/>
                </a:ext>
                <a:ext uri="{FF2B5EF4-FFF2-40B4-BE49-F238E27FC236}">
                  <a16:creationId xmlns:a16="http://schemas.microsoft.com/office/drawing/2014/main" id="{00000000-0008-0000-0400-000002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1</xdr:col>
          <xdr:colOff>666750</xdr:colOff>
          <xdr:row>103</xdr:row>
          <xdr:rowOff>19050</xdr:rowOff>
        </xdr:to>
        <xdr:sp macro="" textlink="">
          <xdr:nvSpPr>
            <xdr:cNvPr id="44035" name="Object 3" hidden="1">
              <a:extLst>
                <a:ext uri="{63B3BB69-23CF-44E3-9099-C40C66FF867C}">
                  <a14:compatExt spid="_x0000_s44035"/>
                </a:ext>
                <a:ext uri="{FF2B5EF4-FFF2-40B4-BE49-F238E27FC236}">
                  <a16:creationId xmlns:a16="http://schemas.microsoft.com/office/drawing/2014/main" id="{00000000-0008-0000-0400-000003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361950</xdr:colOff>
          <xdr:row>106</xdr:row>
          <xdr:rowOff>47625</xdr:rowOff>
        </xdr:to>
        <xdr:sp macro="" textlink="">
          <xdr:nvSpPr>
            <xdr:cNvPr id="44036" name="Object 4" hidden="1">
              <a:extLst>
                <a:ext uri="{63B3BB69-23CF-44E3-9099-C40C66FF867C}">
                  <a14:compatExt spid="_x0000_s44036"/>
                </a:ext>
                <a:ext uri="{FF2B5EF4-FFF2-40B4-BE49-F238E27FC236}">
                  <a16:creationId xmlns:a16="http://schemas.microsoft.com/office/drawing/2014/main" id="{00000000-0008-0000-0400-000004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485775</xdr:colOff>
          <xdr:row>111</xdr:row>
          <xdr:rowOff>9525</xdr:rowOff>
        </xdr:to>
        <xdr:sp macro="" textlink="">
          <xdr:nvSpPr>
            <xdr:cNvPr id="44037" name="Object 5" hidden="1">
              <a:extLst>
                <a:ext uri="{63B3BB69-23CF-44E3-9099-C40C66FF867C}">
                  <a14:compatExt spid="_x0000_s44037"/>
                </a:ext>
                <a:ext uri="{FF2B5EF4-FFF2-40B4-BE49-F238E27FC236}">
                  <a16:creationId xmlns:a16="http://schemas.microsoft.com/office/drawing/2014/main" id="{00000000-0008-0000-0400-000005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editAs="oneCell">
    <xdr:from>
      <xdr:col>0</xdr:col>
      <xdr:colOff>0</xdr:colOff>
      <xdr:row>20</xdr:row>
      <xdr:rowOff>33617</xdr:rowOff>
    </xdr:from>
    <xdr:to>
      <xdr:col>12</xdr:col>
      <xdr:colOff>504265</xdr:colOff>
      <xdr:row>33</xdr:row>
      <xdr:rowOff>50800</xdr:rowOff>
    </xdr:to>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xfrm>
          <a:off x="0" y="4034117"/>
          <a:ext cx="8114740" cy="261750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20</xdr:row>
      <xdr:rowOff>33617</xdr:rowOff>
    </xdr:from>
    <xdr:to>
      <xdr:col>12</xdr:col>
      <xdr:colOff>504265</xdr:colOff>
      <xdr:row>33</xdr:row>
      <xdr:rowOff>50800</xdr:rowOff>
    </xdr:to>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xfrm>
          <a:off x="0" y="4034117"/>
          <a:ext cx="7667065" cy="261750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180975</xdr:colOff>
      <xdr:row>10</xdr:row>
      <xdr:rowOff>155451</xdr:rowOff>
    </xdr:from>
    <xdr:to>
      <xdr:col>9</xdr:col>
      <xdr:colOff>185584</xdr:colOff>
      <xdr:row>15</xdr:row>
      <xdr:rowOff>18912</xdr:rowOff>
    </xdr:to>
    <xdr:grpSp>
      <xdr:nvGrpSpPr>
        <xdr:cNvPr id="2" name="Group 1">
          <a:extLst>
            <a:ext uri="{FF2B5EF4-FFF2-40B4-BE49-F238E27FC236}">
              <a16:creationId xmlns:a16="http://schemas.microsoft.com/office/drawing/2014/main" id="{00000000-0008-0000-3D00-000002000000}"/>
            </a:ext>
          </a:extLst>
        </xdr:cNvPr>
        <xdr:cNvGrpSpPr/>
      </xdr:nvGrpSpPr>
      <xdr:grpSpPr>
        <a:xfrm>
          <a:off x="180975" y="1856344"/>
          <a:ext cx="5515502" cy="713907"/>
          <a:chOff x="6569" y="1405758"/>
          <a:chExt cx="5485086" cy="578070"/>
        </a:xfrm>
      </xdr:grpSpPr>
      <xdr:sp macro="" textlink="">
        <xdr:nvSpPr>
          <xdr:cNvPr id="3" name="TextBox 2">
            <a:extLst>
              <a:ext uri="{FF2B5EF4-FFF2-40B4-BE49-F238E27FC236}">
                <a16:creationId xmlns:a16="http://schemas.microsoft.com/office/drawing/2014/main" id="{00000000-0008-0000-3D00-000003000000}"/>
              </a:ext>
            </a:extLst>
          </xdr:cNvPr>
          <xdr:cNvSpPr txBox="1"/>
        </xdr:nvSpPr>
        <xdr:spPr>
          <a:xfrm>
            <a:off x="794844" y="1412327"/>
            <a:ext cx="794846" cy="564932"/>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900">
                <a:solidFill>
                  <a:schemeClr val="bg1"/>
                </a:solidFill>
              </a:rPr>
              <a:t>BLACK</a:t>
            </a:r>
          </a:p>
        </xdr:txBody>
      </xdr:sp>
      <xdr:grpSp>
        <xdr:nvGrpSpPr>
          <xdr:cNvPr id="4" name="Group 3">
            <a:extLst>
              <a:ext uri="{FF2B5EF4-FFF2-40B4-BE49-F238E27FC236}">
                <a16:creationId xmlns:a16="http://schemas.microsoft.com/office/drawing/2014/main" id="{00000000-0008-0000-3D00-000004000000}"/>
              </a:ext>
            </a:extLst>
          </xdr:cNvPr>
          <xdr:cNvGrpSpPr/>
        </xdr:nvGrpSpPr>
        <xdr:grpSpPr>
          <a:xfrm>
            <a:off x="6569" y="1405758"/>
            <a:ext cx="5485086" cy="578070"/>
            <a:chOff x="13138" y="1221827"/>
            <a:chExt cx="4880741" cy="494209"/>
          </a:xfrm>
        </xdr:grpSpPr>
        <xdr:pic>
          <xdr:nvPicPr>
            <xdr:cNvPr id="5" name="Picture 4">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1"/>
            <a:stretch>
              <a:fillRect/>
            </a:stretch>
          </xdr:blipFill>
          <xdr:spPr>
            <a:xfrm>
              <a:off x="1418896" y="1234964"/>
              <a:ext cx="689742" cy="479535"/>
            </a:xfrm>
            <a:prstGeom prst="rect">
              <a:avLst/>
            </a:prstGeom>
          </xdr:spPr>
        </xdr:pic>
        <xdr:pic>
          <xdr:nvPicPr>
            <xdr:cNvPr id="6" name="Picture 5">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2"/>
            <a:stretch>
              <a:fillRect/>
            </a:stretch>
          </xdr:blipFill>
          <xdr:spPr>
            <a:xfrm>
              <a:off x="13138" y="1221827"/>
              <a:ext cx="699191" cy="486104"/>
            </a:xfrm>
            <a:prstGeom prst="rect">
              <a:avLst/>
            </a:prstGeom>
          </xdr:spPr>
        </xdr:pic>
        <xdr:pic>
          <xdr:nvPicPr>
            <xdr:cNvPr id="7" name="Picture 6">
              <a:extLst>
                <a:ext uri="{FF2B5EF4-FFF2-40B4-BE49-F238E27FC236}">
                  <a16:creationId xmlns:a16="http://schemas.microsoft.com/office/drawing/2014/main" id="{00000000-0008-0000-3D00-000007000000}"/>
                </a:ext>
              </a:extLst>
            </xdr:cNvPr>
            <xdr:cNvPicPr>
              <a:picLocks noChangeAspect="1"/>
            </xdr:cNvPicPr>
          </xdr:nvPicPr>
          <xdr:blipFill>
            <a:blip xmlns:r="http://schemas.openxmlformats.org/officeDocument/2006/relationships" r:embed="rId3"/>
            <a:stretch>
              <a:fillRect/>
            </a:stretch>
          </xdr:blipFill>
          <xdr:spPr>
            <a:xfrm>
              <a:off x="2795302" y="1232880"/>
              <a:ext cx="615514" cy="481620"/>
            </a:xfrm>
            <a:prstGeom prst="rect">
              <a:avLst/>
            </a:prstGeom>
          </xdr:spPr>
        </xdr:pic>
        <xdr:pic>
          <xdr:nvPicPr>
            <xdr:cNvPr id="8" name="Picture 7">
              <a:extLst>
                <a:ext uri="{FF2B5EF4-FFF2-40B4-BE49-F238E27FC236}">
                  <a16:creationId xmlns:a16="http://schemas.microsoft.com/office/drawing/2014/main" id="{00000000-0008-0000-3D00-000008000000}"/>
                </a:ext>
              </a:extLst>
            </xdr:cNvPr>
            <xdr:cNvPicPr>
              <a:picLocks noChangeAspect="1"/>
            </xdr:cNvPicPr>
          </xdr:nvPicPr>
          <xdr:blipFill>
            <a:blip xmlns:r="http://schemas.openxmlformats.org/officeDocument/2006/relationships" r:embed="rId3"/>
            <a:stretch>
              <a:fillRect/>
            </a:stretch>
          </xdr:blipFill>
          <xdr:spPr>
            <a:xfrm>
              <a:off x="2910616" y="1238041"/>
              <a:ext cx="610351" cy="477995"/>
            </a:xfrm>
            <a:prstGeom prst="rect">
              <a:avLst/>
            </a:prstGeom>
          </xdr:spPr>
        </xdr:pic>
        <xdr:pic>
          <xdr:nvPicPr>
            <xdr:cNvPr id="9" name="Picture 8">
              <a:extLst>
                <a:ext uri="{FF2B5EF4-FFF2-40B4-BE49-F238E27FC236}">
                  <a16:creationId xmlns:a16="http://schemas.microsoft.com/office/drawing/2014/main" id="{00000000-0008-0000-3D00-000009000000}"/>
                </a:ext>
              </a:extLst>
            </xdr:cNvPr>
            <xdr:cNvPicPr>
              <a:picLocks noChangeAspect="1"/>
            </xdr:cNvPicPr>
          </xdr:nvPicPr>
          <xdr:blipFill>
            <a:blip xmlns:r="http://schemas.openxmlformats.org/officeDocument/2006/relationships" r:embed="rId4"/>
            <a:stretch>
              <a:fillRect/>
            </a:stretch>
          </xdr:blipFill>
          <xdr:spPr>
            <a:xfrm>
              <a:off x="4191000" y="1234966"/>
              <a:ext cx="702879" cy="479534"/>
            </a:xfrm>
            <a:prstGeom prst="rect">
              <a:avLst/>
            </a:prstGeom>
          </xdr:spPr>
        </xdr:pic>
        <xdr:pic>
          <xdr:nvPicPr>
            <xdr:cNvPr id="10" name="Picture 9">
              <a:extLst>
                <a:ext uri="{FF2B5EF4-FFF2-40B4-BE49-F238E27FC236}">
                  <a16:creationId xmlns:a16="http://schemas.microsoft.com/office/drawing/2014/main" id="{00000000-0008-0000-3D00-00000A000000}"/>
                </a:ext>
              </a:extLst>
            </xdr:cNvPr>
            <xdr:cNvPicPr>
              <a:picLocks noChangeAspect="1"/>
            </xdr:cNvPicPr>
          </xdr:nvPicPr>
          <xdr:blipFill>
            <a:blip xmlns:r="http://schemas.openxmlformats.org/officeDocument/2006/relationships" r:embed="rId5"/>
            <a:stretch>
              <a:fillRect/>
            </a:stretch>
          </xdr:blipFill>
          <xdr:spPr>
            <a:xfrm>
              <a:off x="3507830" y="1234966"/>
              <a:ext cx="689740" cy="480273"/>
            </a:xfrm>
            <a:prstGeom prst="rect">
              <a:avLst/>
            </a:prstGeom>
          </xdr:spPr>
        </xdr:pic>
        <xdr:pic>
          <xdr:nvPicPr>
            <xdr:cNvPr id="11" name="Picture 10">
              <a:extLst>
                <a:ext uri="{FF2B5EF4-FFF2-40B4-BE49-F238E27FC236}">
                  <a16:creationId xmlns:a16="http://schemas.microsoft.com/office/drawing/2014/main" id="{00000000-0008-0000-3D00-00000B000000}"/>
                </a:ext>
              </a:extLst>
            </xdr:cNvPr>
            <xdr:cNvPicPr>
              <a:picLocks noChangeAspect="1"/>
            </xdr:cNvPicPr>
          </xdr:nvPicPr>
          <xdr:blipFill>
            <a:blip xmlns:r="http://schemas.openxmlformats.org/officeDocument/2006/relationships" r:embed="rId6"/>
            <a:stretch>
              <a:fillRect/>
            </a:stretch>
          </xdr:blipFill>
          <xdr:spPr>
            <a:xfrm>
              <a:off x="2102071" y="1234965"/>
              <a:ext cx="696310" cy="479534"/>
            </a:xfrm>
            <a:prstGeom prst="rect">
              <a:avLst/>
            </a:prstGeom>
          </xdr:spPr>
        </xdr:pic>
      </xdr:grpSp>
    </xdr:grpSp>
    <xdr:clientData/>
  </xdr:twoCellAnchor>
  <mc:AlternateContent xmlns:mc="http://schemas.openxmlformats.org/markup-compatibility/2006">
    <mc:Choice xmlns:a14="http://schemas.microsoft.com/office/drawing/2010/main" Requires="a14">
      <xdr:twoCellAnchor>
        <xdr:from>
          <xdr:col>0</xdr:col>
          <xdr:colOff>33131</xdr:colOff>
          <xdr:row>20</xdr:row>
          <xdr:rowOff>113417</xdr:rowOff>
        </xdr:from>
        <xdr:to>
          <xdr:col>7</xdr:col>
          <xdr:colOff>29928</xdr:colOff>
          <xdr:row>22</xdr:row>
          <xdr:rowOff>149087</xdr:rowOff>
        </xdr:to>
        <xdr:grpSp>
          <xdr:nvGrpSpPr>
            <xdr:cNvPr id="12" name="Group 11">
              <a:extLst>
                <a:ext uri="{FF2B5EF4-FFF2-40B4-BE49-F238E27FC236}">
                  <a16:creationId xmlns:a16="http://schemas.microsoft.com/office/drawing/2014/main" id="{00000000-0008-0000-3D00-00000C000000}"/>
                </a:ext>
              </a:extLst>
            </xdr:cNvPr>
            <xdr:cNvGrpSpPr/>
          </xdr:nvGrpSpPr>
          <xdr:grpSpPr>
            <a:xfrm>
              <a:off x="33131" y="3515203"/>
              <a:ext cx="4283047" cy="375848"/>
              <a:chOff x="4888709" y="1473438"/>
              <a:chExt cx="493900" cy="48611"/>
            </a:xfrm>
          </xdr:grpSpPr>
          <xdr:sp macro="" textlink="">
            <xdr:nvSpPr>
              <xdr:cNvPr id="16387" name="Object 3" hidden="1">
                <a:extLst>
                  <a:ext uri="{63B3BB69-23CF-44E3-9099-C40C66FF867C}">
                    <a14:compatExt spid="_x0000_s16387"/>
                  </a:ext>
                  <a:ext uri="{FF2B5EF4-FFF2-40B4-BE49-F238E27FC236}">
                    <a16:creationId xmlns:a16="http://schemas.microsoft.com/office/drawing/2014/main" id="{00000000-0008-0000-3D00-000003400000}"/>
                  </a:ext>
                </a:extLst>
              </xdr:cNvPr>
              <xdr:cNvSpPr/>
            </xdr:nvSpPr>
            <xdr:spPr bwMode="auto">
              <a:xfrm>
                <a:off x="4888709" y="1473993"/>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6388" name="Object 4" hidden="1">
                <a:extLst>
                  <a:ext uri="{63B3BB69-23CF-44E3-9099-C40C66FF867C}">
                    <a14:compatExt spid="_x0000_s16388"/>
                  </a:ext>
                  <a:ext uri="{FF2B5EF4-FFF2-40B4-BE49-F238E27FC236}">
                    <a16:creationId xmlns:a16="http://schemas.microsoft.com/office/drawing/2014/main" id="{00000000-0008-0000-3D00-000004400000}"/>
                  </a:ext>
                </a:extLst>
              </xdr:cNvPr>
              <xdr:cNvSpPr/>
            </xdr:nvSpPr>
            <xdr:spPr bwMode="auto">
              <a:xfrm>
                <a:off x="4979195"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6389" name="Object 5" hidden="1">
                <a:extLst>
                  <a:ext uri="{63B3BB69-23CF-44E3-9099-C40C66FF867C}">
                    <a14:compatExt spid="_x0000_s16389"/>
                  </a:ext>
                  <a:ext uri="{FF2B5EF4-FFF2-40B4-BE49-F238E27FC236}">
                    <a16:creationId xmlns:a16="http://schemas.microsoft.com/office/drawing/2014/main" id="{00000000-0008-0000-3D00-000005400000}"/>
                  </a:ext>
                </a:extLst>
              </xdr:cNvPr>
              <xdr:cNvSpPr/>
            </xdr:nvSpPr>
            <xdr:spPr bwMode="auto">
              <a:xfrm>
                <a:off x="5070048" y="1473995"/>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6390" name="Object 6" hidden="1">
                <a:extLst>
                  <a:ext uri="{63B3BB69-23CF-44E3-9099-C40C66FF867C}">
                    <a14:compatExt spid="_x0000_s16390"/>
                  </a:ext>
                  <a:ext uri="{FF2B5EF4-FFF2-40B4-BE49-F238E27FC236}">
                    <a16:creationId xmlns:a16="http://schemas.microsoft.com/office/drawing/2014/main" id="{00000000-0008-0000-3D00-000006400000}"/>
                  </a:ext>
                </a:extLst>
              </xdr:cNvPr>
              <xdr:cNvSpPr/>
            </xdr:nvSpPr>
            <xdr:spPr bwMode="auto">
              <a:xfrm>
                <a:off x="5160169" y="1473811"/>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6391" name="Object 7" hidden="1">
                <a:extLst>
                  <a:ext uri="{63B3BB69-23CF-44E3-9099-C40C66FF867C}">
                    <a14:compatExt spid="_x0000_s16391"/>
                  </a:ext>
                  <a:ext uri="{FF2B5EF4-FFF2-40B4-BE49-F238E27FC236}">
                    <a16:creationId xmlns:a16="http://schemas.microsoft.com/office/drawing/2014/main" id="{00000000-0008-0000-3D00-000007400000}"/>
                  </a:ext>
                </a:extLst>
              </xdr:cNvPr>
              <xdr:cNvSpPr/>
            </xdr:nvSpPr>
            <xdr:spPr bwMode="auto">
              <a:xfrm>
                <a:off x="5246315" y="1474424"/>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6392" name="Object 8" hidden="1">
                <a:extLst>
                  <a:ext uri="{63B3BB69-23CF-44E3-9099-C40C66FF867C}">
                    <a14:compatExt spid="_x0000_s16392"/>
                  </a:ext>
                  <a:ext uri="{FF2B5EF4-FFF2-40B4-BE49-F238E27FC236}">
                    <a16:creationId xmlns:a16="http://schemas.microsoft.com/office/drawing/2014/main" id="{00000000-0008-0000-3D00-000008400000}"/>
                  </a:ext>
                </a:extLst>
              </xdr:cNvPr>
              <xdr:cNvSpPr/>
            </xdr:nvSpPr>
            <xdr:spPr bwMode="auto">
              <a:xfrm>
                <a:off x="5334984" y="1473438"/>
                <a:ext cx="47625" cy="47625"/>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16</xdr:row>
          <xdr:rowOff>76200</xdr:rowOff>
        </xdr:from>
        <xdr:to>
          <xdr:col>9</xdr:col>
          <xdr:colOff>219075</xdr:colOff>
          <xdr:row>19</xdr:row>
          <xdr:rowOff>66675</xdr:rowOff>
        </xdr:to>
        <xdr:sp macro="" textlink="">
          <xdr:nvSpPr>
            <xdr:cNvPr id="16393" name="Object 9" hidden="1">
              <a:extLst>
                <a:ext uri="{63B3BB69-23CF-44E3-9099-C40C66FF867C}">
                  <a14:compatExt spid="_x0000_s16393"/>
                </a:ext>
                <a:ext uri="{FF2B5EF4-FFF2-40B4-BE49-F238E27FC236}">
                  <a16:creationId xmlns:a16="http://schemas.microsoft.com/office/drawing/2014/main" id="{00000000-0008-0000-3D00-000009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33</xdr:row>
          <xdr:rowOff>47625</xdr:rowOff>
        </xdr:from>
        <xdr:to>
          <xdr:col>8</xdr:col>
          <xdr:colOff>361950</xdr:colOff>
          <xdr:row>37</xdr:row>
          <xdr:rowOff>38100</xdr:rowOff>
        </xdr:to>
        <xdr:sp macro="" textlink="">
          <xdr:nvSpPr>
            <xdr:cNvPr id="16394" name="Object 10" hidden="1">
              <a:extLst>
                <a:ext uri="{63B3BB69-23CF-44E3-9099-C40C66FF867C}">
                  <a14:compatExt spid="_x0000_s16394"/>
                </a:ext>
                <a:ext uri="{FF2B5EF4-FFF2-40B4-BE49-F238E27FC236}">
                  <a16:creationId xmlns:a16="http://schemas.microsoft.com/office/drawing/2014/main" id="{00000000-0008-0000-3D00-00000A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33</xdr:row>
          <xdr:rowOff>66675</xdr:rowOff>
        </xdr:from>
        <xdr:to>
          <xdr:col>6</xdr:col>
          <xdr:colOff>466725</xdr:colOff>
          <xdr:row>37</xdr:row>
          <xdr:rowOff>57150</xdr:rowOff>
        </xdr:to>
        <xdr:sp macro="" textlink="">
          <xdr:nvSpPr>
            <xdr:cNvPr id="16395" name="Object 11" hidden="1">
              <a:extLst>
                <a:ext uri="{63B3BB69-23CF-44E3-9099-C40C66FF867C}">
                  <a14:compatExt spid="_x0000_s16395"/>
                </a:ext>
                <a:ext uri="{FF2B5EF4-FFF2-40B4-BE49-F238E27FC236}">
                  <a16:creationId xmlns:a16="http://schemas.microsoft.com/office/drawing/2014/main" id="{00000000-0008-0000-3D00-00000B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34</xdr:row>
          <xdr:rowOff>104775</xdr:rowOff>
        </xdr:from>
        <xdr:to>
          <xdr:col>1</xdr:col>
          <xdr:colOff>552450</xdr:colOff>
          <xdr:row>37</xdr:row>
          <xdr:rowOff>114300</xdr:rowOff>
        </xdr:to>
        <xdr:sp macro="" textlink="">
          <xdr:nvSpPr>
            <xdr:cNvPr id="16396" name="Object 12" hidden="1">
              <a:extLst>
                <a:ext uri="{63B3BB69-23CF-44E3-9099-C40C66FF867C}">
                  <a14:compatExt spid="_x0000_s16396"/>
                </a:ext>
                <a:ext uri="{FF2B5EF4-FFF2-40B4-BE49-F238E27FC236}">
                  <a16:creationId xmlns:a16="http://schemas.microsoft.com/office/drawing/2014/main" id="{00000000-0008-0000-3D00-00000C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171450</xdr:colOff>
      <xdr:row>11</xdr:row>
      <xdr:rowOff>9525</xdr:rowOff>
    </xdr:from>
    <xdr:to>
      <xdr:col>9</xdr:col>
      <xdr:colOff>171450</xdr:colOff>
      <xdr:row>15</xdr:row>
      <xdr:rowOff>19050</xdr:rowOff>
    </xdr:to>
    <xdr:sp macro="" textlink="">
      <xdr:nvSpPr>
        <xdr:cNvPr id="13" name="Rectangle 12">
          <a:extLst>
            <a:ext uri="{FF2B5EF4-FFF2-40B4-BE49-F238E27FC236}">
              <a16:creationId xmlns:a16="http://schemas.microsoft.com/office/drawing/2014/main" id="{00000000-0008-0000-3D00-00000D000000}"/>
            </a:ext>
          </a:extLst>
        </xdr:cNvPr>
        <xdr:cNvSpPr/>
      </xdr:nvSpPr>
      <xdr:spPr>
        <a:xfrm>
          <a:off x="171450" y="1143000"/>
          <a:ext cx="5486400" cy="65722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5</xdr:col>
      <xdr:colOff>342796</xdr:colOff>
      <xdr:row>1</xdr:row>
      <xdr:rowOff>56871</xdr:rowOff>
    </xdr:from>
    <xdr:to>
      <xdr:col>9</xdr:col>
      <xdr:colOff>144968</xdr:colOff>
      <xdr:row>6</xdr:row>
      <xdr:rowOff>113044</xdr:rowOff>
    </xdr:to>
    <xdr:pic>
      <xdr:nvPicPr>
        <xdr:cNvPr id="15" name="Picture 14">
          <a:extLst>
            <a:ext uri="{FF2B5EF4-FFF2-40B4-BE49-F238E27FC236}">
              <a16:creationId xmlns:a16="http://schemas.microsoft.com/office/drawing/2014/main" id="{00000000-0008-0000-3D00-00000F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 t="23572" r="287" b="26428"/>
        <a:stretch>
          <a:fillRect/>
        </a:stretch>
      </xdr:blipFill>
      <xdr:spPr>
        <a:xfrm>
          <a:off x="3404403" y="226960"/>
          <a:ext cx="2251458" cy="9066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440269</xdr:colOff>
      <xdr:row>28</xdr:row>
      <xdr:rowOff>69850</xdr:rowOff>
    </xdr:from>
    <xdr:to>
      <xdr:col>5</xdr:col>
      <xdr:colOff>372196</xdr:colOff>
      <xdr:row>33</xdr:row>
      <xdr:rowOff>85724</xdr:rowOff>
    </xdr:to>
    <xdr:pic>
      <xdr:nvPicPr>
        <xdr:cNvPr id="2" name="Picture 1">
          <a:extLst>
            <a:ext uri="{FF2B5EF4-FFF2-40B4-BE49-F238E27FC236}">
              <a16:creationId xmlns:a16="http://schemas.microsoft.com/office/drawing/2014/main" id="{00000000-0008-0000-3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7369" y="5965825"/>
          <a:ext cx="1046352" cy="120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440269</xdr:colOff>
      <xdr:row>28</xdr:row>
      <xdr:rowOff>69850</xdr:rowOff>
    </xdr:from>
    <xdr:to>
      <xdr:col>5</xdr:col>
      <xdr:colOff>372196</xdr:colOff>
      <xdr:row>33</xdr:row>
      <xdr:rowOff>85724</xdr:rowOff>
    </xdr:to>
    <xdr:pic>
      <xdr:nvPicPr>
        <xdr:cNvPr id="2" name="Picture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7369" y="5965825"/>
          <a:ext cx="1046352" cy="120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440269</xdr:colOff>
      <xdr:row>28</xdr:row>
      <xdr:rowOff>69850</xdr:rowOff>
    </xdr:from>
    <xdr:to>
      <xdr:col>5</xdr:col>
      <xdr:colOff>372196</xdr:colOff>
      <xdr:row>33</xdr:row>
      <xdr:rowOff>85724</xdr:rowOff>
    </xdr:to>
    <xdr:pic>
      <xdr:nvPicPr>
        <xdr:cNvPr id="2" name="Picture 1">
          <a:extLst>
            <a:ext uri="{FF2B5EF4-FFF2-40B4-BE49-F238E27FC236}">
              <a16:creationId xmlns:a16="http://schemas.microsoft.com/office/drawing/2014/main" id="{00000000-0008-0000-4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7819" y="6251575"/>
          <a:ext cx="979677" cy="120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58209</xdr:colOff>
      <xdr:row>3</xdr:row>
      <xdr:rowOff>21167</xdr:rowOff>
    </xdr:from>
    <xdr:to>
      <xdr:col>8</xdr:col>
      <xdr:colOff>305860</xdr:colOff>
      <xdr:row>11</xdr:row>
      <xdr:rowOff>122767</xdr:rowOff>
    </xdr:to>
    <xdr:pic>
      <xdr:nvPicPr>
        <xdr:cNvPr id="2" name="Picture 1">
          <a:extLst>
            <a:ext uri="{FF2B5EF4-FFF2-40B4-BE49-F238E27FC236}">
              <a16:creationId xmlns:a16="http://schemas.microsoft.com/office/drawing/2014/main" id="{00000000-0008-0000-4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809" y="697442"/>
          <a:ext cx="4514851" cy="162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529166</xdr:colOff>
      <xdr:row>15</xdr:row>
      <xdr:rowOff>232833</xdr:rowOff>
    </xdr:from>
    <xdr:to>
      <xdr:col>10</xdr:col>
      <xdr:colOff>149224</xdr:colOff>
      <xdr:row>24</xdr:row>
      <xdr:rowOff>44450</xdr:rowOff>
    </xdr:to>
    <xdr:pic>
      <xdr:nvPicPr>
        <xdr:cNvPr id="3" name="Picture 2">
          <a:extLst>
            <a:ext uri="{FF2B5EF4-FFF2-40B4-BE49-F238E27FC236}">
              <a16:creationId xmlns:a16="http://schemas.microsoft.com/office/drawing/2014/main" id="{00000000-0008-0000-4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96366" y="3195108"/>
          <a:ext cx="1448858" cy="1564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100541</xdr:colOff>
      <xdr:row>31</xdr:row>
      <xdr:rowOff>100542</xdr:rowOff>
    </xdr:from>
    <xdr:to>
      <xdr:col>10</xdr:col>
      <xdr:colOff>523874</xdr:colOff>
      <xdr:row>41</xdr:row>
      <xdr:rowOff>67734</xdr:rowOff>
    </xdr:to>
    <xdr:pic>
      <xdr:nvPicPr>
        <xdr:cNvPr id="4" name="Picture 3">
          <a:extLst>
            <a:ext uri="{FF2B5EF4-FFF2-40B4-BE49-F238E27FC236}">
              <a16:creationId xmlns:a16="http://schemas.microsoft.com/office/drawing/2014/main" id="{00000000-0008-0000-4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541" y="6206067"/>
          <a:ext cx="6519333" cy="1872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185208</xdr:colOff>
      <xdr:row>50</xdr:row>
      <xdr:rowOff>111125</xdr:rowOff>
    </xdr:from>
    <xdr:to>
      <xdr:col>10</xdr:col>
      <xdr:colOff>174625</xdr:colOff>
      <xdr:row>58</xdr:row>
      <xdr:rowOff>136524</xdr:rowOff>
    </xdr:to>
    <xdr:pic>
      <xdr:nvPicPr>
        <xdr:cNvPr id="5" name="Picture 4">
          <a:extLst>
            <a:ext uri="{FF2B5EF4-FFF2-40B4-BE49-F238E27FC236}">
              <a16:creationId xmlns:a16="http://schemas.microsoft.com/office/drawing/2014/main" id="{00000000-0008-0000-4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5208" y="9883775"/>
          <a:ext cx="6085417" cy="1549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68792</xdr:colOff>
      <xdr:row>44</xdr:row>
      <xdr:rowOff>0</xdr:rowOff>
    </xdr:from>
    <xdr:to>
      <xdr:col>10</xdr:col>
      <xdr:colOff>301625</xdr:colOff>
      <xdr:row>49</xdr:row>
      <xdr:rowOff>47625</xdr:rowOff>
    </xdr:to>
    <xdr:sp macro="" textlink="">
      <xdr:nvSpPr>
        <xdr:cNvPr id="6" name="TextBox 5">
          <a:extLst>
            <a:ext uri="{FF2B5EF4-FFF2-40B4-BE49-F238E27FC236}">
              <a16:creationId xmlns:a16="http://schemas.microsoft.com/office/drawing/2014/main" id="{00000000-0008-0000-4100-000006000000}"/>
            </a:ext>
          </a:extLst>
        </xdr:cNvPr>
        <xdr:cNvSpPr txBox="1"/>
      </xdr:nvSpPr>
      <xdr:spPr>
        <a:xfrm>
          <a:off x="68792" y="8629650"/>
          <a:ext cx="6328833" cy="100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maximum panel width is750mm glass size, a window larger than this will need 2, 3 or more panels, depending on size. To calculate the size of the panels dived the glass width y the number of panels you need, ensuring you do not go over the maximum size of 750mm.</a:t>
          </a:r>
        </a:p>
        <a:p>
          <a:r>
            <a:rPr lang="en-GB" sz="1100">
              <a:solidFill>
                <a:schemeClr val="dk1"/>
              </a:solidFill>
              <a:effectLst/>
              <a:latin typeface="+mn-lt"/>
              <a:ea typeface="+mn-ea"/>
              <a:cs typeface="+mn-cs"/>
            </a:rPr>
            <a:t>For Example, a 1200mm wide window divided by 4 would give 4 panels of 300mm width.</a:t>
          </a:r>
        </a:p>
        <a:p>
          <a:endParaRPr lang="en-GB" sz="1100"/>
        </a:p>
      </xdr:txBody>
    </xdr:sp>
    <xdr:clientData/>
  </xdr:twoCellAnchor>
  <xdr:twoCellAnchor editAs="oneCell">
    <xdr:from>
      <xdr:col>0</xdr:col>
      <xdr:colOff>206375</xdr:colOff>
      <xdr:row>65</xdr:row>
      <xdr:rowOff>132291</xdr:rowOff>
    </xdr:from>
    <xdr:to>
      <xdr:col>10</xdr:col>
      <xdr:colOff>68792</xdr:colOff>
      <xdr:row>74</xdr:row>
      <xdr:rowOff>124883</xdr:rowOff>
    </xdr:to>
    <xdr:pic>
      <xdr:nvPicPr>
        <xdr:cNvPr id="7" name="Picture 6">
          <a:extLst>
            <a:ext uri="{FF2B5EF4-FFF2-40B4-BE49-F238E27FC236}">
              <a16:creationId xmlns:a16="http://schemas.microsoft.com/office/drawing/2014/main" id="{00000000-0008-0000-4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375" y="13191066"/>
          <a:ext cx="5958417" cy="1707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164042</xdr:colOff>
      <xdr:row>61</xdr:row>
      <xdr:rowOff>105834</xdr:rowOff>
    </xdr:from>
    <xdr:to>
      <xdr:col>10</xdr:col>
      <xdr:colOff>158750</xdr:colOff>
      <xdr:row>64</xdr:row>
      <xdr:rowOff>84667</xdr:rowOff>
    </xdr:to>
    <xdr:sp macro="" textlink="">
      <xdr:nvSpPr>
        <xdr:cNvPr id="8" name="TextBox 7">
          <a:extLst>
            <a:ext uri="{FF2B5EF4-FFF2-40B4-BE49-F238E27FC236}">
              <a16:creationId xmlns:a16="http://schemas.microsoft.com/office/drawing/2014/main" id="{00000000-0008-0000-4100-000008000000}"/>
            </a:ext>
          </a:extLst>
        </xdr:cNvPr>
        <xdr:cNvSpPr txBox="1"/>
      </xdr:nvSpPr>
      <xdr:spPr>
        <a:xfrm>
          <a:off x="164042" y="12402609"/>
          <a:ext cx="6090708" cy="550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If the handle is at the bottom or top and in the middle, you will need an odd number of panels because the handle rebate can’t be cut out across 2 panels.</a:t>
          </a:r>
        </a:p>
        <a:p>
          <a:endParaRPr lang="en-GB" sz="1100"/>
        </a:p>
      </xdr:txBody>
    </xdr:sp>
    <xdr:clientData/>
  </xdr:twoCellAnchor>
  <xdr:twoCellAnchor editAs="oneCell">
    <xdr:from>
      <xdr:col>1</xdr:col>
      <xdr:colOff>84666</xdr:colOff>
      <xdr:row>78</xdr:row>
      <xdr:rowOff>63500</xdr:rowOff>
    </xdr:from>
    <xdr:to>
      <xdr:col>8</xdr:col>
      <xdr:colOff>370417</xdr:colOff>
      <xdr:row>88</xdr:row>
      <xdr:rowOff>70805</xdr:rowOff>
    </xdr:to>
    <xdr:pic>
      <xdr:nvPicPr>
        <xdr:cNvPr id="9" name="Picture 8">
          <a:extLst>
            <a:ext uri="{FF2B5EF4-FFF2-40B4-BE49-F238E27FC236}">
              <a16:creationId xmlns:a16="http://schemas.microsoft.com/office/drawing/2014/main" id="{00000000-0008-0000-41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4266" y="15598775"/>
          <a:ext cx="4552951" cy="1912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10583</xdr:colOff>
      <xdr:row>92</xdr:row>
      <xdr:rowOff>174625</xdr:rowOff>
    </xdr:from>
    <xdr:to>
      <xdr:col>10</xdr:col>
      <xdr:colOff>354541</xdr:colOff>
      <xdr:row>96</xdr:row>
      <xdr:rowOff>158750</xdr:rowOff>
    </xdr:to>
    <xdr:sp macro="" textlink="">
      <xdr:nvSpPr>
        <xdr:cNvPr id="10" name="TextBox 9">
          <a:extLst>
            <a:ext uri="{FF2B5EF4-FFF2-40B4-BE49-F238E27FC236}">
              <a16:creationId xmlns:a16="http://schemas.microsoft.com/office/drawing/2014/main" id="{00000000-0008-0000-4100-00000A000000}"/>
            </a:ext>
          </a:extLst>
        </xdr:cNvPr>
        <xdr:cNvSpPr txBox="1"/>
      </xdr:nvSpPr>
      <xdr:spPr>
        <a:xfrm>
          <a:off x="10583" y="18424525"/>
          <a:ext cx="6439958" cy="746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PF Shutter is not blackout and should never be sold as such.</a:t>
          </a:r>
        </a:p>
        <a:p>
          <a:r>
            <a:rPr lang="en-GB" sz="1100">
              <a:solidFill>
                <a:schemeClr val="dk1"/>
              </a:solidFill>
              <a:effectLst/>
              <a:latin typeface="+mn-lt"/>
              <a:ea typeface="+mn-ea"/>
              <a:cs typeface="+mn-cs"/>
            </a:rPr>
            <a:t>The top and bottom rails are 6mm thinner than the side rails which will give a 3mm gap against the window. Always inform your customer to avoid issues down the road.</a:t>
          </a:r>
        </a:p>
        <a:p>
          <a:endParaRPr lang="en-GB" sz="1100"/>
        </a:p>
      </xdr:txBody>
    </xdr:sp>
    <xdr:clientData/>
  </xdr:twoCellAnchor>
  <xdr:twoCellAnchor>
    <xdr:from>
      <xdr:col>0</xdr:col>
      <xdr:colOff>47625</xdr:colOff>
      <xdr:row>98</xdr:row>
      <xdr:rowOff>153458</xdr:rowOff>
    </xdr:from>
    <xdr:to>
      <xdr:col>9</xdr:col>
      <xdr:colOff>582083</xdr:colOff>
      <xdr:row>101</xdr:row>
      <xdr:rowOff>111125</xdr:rowOff>
    </xdr:to>
    <xdr:sp macro="" textlink="">
      <xdr:nvSpPr>
        <xdr:cNvPr id="11" name="TextBox 10">
          <a:extLst>
            <a:ext uri="{FF2B5EF4-FFF2-40B4-BE49-F238E27FC236}">
              <a16:creationId xmlns:a16="http://schemas.microsoft.com/office/drawing/2014/main" id="{00000000-0008-0000-4100-00000B000000}"/>
            </a:ext>
          </a:extLst>
        </xdr:cNvPr>
        <xdr:cNvSpPr txBox="1"/>
      </xdr:nvSpPr>
      <xdr:spPr>
        <a:xfrm>
          <a:off x="47625" y="19593983"/>
          <a:ext cx="6020858" cy="5291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As standard you will have 4 clips, 2 at the bottom and 2 at the top</a:t>
          </a:r>
        </a:p>
        <a:p>
          <a:r>
            <a:rPr lang="en-GB" sz="1100">
              <a:solidFill>
                <a:schemeClr val="dk1"/>
              </a:solidFill>
              <a:effectLst/>
              <a:latin typeface="+mn-lt"/>
              <a:ea typeface="+mn-ea"/>
              <a:cs typeface="+mn-cs"/>
            </a:rPr>
            <a:t>If the side rails are longer then 1mtr you will also have 1 side clip on each side at the centre.</a:t>
          </a:r>
        </a:p>
        <a:p>
          <a:endParaRPr lang="en-GB" sz="1100"/>
        </a:p>
      </xdr:txBody>
    </xdr:sp>
    <xdr:clientData/>
  </xdr:twoCellAnchor>
  <xdr:twoCellAnchor>
    <xdr:from>
      <xdr:col>0</xdr:col>
      <xdr:colOff>89958</xdr:colOff>
      <xdr:row>103</xdr:row>
      <xdr:rowOff>158751</xdr:rowOff>
    </xdr:from>
    <xdr:to>
      <xdr:col>6</xdr:col>
      <xdr:colOff>312208</xdr:colOff>
      <xdr:row>108</xdr:row>
      <xdr:rowOff>15875</xdr:rowOff>
    </xdr:to>
    <xdr:sp macro="" textlink="">
      <xdr:nvSpPr>
        <xdr:cNvPr id="12" name="TextBox 11">
          <a:extLst>
            <a:ext uri="{FF2B5EF4-FFF2-40B4-BE49-F238E27FC236}">
              <a16:creationId xmlns:a16="http://schemas.microsoft.com/office/drawing/2014/main" id="{00000000-0008-0000-4100-00000C000000}"/>
            </a:ext>
          </a:extLst>
        </xdr:cNvPr>
        <xdr:cNvSpPr txBox="1"/>
      </xdr:nvSpPr>
      <xdr:spPr>
        <a:xfrm>
          <a:off x="89958" y="20599401"/>
          <a:ext cx="3879850"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Clip covers, the clips are not especially pleasing to the eye. </a:t>
          </a:r>
        </a:p>
        <a:p>
          <a:r>
            <a:rPr lang="en-GB" sz="1100">
              <a:solidFill>
                <a:schemeClr val="dk1"/>
              </a:solidFill>
              <a:effectLst/>
              <a:latin typeface="+mn-lt"/>
              <a:ea typeface="+mn-ea"/>
              <a:cs typeface="+mn-cs"/>
            </a:rPr>
            <a:t>We have developed and made a “cover” to give a more finished</a:t>
          </a:r>
        </a:p>
        <a:p>
          <a:r>
            <a:rPr lang="en-GB" sz="1100">
              <a:solidFill>
                <a:schemeClr val="dk1"/>
              </a:solidFill>
              <a:effectLst/>
              <a:latin typeface="+mn-lt"/>
              <a:ea typeface="+mn-ea"/>
              <a:cs typeface="+mn-cs"/>
            </a:rPr>
            <a:t>Look, these are excusive to us designed and 3D printed in house</a:t>
          </a:r>
        </a:p>
        <a:p>
          <a:r>
            <a:rPr lang="en-GB" sz="1100">
              <a:solidFill>
                <a:schemeClr val="dk1"/>
              </a:solidFill>
              <a:effectLst/>
              <a:latin typeface="+mn-lt"/>
              <a:ea typeface="+mn-ea"/>
              <a:cs typeface="+mn-cs"/>
            </a:rPr>
            <a:t>They will included with every order at no cost!</a:t>
          </a:r>
        </a:p>
        <a:p>
          <a:endParaRPr lang="en-GB" sz="1100"/>
        </a:p>
      </xdr:txBody>
    </xdr:sp>
    <xdr:clientData/>
  </xdr:twoCellAnchor>
  <xdr:twoCellAnchor editAs="oneCell">
    <xdr:from>
      <xdr:col>6</xdr:col>
      <xdr:colOff>601688</xdr:colOff>
      <xdr:row>101</xdr:row>
      <xdr:rowOff>56201</xdr:rowOff>
    </xdr:from>
    <xdr:to>
      <xdr:col>9</xdr:col>
      <xdr:colOff>304799</xdr:colOff>
      <xdr:row>112</xdr:row>
      <xdr:rowOff>186268</xdr:rowOff>
    </xdr:to>
    <xdr:pic>
      <xdr:nvPicPr>
        <xdr:cNvPr id="13" name="Picture 12">
          <a:extLst>
            <a:ext uri="{FF2B5EF4-FFF2-40B4-BE49-F238E27FC236}">
              <a16:creationId xmlns:a16="http://schemas.microsoft.com/office/drawing/2014/main" id="{00000000-0008-0000-4100-00000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7576" t="-1724" r="-28788" b="-1724"/>
        <a:stretch/>
      </xdr:blipFill>
      <xdr:spPr>
        <a:xfrm rot="5400000">
          <a:off x="3912460" y="20415054"/>
          <a:ext cx="2225567" cy="1531911"/>
        </a:xfrm>
        <a:prstGeom prst="rect">
          <a:avLst/>
        </a:prstGeom>
      </xdr:spPr>
    </xdr:pic>
    <xdr:clientData/>
  </xdr:twoCellAnchor>
  <xdr:twoCellAnchor>
    <xdr:from>
      <xdr:col>0</xdr:col>
      <xdr:colOff>89959</xdr:colOff>
      <xdr:row>110</xdr:row>
      <xdr:rowOff>10583</xdr:rowOff>
    </xdr:from>
    <xdr:to>
      <xdr:col>6</xdr:col>
      <xdr:colOff>201084</xdr:colOff>
      <xdr:row>120</xdr:row>
      <xdr:rowOff>42333</xdr:rowOff>
    </xdr:to>
    <xdr:sp macro="" textlink="">
      <xdr:nvSpPr>
        <xdr:cNvPr id="14" name="TextBox 13">
          <a:extLst>
            <a:ext uri="{FF2B5EF4-FFF2-40B4-BE49-F238E27FC236}">
              <a16:creationId xmlns:a16="http://schemas.microsoft.com/office/drawing/2014/main" id="{00000000-0008-0000-4100-00000E000000}"/>
            </a:ext>
          </a:extLst>
        </xdr:cNvPr>
        <xdr:cNvSpPr txBox="1"/>
      </xdr:nvSpPr>
      <xdr:spPr>
        <a:xfrm>
          <a:off x="89959" y="21784733"/>
          <a:ext cx="3768725" cy="193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Shims, we also have a range of “packing” shims that sit behind the clip and the window frame, which will help the clip fit square and true into the PF Frame, this will help with clips not sitting correctly.</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shims can also be used for Sub 20mm frames using foam tape and the shims to suite.</a:t>
          </a:r>
        </a:p>
        <a:p>
          <a:r>
            <a:rPr lang="en-GB" sz="1100">
              <a:solidFill>
                <a:schemeClr val="dk1"/>
              </a:solidFill>
              <a:effectLst/>
              <a:latin typeface="+mn-lt"/>
              <a:ea typeface="+mn-ea"/>
              <a:cs typeface="+mn-cs"/>
            </a:rPr>
            <a:t>E.G a window with 16mm bead depth can be fitted using a 20mm clip with a 4mm shim and foam tape to suite.</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endParaRPr lang="en-GB" sz="1100"/>
        </a:p>
      </xdr:txBody>
    </xdr:sp>
    <xdr:clientData/>
  </xdr:twoCellAnchor>
  <xdr:twoCellAnchor editAs="oneCell">
    <xdr:from>
      <xdr:col>7</xdr:col>
      <xdr:colOff>20107</xdr:colOff>
      <xdr:row>109</xdr:row>
      <xdr:rowOff>95250</xdr:rowOff>
    </xdr:from>
    <xdr:to>
      <xdr:col>9</xdr:col>
      <xdr:colOff>287447</xdr:colOff>
      <xdr:row>120</xdr:row>
      <xdr:rowOff>38101</xdr:rowOff>
    </xdr:to>
    <xdr:pic>
      <xdr:nvPicPr>
        <xdr:cNvPr id="15" name="Picture 14">
          <a:extLst>
            <a:ext uri="{FF2B5EF4-FFF2-40B4-BE49-F238E27FC236}">
              <a16:creationId xmlns:a16="http://schemas.microsoft.com/office/drawing/2014/main" id="{00000000-0008-0000-4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4011401" y="21954806"/>
          <a:ext cx="2038351" cy="148654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9525</xdr:colOff>
      <xdr:row>0</xdr:row>
      <xdr:rowOff>781050</xdr:rowOff>
    </xdr:from>
    <xdr:to>
      <xdr:col>8</xdr:col>
      <xdr:colOff>314325</xdr:colOff>
      <xdr:row>21</xdr:row>
      <xdr:rowOff>31315</xdr:rowOff>
    </xdr:to>
    <xdr:pic>
      <xdr:nvPicPr>
        <xdr:cNvPr id="3" name="Picture 2">
          <a:extLst>
            <a:ext uri="{FF2B5EF4-FFF2-40B4-BE49-F238E27FC236}">
              <a16:creationId xmlns:a16="http://schemas.microsoft.com/office/drawing/2014/main" id="{00000000-0008-0000-4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781050"/>
          <a:ext cx="5181600" cy="3860365"/>
        </a:xfrm>
        <a:prstGeom prst="rect">
          <a:avLst/>
        </a:prstGeom>
      </xdr:spPr>
    </xdr:pic>
    <xdr:clientData/>
  </xdr:twoCellAnchor>
  <xdr:twoCellAnchor editAs="oneCell">
    <xdr:from>
      <xdr:col>0</xdr:col>
      <xdr:colOff>19050</xdr:colOff>
      <xdr:row>23</xdr:row>
      <xdr:rowOff>38100</xdr:rowOff>
    </xdr:from>
    <xdr:to>
      <xdr:col>8</xdr:col>
      <xdr:colOff>266700</xdr:colOff>
      <xdr:row>43</xdr:row>
      <xdr:rowOff>57730</xdr:rowOff>
    </xdr:to>
    <xdr:pic>
      <xdr:nvPicPr>
        <xdr:cNvPr id="5" name="Picture 4">
          <a:extLst>
            <a:ext uri="{FF2B5EF4-FFF2-40B4-BE49-F238E27FC236}">
              <a16:creationId xmlns:a16="http://schemas.microsoft.com/office/drawing/2014/main" id="{00000000-0008-0000-4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5029200"/>
          <a:ext cx="5124450" cy="3829630"/>
        </a:xfrm>
        <a:prstGeom prst="rect">
          <a:avLst/>
        </a:prstGeom>
      </xdr:spPr>
    </xdr:pic>
    <xdr:clientData/>
  </xdr:twoCellAnchor>
  <xdr:twoCellAnchor>
    <xdr:from>
      <xdr:col>0</xdr:col>
      <xdr:colOff>0</xdr:colOff>
      <xdr:row>0</xdr:row>
      <xdr:rowOff>85725</xdr:rowOff>
    </xdr:from>
    <xdr:to>
      <xdr:col>8</xdr:col>
      <xdr:colOff>571500</xdr:colOff>
      <xdr:row>0</xdr:row>
      <xdr:rowOff>485775</xdr:rowOff>
    </xdr:to>
    <xdr:sp macro="" textlink="">
      <xdr:nvSpPr>
        <xdr:cNvPr id="6" name="TextBox 5">
          <a:extLst>
            <a:ext uri="{FF2B5EF4-FFF2-40B4-BE49-F238E27FC236}">
              <a16:creationId xmlns:a16="http://schemas.microsoft.com/office/drawing/2014/main" id="{00000000-0008-0000-4200-000006000000}"/>
            </a:ext>
          </a:extLst>
        </xdr:cNvPr>
        <xdr:cNvSpPr txBox="1"/>
      </xdr:nvSpPr>
      <xdr:spPr>
        <a:xfrm>
          <a:off x="0" y="85725"/>
          <a:ext cx="5448300" cy="4000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A guide to help you</a:t>
          </a:r>
          <a:r>
            <a:rPr lang="en-GB" sz="1400" baseline="0"/>
            <a:t> to understand how to measure a slopping vertical blind</a:t>
          </a:r>
          <a:endParaRPr lang="en-GB" sz="14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28575</xdr:colOff>
      <xdr:row>14</xdr:row>
      <xdr:rowOff>13854</xdr:rowOff>
    </xdr:from>
    <xdr:to>
      <xdr:col>8</xdr:col>
      <xdr:colOff>552450</xdr:colOff>
      <xdr:row>44</xdr:row>
      <xdr:rowOff>47625</xdr:rowOff>
    </xdr:to>
    <xdr:sp macro="" textlink="">
      <xdr:nvSpPr>
        <xdr:cNvPr id="4" name="TextBox 3">
          <a:extLst>
            <a:ext uri="{FF2B5EF4-FFF2-40B4-BE49-F238E27FC236}">
              <a16:creationId xmlns:a16="http://schemas.microsoft.com/office/drawing/2014/main" id="{00000000-0008-0000-4300-000004000000}"/>
            </a:ext>
          </a:extLst>
        </xdr:cNvPr>
        <xdr:cNvSpPr txBox="1"/>
      </xdr:nvSpPr>
      <xdr:spPr>
        <a:xfrm>
          <a:off x="28575" y="3138054"/>
          <a:ext cx="5400675" cy="5748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baseline="0">
              <a:solidFill>
                <a:schemeClr val="dk1"/>
              </a:solidFill>
              <a:latin typeface="+mn-lt"/>
              <a:ea typeface="+mn-ea"/>
              <a:cs typeface="+mn-cs"/>
            </a:rPr>
            <a:t>Contact Details:</a:t>
          </a:r>
        </a:p>
        <a:p>
          <a:r>
            <a:rPr lang="en-GB" sz="1200" b="0" i="0" u="none" strike="noStrike" baseline="0">
              <a:solidFill>
                <a:schemeClr val="dk1"/>
              </a:solidFill>
              <a:latin typeface="+mn-lt"/>
              <a:ea typeface="+mn-ea"/>
              <a:cs typeface="+mn-cs"/>
            </a:rPr>
            <a:t>Telephone Enquiries: 02476 644 684</a:t>
          </a:r>
        </a:p>
        <a:p>
          <a:r>
            <a:rPr lang="en-GB" sz="1200" b="0" i="0" u="none" strike="noStrike" baseline="0">
              <a:solidFill>
                <a:schemeClr val="dk1"/>
              </a:solidFill>
              <a:latin typeface="+mn-lt"/>
              <a:ea typeface="+mn-ea"/>
              <a:cs typeface="+mn-cs"/>
            </a:rPr>
            <a:t>Email Enquiries: support@beverleyblinds.co.uk</a:t>
          </a:r>
        </a:p>
        <a:p>
          <a:r>
            <a:rPr lang="en-GB" sz="1200" b="0" i="0" u="none" strike="noStrike" baseline="0">
              <a:solidFill>
                <a:schemeClr val="dk1"/>
              </a:solidFill>
              <a:latin typeface="+mn-lt"/>
              <a:ea typeface="+mn-ea"/>
              <a:cs typeface="+mn-cs"/>
            </a:rPr>
            <a:t>Account Enquiries: accounts@beverleyblinds.co.uk</a:t>
          </a:r>
        </a:p>
        <a:p>
          <a:r>
            <a:rPr lang="en-GB" sz="1200" b="0" i="0" u="none" strike="noStrike" baseline="0">
              <a:solidFill>
                <a:schemeClr val="dk1"/>
              </a:solidFill>
              <a:latin typeface="+mn-lt"/>
              <a:ea typeface="+mn-ea"/>
              <a:cs typeface="+mn-cs"/>
            </a:rPr>
            <a:t>Website</a:t>
          </a:r>
          <a:r>
            <a:rPr lang="en-GB" sz="1200" b="1" i="0" u="none" strike="noStrike" baseline="0">
              <a:solidFill>
                <a:schemeClr val="accent1"/>
              </a:solidFill>
              <a:latin typeface="+mn-lt"/>
              <a:ea typeface="+mn-ea"/>
              <a:cs typeface="+mn-cs"/>
            </a:rPr>
            <a:t>: www.beverleyblinds.co.uk</a:t>
          </a:r>
        </a:p>
        <a:p>
          <a:endParaRPr lang="en-GB" sz="1200" b="0" i="0" u="none" strike="noStrike" baseline="0">
            <a:solidFill>
              <a:schemeClr val="dk1"/>
            </a:solidFill>
            <a:latin typeface="+mn-lt"/>
            <a:ea typeface="+mn-ea"/>
            <a:cs typeface="+mn-cs"/>
          </a:endParaRPr>
        </a:p>
        <a:p>
          <a:r>
            <a:rPr lang="en-GB" sz="1200" b="0" i="0" u="none" strike="noStrike" baseline="0">
              <a:solidFill>
                <a:schemeClr val="dk1"/>
              </a:solidFill>
              <a:latin typeface="+mn-lt"/>
              <a:ea typeface="+mn-ea"/>
              <a:cs typeface="+mn-cs"/>
            </a:rPr>
            <a:t>Address:</a:t>
          </a:r>
        </a:p>
        <a:p>
          <a:endParaRPr lang="en-GB" sz="1200" b="0" i="0" u="none" strike="noStrike" baseline="0">
            <a:solidFill>
              <a:schemeClr val="dk1"/>
            </a:solidFill>
            <a:latin typeface="+mn-lt"/>
            <a:ea typeface="+mn-ea"/>
            <a:cs typeface="+mn-cs"/>
          </a:endParaRPr>
        </a:p>
        <a:p>
          <a:r>
            <a:rPr lang="en-GB" sz="1200" b="0" i="0" u="none" strike="noStrike" baseline="0">
              <a:solidFill>
                <a:schemeClr val="dk1"/>
              </a:solidFill>
              <a:latin typeface="+mn-lt"/>
              <a:ea typeface="+mn-ea"/>
              <a:cs typeface="+mn-cs"/>
            </a:rPr>
            <a:t>Unit 2 Brindley Road,</a:t>
          </a:r>
        </a:p>
        <a:p>
          <a:r>
            <a:rPr lang="en-GB" sz="1200" b="0" i="0" u="none" strike="noStrike" baseline="0">
              <a:solidFill>
                <a:schemeClr val="dk1"/>
              </a:solidFill>
              <a:latin typeface="+mn-lt"/>
              <a:ea typeface="+mn-ea"/>
              <a:cs typeface="+mn-cs"/>
            </a:rPr>
            <a:t>Exhall,</a:t>
          </a:r>
        </a:p>
        <a:p>
          <a:r>
            <a:rPr lang="en-GB" sz="1200" b="0" i="0" u="none" strike="noStrike" baseline="0">
              <a:solidFill>
                <a:schemeClr val="dk1"/>
              </a:solidFill>
              <a:latin typeface="+mn-lt"/>
              <a:ea typeface="+mn-ea"/>
              <a:cs typeface="+mn-cs"/>
            </a:rPr>
            <a:t>West Midlands,</a:t>
          </a:r>
        </a:p>
        <a:p>
          <a:r>
            <a:rPr lang="en-GB" sz="1200" b="0" i="0" u="none" strike="noStrike" baseline="0">
              <a:solidFill>
                <a:schemeClr val="dk1"/>
              </a:solidFill>
              <a:latin typeface="+mn-lt"/>
              <a:ea typeface="+mn-ea"/>
              <a:cs typeface="+mn-cs"/>
            </a:rPr>
            <a:t>CV7 9EP</a:t>
          </a:r>
        </a:p>
        <a:p>
          <a:endParaRPr lang="en-GB" sz="1200" b="0" i="0" u="none" strike="noStrike" baseline="0">
            <a:solidFill>
              <a:schemeClr val="dk1"/>
            </a:solidFill>
            <a:latin typeface="+mn-lt"/>
            <a:ea typeface="+mn-ea"/>
            <a:cs typeface="+mn-cs"/>
          </a:endParaRPr>
        </a:p>
        <a:p>
          <a:r>
            <a:rPr lang="en-GB" sz="1200" b="0" i="0" u="none" strike="noStrike" baseline="0">
              <a:solidFill>
                <a:schemeClr val="dk1"/>
              </a:solidFill>
              <a:latin typeface="+mn-lt"/>
              <a:ea typeface="+mn-ea"/>
              <a:cs typeface="+mn-cs"/>
            </a:rPr>
            <a:t>Delivery Times:</a:t>
          </a:r>
        </a:p>
        <a:p>
          <a:endParaRPr lang="en-GB" sz="1200" b="0" i="0" u="none" strike="noStrike" baseline="0">
            <a:solidFill>
              <a:schemeClr val="dk1"/>
            </a:solidFill>
            <a:latin typeface="+mn-lt"/>
            <a:ea typeface="+mn-ea"/>
            <a:cs typeface="+mn-cs"/>
          </a:endParaRPr>
        </a:p>
        <a:p>
          <a:r>
            <a:rPr lang="en-GB" sz="1200" b="0" i="0" u="none" strike="noStrike" baseline="0">
              <a:solidFill>
                <a:schemeClr val="dk1"/>
              </a:solidFill>
              <a:latin typeface="+mn-lt"/>
              <a:ea typeface="+mn-ea"/>
              <a:cs typeface="+mn-cs"/>
            </a:rPr>
            <a:t>Verticals: 5-7 Working days</a:t>
          </a:r>
        </a:p>
        <a:p>
          <a:r>
            <a:rPr lang="en-GB" sz="1200" b="0" i="0" u="none" strike="noStrike" baseline="0">
              <a:solidFill>
                <a:schemeClr val="dk1"/>
              </a:solidFill>
              <a:latin typeface="+mn-lt"/>
              <a:ea typeface="+mn-ea"/>
              <a:cs typeface="+mn-cs"/>
            </a:rPr>
            <a:t>Rollers: 7-10 Working Days</a:t>
          </a:r>
        </a:p>
        <a:p>
          <a:r>
            <a:rPr lang="en-GB" sz="1200" b="0" i="0" u="none" strike="noStrike" baseline="0">
              <a:solidFill>
                <a:schemeClr val="dk1"/>
              </a:solidFill>
              <a:latin typeface="+mn-lt"/>
              <a:ea typeface="+mn-ea"/>
              <a:cs typeface="+mn-cs"/>
            </a:rPr>
            <a:t>Aluminium Venetians: 10-14 Working Days</a:t>
          </a:r>
        </a:p>
        <a:p>
          <a:r>
            <a:rPr lang="en-GB" sz="1200" b="0" i="0" u="none" strike="noStrike" baseline="0">
              <a:solidFill>
                <a:schemeClr val="dk1"/>
              </a:solidFill>
              <a:latin typeface="+mn-lt"/>
              <a:ea typeface="+mn-ea"/>
              <a:cs typeface="+mn-cs"/>
            </a:rPr>
            <a:t>Wooden Venetians: 10-14 Working Days</a:t>
          </a:r>
        </a:p>
        <a:p>
          <a:r>
            <a:rPr lang="en-GB" sz="1200" b="0" i="0" u="none" strike="noStrike" baseline="0">
              <a:solidFill>
                <a:schemeClr val="dk1"/>
              </a:solidFill>
              <a:latin typeface="+mn-lt"/>
              <a:ea typeface="+mn-ea"/>
              <a:cs typeface="+mn-cs"/>
            </a:rPr>
            <a:t>Perfect Fits: 10-15 Working Days</a:t>
          </a:r>
        </a:p>
        <a:p>
          <a:r>
            <a:rPr lang="en-GB" sz="1200" b="0" i="0" u="none" strike="noStrike" baseline="0">
              <a:solidFill>
                <a:schemeClr val="dk1"/>
              </a:solidFill>
              <a:latin typeface="+mn-lt"/>
              <a:ea typeface="+mn-ea"/>
              <a:cs typeface="+mn-cs"/>
            </a:rPr>
            <a:t>Pleated Blinds: 10-15 Working Days</a:t>
          </a:r>
        </a:p>
        <a:p>
          <a:r>
            <a:rPr lang="en-GB" sz="1200" b="0" i="0" u="none" strike="noStrike" baseline="0">
              <a:solidFill>
                <a:schemeClr val="dk1"/>
              </a:solidFill>
              <a:latin typeface="+mn-lt"/>
              <a:ea typeface="+mn-ea"/>
              <a:cs typeface="+mn-cs"/>
            </a:rPr>
            <a:t>N.B Whilst we make every effort to reach our delivery times we cannot guarantee them.</a:t>
          </a:r>
        </a:p>
        <a:p>
          <a:endParaRPr lang="en-GB" sz="1200" b="0" i="0" u="none" strike="noStrike" baseline="0">
            <a:solidFill>
              <a:schemeClr val="dk1"/>
            </a:solidFill>
            <a:latin typeface="+mn-lt"/>
            <a:ea typeface="+mn-ea"/>
            <a:cs typeface="+mn-cs"/>
          </a:endParaRPr>
        </a:p>
        <a:p>
          <a:r>
            <a:rPr lang="en-GB" sz="1200" b="0" i="0" u="none" strike="noStrike" baseline="0">
              <a:solidFill>
                <a:schemeClr val="dk1"/>
              </a:solidFill>
              <a:latin typeface="+mn-lt"/>
              <a:ea typeface="+mn-ea"/>
              <a:cs typeface="+mn-cs"/>
            </a:rPr>
            <a:t>Delivery Charges:</a:t>
          </a:r>
        </a:p>
        <a:p>
          <a:endParaRPr lang="en-GB" sz="1200" b="0" i="0" u="none" strike="noStrike" baseline="0">
            <a:solidFill>
              <a:schemeClr val="dk1"/>
            </a:solidFill>
            <a:latin typeface="+mn-lt"/>
            <a:ea typeface="+mn-ea"/>
            <a:cs typeface="+mn-cs"/>
          </a:endParaRPr>
        </a:p>
        <a:p>
          <a:r>
            <a:rPr lang="en-GB" sz="1200" b="0" i="0" u="none" strike="noStrike" baseline="0">
              <a:solidFill>
                <a:schemeClr val="dk1"/>
              </a:solidFill>
              <a:latin typeface="+mn-lt"/>
              <a:ea typeface="+mn-ea"/>
              <a:cs typeface="+mn-cs"/>
            </a:rPr>
            <a:t>Orders over £260: Free of Charge</a:t>
          </a:r>
        </a:p>
        <a:p>
          <a:endParaRPr lang="en-GB" sz="1200" b="0" i="0" u="none" strike="noStrike" baseline="0">
            <a:solidFill>
              <a:schemeClr val="dk1"/>
            </a:solidFill>
            <a:latin typeface="+mn-lt"/>
            <a:ea typeface="+mn-ea"/>
            <a:cs typeface="+mn-cs"/>
          </a:endParaRPr>
        </a:p>
        <a:p>
          <a:r>
            <a:rPr lang="en-GB" sz="1200" b="0" i="0" u="none" strike="noStrike" baseline="0">
              <a:solidFill>
                <a:schemeClr val="dk1"/>
              </a:solidFill>
              <a:latin typeface="+mn-lt"/>
              <a:ea typeface="+mn-ea"/>
              <a:cs typeface="+mn-cs"/>
            </a:rPr>
            <a:t>Orders under £260: £16.00 + VAT</a:t>
          </a:r>
        </a:p>
        <a:p>
          <a:endParaRPr lang="en-GB" sz="1200" b="0" i="0" u="none" strike="noStrike" baseline="0">
            <a:solidFill>
              <a:schemeClr val="dk1"/>
            </a:solidFill>
            <a:latin typeface="+mn-lt"/>
            <a:ea typeface="+mn-ea"/>
            <a:cs typeface="+mn-cs"/>
          </a:endParaRPr>
        </a:p>
        <a:p>
          <a:r>
            <a:rPr lang="en-GB" sz="1200">
              <a:solidFill>
                <a:schemeClr val="dk1"/>
              </a:solidFill>
              <a:effectLst/>
              <a:latin typeface="+mn-lt"/>
              <a:ea typeface="+mn-ea"/>
              <a:cs typeface="+mn-cs"/>
            </a:rPr>
            <a:t>All sales are subject to our Terms and Conditions which are shown on our website.</a:t>
          </a:r>
        </a:p>
        <a:p>
          <a:endParaRPr lang="en-GB" sz="1200">
            <a:solidFill>
              <a:schemeClr val="dk1"/>
            </a:solidFill>
            <a:effectLst/>
            <a:latin typeface="+mn-lt"/>
            <a:ea typeface="+mn-ea"/>
            <a:cs typeface="+mn-cs"/>
          </a:endParaRPr>
        </a:p>
        <a:p>
          <a:endParaRPr lang="en-GB" sz="1100"/>
        </a:p>
      </xdr:txBody>
    </xdr:sp>
    <xdr:clientData/>
  </xdr:twoCellAnchor>
  <xdr:twoCellAnchor editAs="oneCell">
    <xdr:from>
      <xdr:col>0</xdr:col>
      <xdr:colOff>0</xdr:colOff>
      <xdr:row>0</xdr:row>
      <xdr:rowOff>1</xdr:rowOff>
    </xdr:from>
    <xdr:to>
      <xdr:col>8</xdr:col>
      <xdr:colOff>555625</xdr:colOff>
      <xdr:row>13</xdr:row>
      <xdr:rowOff>51478</xdr:rowOff>
    </xdr:to>
    <xdr:pic>
      <xdr:nvPicPr>
        <xdr:cNvPr id="5" name="Picture 4">
          <a:extLst>
            <a:ext uri="{FF2B5EF4-FFF2-40B4-BE49-F238E27FC236}">
              <a16:creationId xmlns:a16="http://schemas.microsoft.com/office/drawing/2014/main" id="{00000000-0008-0000-43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343"/>
        <a:stretch/>
      </xdr:blipFill>
      <xdr:spPr>
        <a:xfrm>
          <a:off x="0" y="1"/>
          <a:ext cx="5381625" cy="29883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171450</xdr:colOff>
          <xdr:row>96</xdr:row>
          <xdr:rowOff>66675</xdr:rowOff>
        </xdr:to>
        <xdr:sp macro="" textlink="">
          <xdr:nvSpPr>
            <xdr:cNvPr id="62465" name="Object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304800</xdr:colOff>
          <xdr:row>99</xdr:row>
          <xdr:rowOff>161925</xdr:rowOff>
        </xdr:to>
        <xdr:sp macro="" textlink="">
          <xdr:nvSpPr>
            <xdr:cNvPr id="62466" name="Object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1</xdr:col>
          <xdr:colOff>666750</xdr:colOff>
          <xdr:row>103</xdr:row>
          <xdr:rowOff>19050</xdr:rowOff>
        </xdr:to>
        <xdr:sp macro="" textlink="">
          <xdr:nvSpPr>
            <xdr:cNvPr id="62467" name="Object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361950</xdr:colOff>
          <xdr:row>106</xdr:row>
          <xdr:rowOff>47625</xdr:rowOff>
        </xdr:to>
        <xdr:sp macro="" textlink="">
          <xdr:nvSpPr>
            <xdr:cNvPr id="62468" name="Object 4" hidden="1">
              <a:extLst>
                <a:ext uri="{63B3BB69-23CF-44E3-9099-C40C66FF867C}">
                  <a14:compatExt spid="_x0000_s62468"/>
                </a:ext>
                <a:ext uri="{FF2B5EF4-FFF2-40B4-BE49-F238E27FC236}">
                  <a16:creationId xmlns:a16="http://schemas.microsoft.com/office/drawing/2014/main" id="{00000000-0008-0000-0500-000004F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485775</xdr:colOff>
          <xdr:row>111</xdr:row>
          <xdr:rowOff>9525</xdr:rowOff>
        </xdr:to>
        <xdr:sp macro="" textlink="">
          <xdr:nvSpPr>
            <xdr:cNvPr id="62469" name="Object 5" hidden="1">
              <a:extLst>
                <a:ext uri="{63B3BB69-23CF-44E3-9099-C40C66FF867C}">
                  <a14:compatExt spid="_x0000_s62469"/>
                </a:ext>
                <a:ext uri="{FF2B5EF4-FFF2-40B4-BE49-F238E27FC236}">
                  <a16:creationId xmlns:a16="http://schemas.microsoft.com/office/drawing/2014/main" id="{00000000-0008-0000-0500-000005F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171450</xdr:colOff>
          <xdr:row>96</xdr:row>
          <xdr:rowOff>66675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304800</xdr:colOff>
          <xdr:row>99</xdr:row>
          <xdr:rowOff>161925</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1</xdr:col>
          <xdr:colOff>666750</xdr:colOff>
          <xdr:row>103</xdr:row>
          <xdr:rowOff>19050</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361950</xdr:colOff>
          <xdr:row>106</xdr:row>
          <xdr:rowOff>47625</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485775</xdr:colOff>
          <xdr:row>111</xdr:row>
          <xdr:rowOff>9525</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257175</xdr:colOff>
          <xdr:row>96</xdr:row>
          <xdr:rowOff>47625</xdr:rowOff>
        </xdr:to>
        <xdr:sp macro="" textlink="">
          <xdr:nvSpPr>
            <xdr:cNvPr id="63489" name="Object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409575</xdr:colOff>
          <xdr:row>99</xdr:row>
          <xdr:rowOff>142875</xdr:rowOff>
        </xdr:to>
        <xdr:sp macro="" textlink="">
          <xdr:nvSpPr>
            <xdr:cNvPr id="63490" name="Object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2</xdr:col>
          <xdr:colOff>38100</xdr:colOff>
          <xdr:row>102</xdr:row>
          <xdr:rowOff>238125</xdr:rowOff>
        </xdr:to>
        <xdr:sp macro="" textlink="">
          <xdr:nvSpPr>
            <xdr:cNvPr id="63491" name="Object 3" hidden="1">
              <a:extLst>
                <a:ext uri="{63B3BB69-23CF-44E3-9099-C40C66FF867C}">
                  <a14:compatExt spid="_x0000_s63491"/>
                </a:ext>
                <a:ext uri="{FF2B5EF4-FFF2-40B4-BE49-F238E27FC236}">
                  <a16:creationId xmlns:a16="http://schemas.microsoft.com/office/drawing/2014/main" id="{00000000-0008-0000-0700-000003F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466725</xdr:colOff>
          <xdr:row>106</xdr:row>
          <xdr:rowOff>28575</xdr:rowOff>
        </xdr:to>
        <xdr:sp macro="" textlink="">
          <xdr:nvSpPr>
            <xdr:cNvPr id="63492" name="Object 4" hidden="1">
              <a:extLst>
                <a:ext uri="{63B3BB69-23CF-44E3-9099-C40C66FF867C}">
                  <a14:compatExt spid="_x0000_s63492"/>
                </a:ext>
                <a:ext uri="{FF2B5EF4-FFF2-40B4-BE49-F238E27FC236}">
                  <a16:creationId xmlns:a16="http://schemas.microsoft.com/office/drawing/2014/main" id="{00000000-0008-0000-0700-000004F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695325</xdr:colOff>
          <xdr:row>110</xdr:row>
          <xdr:rowOff>228600</xdr:rowOff>
        </xdr:to>
        <xdr:sp macro="" textlink="">
          <xdr:nvSpPr>
            <xdr:cNvPr id="63493" name="Object 5" hidden="1">
              <a:extLst>
                <a:ext uri="{63B3BB69-23CF-44E3-9099-C40C66FF867C}">
                  <a14:compatExt spid="_x0000_s63493"/>
                </a:ext>
                <a:ext uri="{FF2B5EF4-FFF2-40B4-BE49-F238E27FC236}">
                  <a16:creationId xmlns:a16="http://schemas.microsoft.com/office/drawing/2014/main" id="{00000000-0008-0000-0700-000005F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257175</xdr:colOff>
          <xdr:row>96</xdr:row>
          <xdr:rowOff>47625</xdr:rowOff>
        </xdr:to>
        <xdr:sp macro="" textlink="">
          <xdr:nvSpPr>
            <xdr:cNvPr id="64513" name="Object 1" hidden="1">
              <a:extLst>
                <a:ext uri="{63B3BB69-23CF-44E3-9099-C40C66FF867C}">
                  <a14:compatExt spid="_x0000_s64513"/>
                </a:ext>
                <a:ext uri="{FF2B5EF4-FFF2-40B4-BE49-F238E27FC236}">
                  <a16:creationId xmlns:a16="http://schemas.microsoft.com/office/drawing/2014/main" id="{00000000-0008-0000-0800-000001F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409575</xdr:colOff>
          <xdr:row>99</xdr:row>
          <xdr:rowOff>142875</xdr:rowOff>
        </xdr:to>
        <xdr:sp macro="" textlink="">
          <xdr:nvSpPr>
            <xdr:cNvPr id="64514" name="Object 2" hidden="1">
              <a:extLst>
                <a:ext uri="{63B3BB69-23CF-44E3-9099-C40C66FF867C}">
                  <a14:compatExt spid="_x0000_s64514"/>
                </a:ext>
                <a:ext uri="{FF2B5EF4-FFF2-40B4-BE49-F238E27FC236}">
                  <a16:creationId xmlns:a16="http://schemas.microsoft.com/office/drawing/2014/main" id="{00000000-0008-0000-0800-000002F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2</xdr:col>
          <xdr:colOff>38100</xdr:colOff>
          <xdr:row>102</xdr:row>
          <xdr:rowOff>238125</xdr:rowOff>
        </xdr:to>
        <xdr:sp macro="" textlink="">
          <xdr:nvSpPr>
            <xdr:cNvPr id="64515" name="Object 3" hidden="1">
              <a:extLst>
                <a:ext uri="{63B3BB69-23CF-44E3-9099-C40C66FF867C}">
                  <a14:compatExt spid="_x0000_s64515"/>
                </a:ext>
                <a:ext uri="{FF2B5EF4-FFF2-40B4-BE49-F238E27FC236}">
                  <a16:creationId xmlns:a16="http://schemas.microsoft.com/office/drawing/2014/main" id="{00000000-0008-0000-0800-000003F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466725</xdr:colOff>
          <xdr:row>106</xdr:row>
          <xdr:rowOff>28575</xdr:rowOff>
        </xdr:to>
        <xdr:sp macro="" textlink="">
          <xdr:nvSpPr>
            <xdr:cNvPr id="64516" name="Object 4" hidden="1">
              <a:extLst>
                <a:ext uri="{63B3BB69-23CF-44E3-9099-C40C66FF867C}">
                  <a14:compatExt spid="_x0000_s64516"/>
                </a:ext>
                <a:ext uri="{FF2B5EF4-FFF2-40B4-BE49-F238E27FC236}">
                  <a16:creationId xmlns:a16="http://schemas.microsoft.com/office/drawing/2014/main" id="{00000000-0008-0000-0800-000004F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695325</xdr:colOff>
          <xdr:row>110</xdr:row>
          <xdr:rowOff>228600</xdr:rowOff>
        </xdr:to>
        <xdr:sp macro="" textlink="">
          <xdr:nvSpPr>
            <xdr:cNvPr id="64517" name="Object 5" hidden="1">
              <a:extLst>
                <a:ext uri="{63B3BB69-23CF-44E3-9099-C40C66FF867C}">
                  <a14:compatExt spid="_x0000_s64517"/>
                </a:ext>
                <a:ext uri="{FF2B5EF4-FFF2-40B4-BE49-F238E27FC236}">
                  <a16:creationId xmlns:a16="http://schemas.microsoft.com/office/drawing/2014/main" id="{00000000-0008-0000-0800-000005F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257175</xdr:colOff>
          <xdr:row>96</xdr:row>
          <xdr:rowOff>47625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409575</xdr:colOff>
          <xdr:row>99</xdr:row>
          <xdr:rowOff>142875</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2</xdr:col>
          <xdr:colOff>38100</xdr:colOff>
          <xdr:row>102</xdr:row>
          <xdr:rowOff>238125</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466725</xdr:colOff>
          <xdr:row>106</xdr:row>
          <xdr:rowOff>28575</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695325</xdr:colOff>
          <xdr:row>110</xdr:row>
          <xdr:rowOff>228600</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6</xdr:col>
      <xdr:colOff>28575</xdr:colOff>
      <xdr:row>99</xdr:row>
      <xdr:rowOff>187512</xdr:rowOff>
    </xdr:from>
    <xdr:ext cx="1117785" cy="2749177"/>
    <xdr:pic>
      <xdr:nvPicPr>
        <xdr:cNvPr id="2" name="Picture 1">
          <a:extLst>
            <a:ext uri="{FF2B5EF4-FFF2-40B4-BE49-F238E27FC236}">
              <a16:creationId xmlns:a16="http://schemas.microsoft.com/office/drawing/2014/main" id="{00000000-0008-0000-0A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9737"/>
        <a:stretch/>
      </xdr:blipFill>
      <xdr:spPr bwMode="auto">
        <a:xfrm>
          <a:off x="4543425" y="24704862"/>
          <a:ext cx="1117785" cy="2749177"/>
        </a:xfrm>
        <a:prstGeom prst="rect">
          <a:avLst/>
        </a:prstGeom>
        <a:ln>
          <a:noFill/>
        </a:ln>
        <a:effectLst>
          <a:softEdge rad="112500"/>
        </a:effectLst>
      </xdr:spPr>
    </xdr:pic>
    <xdr:clientData/>
  </xdr:oneCellAnchor>
  <mc:AlternateContent xmlns:mc="http://schemas.openxmlformats.org/markup-compatibility/2006">
    <mc:Choice xmlns:a14="http://schemas.microsoft.com/office/drawing/2010/main" Requires="a14">
      <xdr:twoCellAnchor>
        <xdr:from>
          <xdr:col>7</xdr:col>
          <xdr:colOff>342900</xdr:colOff>
          <xdr:row>100</xdr:row>
          <xdr:rowOff>40712</xdr:rowOff>
        </xdr:from>
        <xdr:to>
          <xdr:col>9</xdr:col>
          <xdr:colOff>704850</xdr:colOff>
          <xdr:row>110</xdr:row>
          <xdr:rowOff>193670</xdr:rowOff>
        </xdr:to>
        <xdr:grpSp>
          <xdr:nvGrpSpPr>
            <xdr:cNvPr id="3" name="Group 2">
              <a:extLst>
                <a:ext uri="{FF2B5EF4-FFF2-40B4-BE49-F238E27FC236}">
                  <a16:creationId xmlns:a16="http://schemas.microsoft.com/office/drawing/2014/main" id="{00000000-0008-0000-0A00-000003000000}"/>
                </a:ext>
              </a:extLst>
            </xdr:cNvPr>
            <xdr:cNvGrpSpPr/>
          </xdr:nvGrpSpPr>
          <xdr:grpSpPr>
            <a:xfrm>
              <a:off x="5610225" y="24805712"/>
              <a:ext cx="1866900" cy="2629458"/>
              <a:chOff x="4756453" y="5773537"/>
              <a:chExt cx="2418021" cy="1266013"/>
            </a:xfrm>
          </xdr:grpSpPr>
          <xdr:sp macro="" textlink="">
            <xdr:nvSpPr>
              <xdr:cNvPr id="80897" name="Object 1" hidden="1">
                <a:extLst>
                  <a:ext uri="{63B3BB69-23CF-44E3-9099-C40C66FF867C}">
                    <a14:compatExt spid="_x0000_s80897"/>
                  </a:ext>
                  <a:ext uri="{FF2B5EF4-FFF2-40B4-BE49-F238E27FC236}">
                    <a16:creationId xmlns:a16="http://schemas.microsoft.com/office/drawing/2014/main" id="{00000000-0008-0000-0A00-0000013C0100}"/>
                  </a:ext>
                </a:extLst>
              </xdr:cNvPr>
              <xdr:cNvSpPr/>
            </xdr:nvSpPr>
            <xdr:spPr bwMode="auto">
              <a:xfrm>
                <a:off x="5833051" y="5932332"/>
                <a:ext cx="1341423" cy="1107218"/>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80898" name="Object 2" hidden="1">
                <a:extLst>
                  <a:ext uri="{63B3BB69-23CF-44E3-9099-C40C66FF867C}">
                    <a14:compatExt spid="_x0000_s80898"/>
                  </a:ext>
                  <a:ext uri="{FF2B5EF4-FFF2-40B4-BE49-F238E27FC236}">
                    <a16:creationId xmlns:a16="http://schemas.microsoft.com/office/drawing/2014/main" id="{00000000-0008-0000-0A00-0000023C0100}"/>
                  </a:ext>
                </a:extLst>
              </xdr:cNvPr>
              <xdr:cNvSpPr/>
            </xdr:nvSpPr>
            <xdr:spPr bwMode="auto">
              <a:xfrm>
                <a:off x="5480901" y="6550861"/>
                <a:ext cx="660396" cy="40481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80899" name="Object 3" hidden="1">
                <a:extLst>
                  <a:ext uri="{63B3BB69-23CF-44E3-9099-C40C66FF867C}">
                    <a14:compatExt spid="_x0000_s80899"/>
                  </a:ext>
                  <a:ext uri="{FF2B5EF4-FFF2-40B4-BE49-F238E27FC236}">
                    <a16:creationId xmlns:a16="http://schemas.microsoft.com/office/drawing/2014/main" id="{00000000-0008-0000-0A00-0000033C0100}"/>
                  </a:ext>
                </a:extLst>
              </xdr:cNvPr>
              <xdr:cNvSpPr/>
            </xdr:nvSpPr>
            <xdr:spPr bwMode="auto">
              <a:xfrm>
                <a:off x="4756453" y="6069510"/>
                <a:ext cx="875911" cy="42068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80900" name="Object 4" hidden="1">
                <a:extLst>
                  <a:ext uri="{63B3BB69-23CF-44E3-9099-C40C66FF867C}">
                    <a14:compatExt spid="_x0000_s80900"/>
                  </a:ext>
                  <a:ext uri="{FF2B5EF4-FFF2-40B4-BE49-F238E27FC236}">
                    <a16:creationId xmlns:a16="http://schemas.microsoft.com/office/drawing/2014/main" id="{00000000-0008-0000-0A00-0000043C0100}"/>
                  </a:ext>
                </a:extLst>
              </xdr:cNvPr>
              <xdr:cNvSpPr/>
            </xdr:nvSpPr>
            <xdr:spPr bwMode="auto">
              <a:xfrm>
                <a:off x="5303539" y="5773537"/>
                <a:ext cx="350386" cy="3270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94</xdr:row>
          <xdr:rowOff>123825</xdr:rowOff>
        </xdr:from>
        <xdr:to>
          <xdr:col>1</xdr:col>
          <xdr:colOff>171450</xdr:colOff>
          <xdr:row>96</xdr:row>
          <xdr:rowOff>47625</xdr:rowOff>
        </xdr:to>
        <xdr:sp macro="" textlink="">
          <xdr:nvSpPr>
            <xdr:cNvPr id="80901" name="Object 5" hidden="1">
              <a:extLst>
                <a:ext uri="{63B3BB69-23CF-44E3-9099-C40C66FF867C}">
                  <a14:compatExt spid="_x0000_s80901"/>
                </a:ext>
                <a:ext uri="{FF2B5EF4-FFF2-40B4-BE49-F238E27FC236}">
                  <a16:creationId xmlns:a16="http://schemas.microsoft.com/office/drawing/2014/main" id="{00000000-0008-0000-0A00-0000053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97</xdr:row>
          <xdr:rowOff>95250</xdr:rowOff>
        </xdr:from>
        <xdr:to>
          <xdr:col>1</xdr:col>
          <xdr:colOff>304800</xdr:colOff>
          <xdr:row>99</xdr:row>
          <xdr:rowOff>142875</xdr:rowOff>
        </xdr:to>
        <xdr:sp macro="" textlink="">
          <xdr:nvSpPr>
            <xdr:cNvPr id="80902" name="Object 6" hidden="1">
              <a:extLst>
                <a:ext uri="{63B3BB69-23CF-44E3-9099-C40C66FF867C}">
                  <a14:compatExt spid="_x0000_s80902"/>
                </a:ext>
                <a:ext uri="{FF2B5EF4-FFF2-40B4-BE49-F238E27FC236}">
                  <a16:creationId xmlns:a16="http://schemas.microsoft.com/office/drawing/2014/main" id="{00000000-0008-0000-0A00-0000063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100</xdr:row>
          <xdr:rowOff>142875</xdr:rowOff>
        </xdr:from>
        <xdr:to>
          <xdr:col>1</xdr:col>
          <xdr:colOff>666750</xdr:colOff>
          <xdr:row>102</xdr:row>
          <xdr:rowOff>238125</xdr:rowOff>
        </xdr:to>
        <xdr:sp macro="" textlink="">
          <xdr:nvSpPr>
            <xdr:cNvPr id="80903" name="Object 7" hidden="1">
              <a:extLst>
                <a:ext uri="{63B3BB69-23CF-44E3-9099-C40C66FF867C}">
                  <a14:compatExt spid="_x0000_s80903"/>
                </a:ext>
                <a:ext uri="{FF2B5EF4-FFF2-40B4-BE49-F238E27FC236}">
                  <a16:creationId xmlns:a16="http://schemas.microsoft.com/office/drawing/2014/main" id="{00000000-0008-0000-0A00-0000073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104</xdr:row>
          <xdr:rowOff>28575</xdr:rowOff>
        </xdr:from>
        <xdr:to>
          <xdr:col>1</xdr:col>
          <xdr:colOff>361950</xdr:colOff>
          <xdr:row>106</xdr:row>
          <xdr:rowOff>28575</xdr:rowOff>
        </xdr:to>
        <xdr:sp macro="" textlink="">
          <xdr:nvSpPr>
            <xdr:cNvPr id="80904" name="Object 8" hidden="1">
              <a:extLst>
                <a:ext uri="{63B3BB69-23CF-44E3-9099-C40C66FF867C}">
                  <a14:compatExt spid="_x0000_s80904"/>
                </a:ext>
                <a:ext uri="{FF2B5EF4-FFF2-40B4-BE49-F238E27FC236}">
                  <a16:creationId xmlns:a16="http://schemas.microsoft.com/office/drawing/2014/main" id="{00000000-0008-0000-0A00-0000083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108</xdr:row>
          <xdr:rowOff>9525</xdr:rowOff>
        </xdr:from>
        <xdr:to>
          <xdr:col>2</xdr:col>
          <xdr:colOff>485775</xdr:colOff>
          <xdr:row>110</xdr:row>
          <xdr:rowOff>228600</xdr:rowOff>
        </xdr:to>
        <xdr:sp macro="" textlink="">
          <xdr:nvSpPr>
            <xdr:cNvPr id="80905" name="Object 9" hidden="1">
              <a:extLst>
                <a:ext uri="{63B3BB69-23CF-44E3-9099-C40C66FF867C}">
                  <a14:compatExt spid="_x0000_s80905"/>
                </a:ext>
                <a:ext uri="{FF2B5EF4-FFF2-40B4-BE49-F238E27FC236}">
                  <a16:creationId xmlns:a16="http://schemas.microsoft.com/office/drawing/2014/main" id="{00000000-0008-0000-0A00-0000093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3%20Price%20Lists/Cost%20Prices/Roller/Roller%20Blinds.xlsx" TargetMode="External"/><Relationship Id="rId2" Type="http://schemas.openxmlformats.org/officeDocument/2006/relationships/externalLinkPath" Target="file:///T:\Beverley%20Blinds%20Trade\2023%20Price%20Lists\Cost%20Prices\Roller\Roller%20Blinds.xlsx" TargetMode="External"/><Relationship Id="rId1" Type="http://schemas.openxmlformats.org/officeDocument/2006/relationships/externalLinkPath" Target="/Beverley%20Blinds%20Trade/2023%20Price%20Lists/Cost%20Prices/Roller/Roller%20Blinds.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25mm%20Special%20Effect%20Ventetian%202026.xlsx" TargetMode="External"/><Relationship Id="rId1" Type="http://schemas.openxmlformats.org/officeDocument/2006/relationships/externalLinkPath" Target="Beverley%20Blinds/25mm%20Special%20Effect%20Ventetian%202026.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25mm%20Standard%20Ventetian%202026.xlsx" TargetMode="External"/><Relationship Id="rId1" Type="http://schemas.openxmlformats.org/officeDocument/2006/relationships/externalLinkPath" Target="Beverley%20Blinds/25mm%20Standard%20Ventetian%202026.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PF%20Venetain%202026.xlsx" TargetMode="External"/><Relationship Id="rId1" Type="http://schemas.openxmlformats.org/officeDocument/2006/relationships/externalLinkPath" Target="Beverley%20Blinds/PF%20Venetain%202026.xlsx"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2023%20Price%20Lists/Cost%20Prices/Slimline/Slimline%202023.xlsx" TargetMode="External"/><Relationship Id="rId2" Type="http://schemas.openxmlformats.org/officeDocument/2006/relationships/externalLinkPath" Target="file:///T:\Beverley%20Blinds%20Trade\2023%20Price%20Lists\Cost%20Prices\Slimline\Slimline%202023.xlsx" TargetMode="External"/><Relationship Id="rId1" Type="http://schemas.openxmlformats.org/officeDocument/2006/relationships/externalLinkPath" Target="/Beverley%20Blinds%20Trade/2023%20Price%20Lists/Cost%20Prices/Slimline/Slimline%202023.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PF%20Roller%202026.xlsx" TargetMode="External"/><Relationship Id="rId1" Type="http://schemas.openxmlformats.org/officeDocument/2006/relationships/externalLinkPath" Target="Beverley%20Blinds/PF%20Roller%20202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ds-pc\t\Trade%20Blinds\2020%20Price%20Lists\Cost%20Prices\Feb%202020%20%20Slimline%20Verticals%2089mm.xlsx"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2023%20Price%20Lists/Cost%20Prices/Cell%20Skylight/Cell%20Skylight.xlsx" TargetMode="External"/><Relationship Id="rId2" Type="http://schemas.openxmlformats.org/officeDocument/2006/relationships/externalLinkPath" Target="file:///T:\Beverley%20Blinds%20Trade\2023%20Price%20Lists\Cost%20Prices\Cell%20Skylight\Cell%20Skylight.xlsx" TargetMode="External"/><Relationship Id="rId1" Type="http://schemas.openxmlformats.org/officeDocument/2006/relationships/externalLinkPath" Target="/Beverley%20Blinds%20Trade/2023%20Price%20Lists/Cost%20Prices/Cell%20Skylight/Cell%20Skylight.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Vouge%20Vertical%202026.xlsx" TargetMode="External"/><Relationship Id="rId1" Type="http://schemas.openxmlformats.org/officeDocument/2006/relationships/externalLinkPath" Target="Beverley%20Blinds/Vouge%20Vertical%202026.xlsx" TargetMode="External"/></Relationships>
</file>

<file path=xl/externalLinks/_rels/externalLink18.xml.rels><?xml version="1.0" encoding="UTF-8" standalone="yes"?>
<Relationships xmlns="http://schemas.openxmlformats.org/package/2006/relationships"><Relationship Id="rId3" Type="http://schemas.openxmlformats.org/officeDocument/2006/relationships/externalLinkPath" Target="../2023%20Price%20Lists/Cost%20Prices/Cell%20Freehanging/Cell%20Free%20Hanging%20Pleated.xlsx" TargetMode="External"/><Relationship Id="rId2" Type="http://schemas.openxmlformats.org/officeDocument/2006/relationships/externalLinkPath" Target="file:///T:\Beverley%20Blinds%20Trade\2023%20Price%20Lists\Cost%20Prices\Cell%20Freehanging\Cell%20Free%20Hanging%20Pleated.xlsx" TargetMode="External"/><Relationship Id="rId1" Type="http://schemas.openxmlformats.org/officeDocument/2006/relationships/externalLinkPath" Target="/Beverley%20Blinds%20Trade/2023%20Price%20Lists/Cost%20Prices/Cell%20Freehanging/Cell%20Free%20Hanging%20Pleated.xlsx" TargetMode="External"/></Relationships>
</file>

<file path=xl/externalLinks/_rels/externalLink19.xml.rels><?xml version="1.0" encoding="UTF-8" standalone="yes"?>
<Relationships xmlns="http://schemas.openxmlformats.org/package/2006/relationships"><Relationship Id="rId3" Type="http://schemas.openxmlformats.org/officeDocument/2006/relationships/externalLinkPath" Target="../2023%20Price%20Lists/Cost%20Prices/PF%20Roller/PF%20Roller%20Blinds.xlsx" TargetMode="External"/><Relationship Id="rId2" Type="http://schemas.openxmlformats.org/officeDocument/2006/relationships/externalLinkPath" Target="file:///T:\Beverley%20Blinds%20Trade\2023%20Price%20Lists\Cost%20Prices\PF%20Roller\PF%20Roller%20Blinds.xlsx" TargetMode="External"/><Relationship Id="rId1" Type="http://schemas.openxmlformats.org/officeDocument/2006/relationships/externalLinkPath" Target="/Beverley%20Blinds%20Trade/2023%20Price%20Lists/Cost%20Prices/PF%20Roller/PF%20Roller%20Blind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BackUp\Roller%202026.xlsx" TargetMode="External"/><Relationship Id="rId1" Type="http://schemas.openxmlformats.org/officeDocument/2006/relationships/externalLinkPath" Target="Beverley%20Blinds/BackUp/Roller%202026.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Nova%20Vertical%202026.xlsx" TargetMode="External"/><Relationship Id="rId1" Type="http://schemas.openxmlformats.org/officeDocument/2006/relationships/externalLinkPath" Target="Beverley%20Blinds/Nova%20Vertical%202026.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SlimLine%20Vertical%202026.xlsx" TargetMode="External"/><Relationship Id="rId1" Type="http://schemas.openxmlformats.org/officeDocument/2006/relationships/externalLinkPath" Target="Beverley%20Blinds/SlimLine%20Vertical%202026.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Night%20&amp;%20day%202026.xlsx" TargetMode="External"/><Relationship Id="rId1" Type="http://schemas.openxmlformats.org/officeDocument/2006/relationships/externalLinkPath" Target="Beverley%20Blinds/Night%20&amp;%20day%202026.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HC%20Wood%20&amp;%20Faux%202026.xlsx" TargetMode="External"/><Relationship Id="rId1" Type="http://schemas.openxmlformats.org/officeDocument/2006/relationships/externalLinkPath" Target="Beverley%20Blinds/HC%20Wood%20&amp;%20Faux%202026.xlsx" TargetMode="External"/></Relationships>
</file>

<file path=xl/externalLinks/_rels/externalLink24.xml.rels><?xml version="1.0" encoding="UTF-8" standalone="yes"?>
<Relationships xmlns="http://schemas.openxmlformats.org/package/2006/relationships"><Relationship Id="rId3" Type="http://schemas.openxmlformats.org/officeDocument/2006/relationships/externalLinkPath" Target="../2023%20Price%20Lists/Cost%20Prices/HC%20Wood%20&amp;%20Faux/HC%20Wood%20&amp;%20Faux.xlsx" TargetMode="External"/><Relationship Id="rId2" Type="http://schemas.openxmlformats.org/officeDocument/2006/relationships/externalLinkPath" Target="file:///T:\Beverley%20Blinds%20Trade\2023%20Price%20Lists\Cost%20Prices\HC%20Wood%20&amp;%20Faux\HC%20Wood%20&amp;%20Faux.xlsx" TargetMode="External"/><Relationship Id="rId1" Type="http://schemas.openxmlformats.org/officeDocument/2006/relationships/externalLinkPath" Target="/Beverley%20Blinds%20Trade/2023%20Price%20Lists/Cost%20Prices/HC%20Wood%20&amp;%20Faux/HC%20Wood%20&amp;%20Faux.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Infusion%202026.xlsx" TargetMode="External"/><Relationship Id="rId1" Type="http://schemas.openxmlformats.org/officeDocument/2006/relationships/externalLinkPath" Target="Beverley%20Blinds/Infusion%202026.xlsx" TargetMode="External"/></Relationships>
</file>

<file path=xl/externalLinks/_rels/externalLink26.xml.rels><?xml version="1.0" encoding="UTF-8" standalone="yes"?>
<Relationships xmlns="http://schemas.openxmlformats.org/package/2006/relationships"><Relationship Id="rId3" Type="http://schemas.openxmlformats.org/officeDocument/2006/relationships/externalLinkPath" Target="../2023%20Price%20Lists/Cost%20Prices/Arena%20Infusion/Infusion.xlsx" TargetMode="External"/><Relationship Id="rId2" Type="http://schemas.openxmlformats.org/officeDocument/2006/relationships/externalLinkPath" Target="file:///T:\Beverley%20Blinds%20Trade\2023%20Price%20Lists\Cost%20Prices\Arena%20Infusion\Infusion.xlsx" TargetMode="External"/><Relationship Id="rId1" Type="http://schemas.openxmlformats.org/officeDocument/2006/relationships/externalLinkPath" Target="/Beverley%20Blinds%20Trade/2023%20Price%20Lists/Cost%20Prices/Arena%20Infusion/Infusion.xlsx" TargetMode="External"/></Relationships>
</file>

<file path=xl/externalLinks/_rels/externalLink27.xml.rels><?xml version="1.0" encoding="UTF-8" standalone="yes"?>
<Relationships xmlns="http://schemas.openxmlformats.org/package/2006/relationships"><Relationship Id="rId3" Type="http://schemas.openxmlformats.org/officeDocument/2006/relationships/externalLinkPath" Target="../2023%20Price%20Lists/Cost%20Prices/Vogue/Vogue2023.xlsx" TargetMode="External"/><Relationship Id="rId2" Type="http://schemas.openxmlformats.org/officeDocument/2006/relationships/externalLinkPath" Target="file:///T:\Beverley%20Blinds%20Trade\2023%20Price%20Lists\Cost%20Prices\Vogue\Vogue2023.xlsx" TargetMode="External"/><Relationship Id="rId1" Type="http://schemas.openxmlformats.org/officeDocument/2006/relationships/externalLinkPath" Target="/Beverley%20Blinds%20Trade/2023%20Price%20Lists/Cost%20Prices/Vogue/Vogue2023.xlsx" TargetMode="External"/></Relationships>
</file>

<file path=xl/externalLinks/_rels/externalLink28.xml.rels><?xml version="1.0" encoding="UTF-8" standalone="yes"?>
<Relationships xmlns="http://schemas.openxmlformats.org/package/2006/relationships"><Relationship Id="rId3" Type="http://schemas.openxmlformats.org/officeDocument/2006/relationships/externalLinkPath" Target="../2025%20Price%20Lists/Beverley%20Blinds/HC%20PF%20Shutter/PF%20Shutter%20Lite.xlsx" TargetMode="External"/><Relationship Id="rId2" Type="http://schemas.openxmlformats.org/officeDocument/2006/relationships/externalLinkPath" Target="file:///T:\Beverley%20Blinds%20Trade\2025%20Price%20Lists\Beverley%20Blinds\HC%20PF%20Shutter\PF%20Shutter%20Lite.xlsx" TargetMode="External"/><Relationship Id="rId1" Type="http://schemas.openxmlformats.org/officeDocument/2006/relationships/externalLinkPath" Target="/Beverley%20Blinds%20Trade/2025%20Price%20Lists/Beverley%20Blinds/HC%20PF%20Shutter/PF%20Shutter%20Li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Roller%202026.xlsx" TargetMode="External"/><Relationship Id="rId1" Type="http://schemas.openxmlformats.org/officeDocument/2006/relationships/externalLinkPath" Target="Beverley%20Blinds/Roller%2020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Vertical%20Fabric%20Only%202026.xlsx" TargetMode="External"/><Relationship Id="rId1" Type="http://schemas.openxmlformats.org/officeDocument/2006/relationships/externalLinkPath" Target="Beverley%20Blinds/Vertical%20Fabric%20Only%202026.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2023%20Price%20Lists/Vertical%20Fabric%20Only/Vertical%20Fabric%20Only.xlsx" TargetMode="External"/><Relationship Id="rId2" Type="http://schemas.openxmlformats.org/officeDocument/2006/relationships/externalLinkPath" Target="file:///T:\Beverley%20Blinds%20Trade\2023%20Price%20Lists\Vertical%20Fabric%20Only\Vertical%20Fabric%20Only.xlsx" TargetMode="External"/><Relationship Id="rId1" Type="http://schemas.openxmlformats.org/officeDocument/2006/relationships/externalLinkPath" Target="/Beverley%20Blinds%20Trade/2023%20Price%20Lists/Vertical%20Fabric%20Only/Vertical%20Fabric%20Only.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Cell%20Free%20Hang%20Pleated%202026.xlsx" TargetMode="External"/><Relationship Id="rId1" Type="http://schemas.openxmlformats.org/officeDocument/2006/relationships/externalLinkPath" Target="Beverley%20Blinds/Cell%20Free%20Hang%20Pleated%202026.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PF%20Pleated%202026.xlsx" TargetMode="External"/><Relationship Id="rId1" Type="http://schemas.openxmlformats.org/officeDocument/2006/relationships/externalLinkPath" Target="Beverley%20Blinds/PF%20Pleated%202026.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T:\Beverley%20Blinds%20Trade\2026%20Price%20Lists\Beverley%20Blinds\Cell%20Skylight%202026.xlsx" TargetMode="External"/><Relationship Id="rId1" Type="http://schemas.openxmlformats.org/officeDocument/2006/relationships/externalLinkPath" Target="Beverley%20Blinds/Cell%20Skylight%202026.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2023%20Price%20Lists/Cost%20Prices/PF%20Pleated/Perfect%20Fit%20Cell%20Pletaed.xlsx" TargetMode="External"/><Relationship Id="rId2" Type="http://schemas.openxmlformats.org/officeDocument/2006/relationships/externalLinkPath" Target="file:///T:\Beverley%20Blinds%20Trade\2023%20Price%20Lists\Cost%20Prices\PF%20Pleated\Perfect%20Fit%20Cell%20Pletaed.xlsx" TargetMode="External"/><Relationship Id="rId1" Type="http://schemas.openxmlformats.org/officeDocument/2006/relationships/externalLinkPath" Target="/Beverley%20Blinds%20Trade/2023%20Price%20Lists/Cost%20Prices/PF%20Pleated/Perfect%20Fit%20Cell%20Pleta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ary"/>
      <sheetName val="Material Cost"/>
      <sheetName val="Braids"/>
      <sheetName val="Roller Fabric Bands"/>
      <sheetName val="Roller Trade Price"/>
    </sheetNames>
    <sheetDataSet>
      <sheetData sheetId="0">
        <row r="4">
          <cell r="AB4" t="str">
            <v>Mtrs</v>
          </cell>
        </row>
        <row r="5">
          <cell r="R5">
            <v>1.8293553113553114</v>
          </cell>
        </row>
        <row r="6">
          <cell r="G6">
            <v>1.33</v>
          </cell>
          <cell r="M6">
            <v>1.2399999999999998</v>
          </cell>
          <cell r="R6">
            <v>3.0184275400888012</v>
          </cell>
        </row>
        <row r="7">
          <cell r="G7">
            <v>2.1</v>
          </cell>
          <cell r="R7">
            <v>5.0894222994852472</v>
          </cell>
        </row>
        <row r="8">
          <cell r="M8">
            <v>1.5643499999999999</v>
          </cell>
          <cell r="R8">
            <v>6.8086064659111143</v>
          </cell>
        </row>
        <row r="9">
          <cell r="R9">
            <v>8.9044729345150646</v>
          </cell>
        </row>
        <row r="10">
          <cell r="G10">
            <v>1.65</v>
          </cell>
          <cell r="R10">
            <v>10.847398435177901</v>
          </cell>
        </row>
        <row r="11">
          <cell r="G11">
            <v>3.34</v>
          </cell>
        </row>
        <row r="12">
          <cell r="M12">
            <v>2.6875</v>
          </cell>
        </row>
        <row r="14">
          <cell r="M14">
            <v>3</v>
          </cell>
          <cell r="R14">
            <v>3.7289230769230772</v>
          </cell>
        </row>
        <row r="15">
          <cell r="G15">
            <v>0.63</v>
          </cell>
          <cell r="M15">
            <v>3.5</v>
          </cell>
          <cell r="R15">
            <v>6.0775227272727275</v>
          </cell>
        </row>
        <row r="16">
          <cell r="G16">
            <v>0.32400000000000001</v>
          </cell>
          <cell r="M16">
            <v>3.5</v>
          </cell>
          <cell r="R16">
            <v>10.704152542372883</v>
          </cell>
        </row>
        <row r="17">
          <cell r="R17">
            <v>14.184176470588241</v>
          </cell>
        </row>
        <row r="18">
          <cell r="M18">
            <v>2</v>
          </cell>
          <cell r="R18">
            <v>18.073466666666658</v>
          </cell>
        </row>
        <row r="19">
          <cell r="R19">
            <v>25.833533333333332</v>
          </cell>
        </row>
        <row r="20">
          <cell r="D20">
            <v>0.98</v>
          </cell>
          <cell r="G20">
            <v>0.98</v>
          </cell>
        </row>
        <row r="21">
          <cell r="G21">
            <v>0.29199999999999998</v>
          </cell>
        </row>
        <row r="22">
          <cell r="G22">
            <v>0.21</v>
          </cell>
        </row>
        <row r="23">
          <cell r="D23">
            <v>3.87</v>
          </cell>
          <cell r="M23">
            <v>0.85</v>
          </cell>
        </row>
        <row r="24">
          <cell r="D24">
            <v>0.16</v>
          </cell>
          <cell r="G24">
            <v>0.16</v>
          </cell>
        </row>
        <row r="25">
          <cell r="D25">
            <v>1.7</v>
          </cell>
        </row>
        <row r="28">
          <cell r="G28">
            <v>8.2350000000000007E-2</v>
          </cell>
        </row>
        <row r="31">
          <cell r="G31">
            <v>0.126</v>
          </cell>
        </row>
        <row r="32">
          <cell r="G32">
            <v>0</v>
          </cell>
        </row>
        <row r="35">
          <cell r="M35">
            <v>0.5</v>
          </cell>
        </row>
        <row r="36">
          <cell r="B36">
            <v>0.05</v>
          </cell>
        </row>
        <row r="37">
          <cell r="B37">
            <v>2.5000000000000001E-2</v>
          </cell>
          <cell r="D37">
            <v>0.9</v>
          </cell>
        </row>
        <row r="38">
          <cell r="B38">
            <v>0.05</v>
          </cell>
          <cell r="D38">
            <v>1.2</v>
          </cell>
          <cell r="M38">
            <v>0.3</v>
          </cell>
        </row>
        <row r="39">
          <cell r="B39">
            <v>0.4</v>
          </cell>
          <cell r="M39">
            <v>0.3</v>
          </cell>
        </row>
        <row r="53">
          <cell r="D53">
            <v>4.4000000000000004</v>
          </cell>
        </row>
        <row r="56">
          <cell r="D56">
            <v>1.78</v>
          </cell>
        </row>
        <row r="59">
          <cell r="D59">
            <v>4.5</v>
          </cell>
        </row>
        <row r="60">
          <cell r="D60">
            <v>7</v>
          </cell>
        </row>
        <row r="63">
          <cell r="D63">
            <v>0.6</v>
          </cell>
        </row>
        <row r="64">
          <cell r="D64">
            <v>5.4</v>
          </cell>
        </row>
        <row r="67">
          <cell r="D67">
            <v>0.375</v>
          </cell>
        </row>
        <row r="68">
          <cell r="D68">
            <v>0.60000000000000009</v>
          </cell>
        </row>
        <row r="70">
          <cell r="D70">
            <v>2.25</v>
          </cell>
        </row>
        <row r="71">
          <cell r="D71">
            <v>6</v>
          </cell>
        </row>
        <row r="74">
          <cell r="D74">
            <v>36.624000000000002</v>
          </cell>
        </row>
        <row r="75">
          <cell r="D75">
            <v>51.6</v>
          </cell>
        </row>
        <row r="76">
          <cell r="D76">
            <v>18</v>
          </cell>
        </row>
        <row r="77">
          <cell r="D77">
            <v>13.2</v>
          </cell>
        </row>
        <row r="78">
          <cell r="D78">
            <v>25.2</v>
          </cell>
        </row>
        <row r="79">
          <cell r="D79">
            <v>3.12</v>
          </cell>
        </row>
        <row r="80">
          <cell r="D80">
            <v>2.2679999999999998</v>
          </cell>
        </row>
        <row r="81">
          <cell r="D81">
            <v>70.8</v>
          </cell>
        </row>
        <row r="82">
          <cell r="D82">
            <v>97.2</v>
          </cell>
        </row>
        <row r="86">
          <cell r="D86">
            <v>7.15</v>
          </cell>
        </row>
        <row r="87">
          <cell r="D87">
            <v>3.25</v>
          </cell>
        </row>
        <row r="88">
          <cell r="D88">
            <v>0.52</v>
          </cell>
        </row>
        <row r="89">
          <cell r="D89">
            <v>1.6379999999999999</v>
          </cell>
        </row>
        <row r="91">
          <cell r="D91">
            <v>0.52</v>
          </cell>
        </row>
        <row r="95">
          <cell r="D95">
            <v>0.85399999999999998</v>
          </cell>
        </row>
        <row r="96">
          <cell r="C96">
            <v>1.47</v>
          </cell>
        </row>
        <row r="97">
          <cell r="D97">
            <v>0.182</v>
          </cell>
        </row>
        <row r="98">
          <cell r="D98">
            <v>17.472000000000001</v>
          </cell>
        </row>
        <row r="99">
          <cell r="C99">
            <v>6.05</v>
          </cell>
        </row>
        <row r="100">
          <cell r="D100">
            <v>0.66300000000000003</v>
          </cell>
        </row>
        <row r="101">
          <cell r="D101">
            <v>1.3</v>
          </cell>
        </row>
        <row r="103">
          <cell r="D103">
            <v>1.56</v>
          </cell>
        </row>
        <row r="104">
          <cell r="D104">
            <v>7.8</v>
          </cell>
        </row>
        <row r="105">
          <cell r="D105">
            <v>2.6</v>
          </cell>
        </row>
        <row r="106">
          <cell r="D106">
            <v>12.615200000000002</v>
          </cell>
        </row>
        <row r="107">
          <cell r="D107">
            <v>2.0072000000000001</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ean Trade"/>
      <sheetName val="Bev Cost"/>
      <sheetName val="Sp 25mm Venetian"/>
    </sheetNames>
    <sheetDataSet>
      <sheetData sheetId="0">
        <row r="4">
          <cell r="N4">
            <v>0.6</v>
          </cell>
        </row>
        <row r="5">
          <cell r="N5">
            <v>0.4</v>
          </cell>
        </row>
      </sheetData>
      <sheetData sheetId="1">
        <row r="3">
          <cell r="C3">
            <v>17.2</v>
          </cell>
          <cell r="D3">
            <v>20</v>
          </cell>
          <cell r="E3">
            <v>22</v>
          </cell>
          <cell r="F3">
            <v>24.800000000000004</v>
          </cell>
          <cell r="G3">
            <v>26.4</v>
          </cell>
          <cell r="H3">
            <v>27.6</v>
          </cell>
          <cell r="I3">
            <v>28</v>
          </cell>
          <cell r="J3">
            <v>31.6</v>
          </cell>
          <cell r="K3">
            <v>34</v>
          </cell>
        </row>
        <row r="4">
          <cell r="C4">
            <v>19.600000000000001</v>
          </cell>
          <cell r="D4">
            <v>22</v>
          </cell>
          <cell r="E4">
            <v>24.800000000000004</v>
          </cell>
          <cell r="F4">
            <v>26.4</v>
          </cell>
          <cell r="G4">
            <v>27.6</v>
          </cell>
          <cell r="H4">
            <v>30.4</v>
          </cell>
          <cell r="I4">
            <v>32.4</v>
          </cell>
          <cell r="J4">
            <v>34.4</v>
          </cell>
          <cell r="K4">
            <v>37.6</v>
          </cell>
        </row>
        <row r="5">
          <cell r="C5">
            <v>20</v>
          </cell>
          <cell r="D5">
            <v>22.4</v>
          </cell>
          <cell r="E5">
            <v>26.4</v>
          </cell>
          <cell r="F5">
            <v>27.6</v>
          </cell>
          <cell r="G5">
            <v>30.4</v>
          </cell>
          <cell r="H5">
            <v>34</v>
          </cell>
          <cell r="I5">
            <v>35.200000000000003</v>
          </cell>
          <cell r="J5">
            <v>38.400000000000006</v>
          </cell>
          <cell r="K5">
            <v>41.6</v>
          </cell>
        </row>
        <row r="6">
          <cell r="C6">
            <v>22</v>
          </cell>
          <cell r="D6">
            <v>25.200000000000003</v>
          </cell>
          <cell r="E6">
            <v>26.800000000000004</v>
          </cell>
          <cell r="F6">
            <v>30.4</v>
          </cell>
          <cell r="G6">
            <v>34</v>
          </cell>
          <cell r="H6">
            <v>35.200000000000003</v>
          </cell>
          <cell r="I6">
            <v>38.800000000000004</v>
          </cell>
          <cell r="J6">
            <v>42</v>
          </cell>
          <cell r="K6">
            <v>45.600000000000009</v>
          </cell>
        </row>
        <row r="7">
          <cell r="C7">
            <v>22.4</v>
          </cell>
          <cell r="D7">
            <v>26.4</v>
          </cell>
          <cell r="E7">
            <v>28</v>
          </cell>
          <cell r="F7">
            <v>32.4</v>
          </cell>
          <cell r="G7">
            <v>35.200000000000003</v>
          </cell>
          <cell r="H7">
            <v>38.800000000000004</v>
          </cell>
          <cell r="I7">
            <v>42</v>
          </cell>
          <cell r="J7">
            <v>46.400000000000006</v>
          </cell>
          <cell r="K7">
            <v>48</v>
          </cell>
        </row>
        <row r="8">
          <cell r="C8">
            <v>24.800000000000004</v>
          </cell>
          <cell r="D8">
            <v>26.800000000000004</v>
          </cell>
          <cell r="E8">
            <v>30.4</v>
          </cell>
          <cell r="F8">
            <v>34.4</v>
          </cell>
          <cell r="G8">
            <v>38.400000000000006</v>
          </cell>
          <cell r="H8">
            <v>41.6</v>
          </cell>
          <cell r="I8">
            <v>45.600000000000009</v>
          </cell>
          <cell r="J8">
            <v>48</v>
          </cell>
          <cell r="K8">
            <v>51.2</v>
          </cell>
        </row>
        <row r="9">
          <cell r="C9">
            <v>25.200000000000003</v>
          </cell>
          <cell r="D9">
            <v>28</v>
          </cell>
          <cell r="E9">
            <v>32.4</v>
          </cell>
          <cell r="F9">
            <v>37.6</v>
          </cell>
          <cell r="G9">
            <v>40</v>
          </cell>
          <cell r="H9">
            <v>45.600000000000009</v>
          </cell>
          <cell r="I9">
            <v>47.600000000000009</v>
          </cell>
          <cell r="J9">
            <v>51.2</v>
          </cell>
          <cell r="K9">
            <v>55.2</v>
          </cell>
        </row>
        <row r="10">
          <cell r="C10">
            <v>26.4</v>
          </cell>
          <cell r="D10">
            <v>30.4</v>
          </cell>
          <cell r="E10">
            <v>34.4</v>
          </cell>
          <cell r="F10">
            <v>38.800000000000004</v>
          </cell>
          <cell r="G10">
            <v>42</v>
          </cell>
          <cell r="H10">
            <v>46.8</v>
          </cell>
          <cell r="I10">
            <v>50.400000000000006</v>
          </cell>
          <cell r="J10">
            <v>55.2</v>
          </cell>
          <cell r="K10">
            <v>59.600000000000009</v>
          </cell>
        </row>
        <row r="11">
          <cell r="C11">
            <v>26.800000000000004</v>
          </cell>
          <cell r="D11">
            <v>31.6</v>
          </cell>
          <cell r="E11">
            <v>35.200000000000003</v>
          </cell>
          <cell r="F11">
            <v>40</v>
          </cell>
          <cell r="G11">
            <v>46.400000000000006</v>
          </cell>
          <cell r="H11">
            <v>49.2</v>
          </cell>
          <cell r="I11">
            <v>54.400000000000006</v>
          </cell>
          <cell r="J11">
            <v>58.8</v>
          </cell>
          <cell r="K11">
            <v>62.400000000000006</v>
          </cell>
        </row>
        <row r="12">
          <cell r="C12">
            <v>27.6</v>
          </cell>
          <cell r="D12">
            <v>32.4</v>
          </cell>
          <cell r="E12">
            <v>38.400000000000006</v>
          </cell>
          <cell r="F12">
            <v>42</v>
          </cell>
          <cell r="G12">
            <v>47.600000000000009</v>
          </cell>
          <cell r="H12">
            <v>51.2</v>
          </cell>
          <cell r="I12">
            <v>58.400000000000006</v>
          </cell>
          <cell r="J12">
            <v>62</v>
          </cell>
          <cell r="K12">
            <v>66.400000000000006</v>
          </cell>
        </row>
        <row r="13">
          <cell r="C13">
            <v>29.200000000000003</v>
          </cell>
          <cell r="D13">
            <v>34</v>
          </cell>
          <cell r="E13">
            <v>40</v>
          </cell>
          <cell r="F13">
            <v>45.600000000000009</v>
          </cell>
          <cell r="G13">
            <v>49.2</v>
          </cell>
          <cell r="H13">
            <v>55.2</v>
          </cell>
          <cell r="I13">
            <v>59.600000000000009</v>
          </cell>
          <cell r="J13">
            <v>65.600000000000009</v>
          </cell>
          <cell r="K13">
            <v>70</v>
          </cell>
        </row>
        <row r="14">
          <cell r="C14">
            <v>30.4</v>
          </cell>
          <cell r="D14">
            <v>35.200000000000003</v>
          </cell>
          <cell r="E14">
            <v>41.6</v>
          </cell>
          <cell r="F14">
            <v>46.8</v>
          </cell>
          <cell r="G14">
            <v>51.2</v>
          </cell>
          <cell r="H14">
            <v>58.400000000000006</v>
          </cell>
          <cell r="I14">
            <v>62.400000000000006</v>
          </cell>
          <cell r="J14">
            <v>68.400000000000006</v>
          </cell>
          <cell r="K14">
            <v>74</v>
          </cell>
        </row>
        <row r="15">
          <cell r="C15">
            <v>31.6</v>
          </cell>
          <cell r="D15">
            <v>37.6</v>
          </cell>
          <cell r="E15">
            <v>42.8</v>
          </cell>
          <cell r="F15">
            <v>48</v>
          </cell>
          <cell r="G15">
            <v>54.400000000000006</v>
          </cell>
          <cell r="H15">
            <v>60.400000000000006</v>
          </cell>
          <cell r="I15">
            <v>66</v>
          </cell>
          <cell r="J15">
            <v>72.400000000000006</v>
          </cell>
          <cell r="K15">
            <v>78</v>
          </cell>
        </row>
        <row r="16">
          <cell r="C16">
            <v>32.4</v>
          </cell>
          <cell r="D16">
            <v>38.800000000000004</v>
          </cell>
          <cell r="E16">
            <v>45.600000000000009</v>
          </cell>
          <cell r="F16">
            <v>50.400000000000006</v>
          </cell>
          <cell r="G16">
            <v>58.400000000000006</v>
          </cell>
          <cell r="H16">
            <v>62.400000000000006</v>
          </cell>
          <cell r="I16">
            <v>68.8</v>
          </cell>
          <cell r="J16">
            <v>74.400000000000006</v>
          </cell>
          <cell r="K16">
            <v>81.2</v>
          </cell>
        </row>
        <row r="17">
          <cell r="C17">
            <v>34</v>
          </cell>
          <cell r="D17">
            <v>40</v>
          </cell>
          <cell r="E17">
            <v>46.8</v>
          </cell>
          <cell r="F17">
            <v>54</v>
          </cell>
          <cell r="G17">
            <v>59.600000000000009</v>
          </cell>
          <cell r="H17">
            <v>66</v>
          </cell>
          <cell r="I17">
            <v>73.2</v>
          </cell>
          <cell r="J17">
            <v>78.800000000000011</v>
          </cell>
          <cell r="K17">
            <v>84.800000000000011</v>
          </cell>
        </row>
        <row r="18">
          <cell r="C18">
            <v>34.4</v>
          </cell>
          <cell r="D18">
            <v>41.6</v>
          </cell>
          <cell r="E18">
            <v>48</v>
          </cell>
          <cell r="F18">
            <v>55.2</v>
          </cell>
          <cell r="G18">
            <v>62</v>
          </cell>
          <cell r="H18">
            <v>68.400000000000006</v>
          </cell>
          <cell r="I18">
            <v>74.400000000000006</v>
          </cell>
          <cell r="J18">
            <v>82</v>
          </cell>
          <cell r="K18">
            <v>88.4</v>
          </cell>
        </row>
        <row r="19">
          <cell r="C19">
            <v>35.200000000000003</v>
          </cell>
          <cell r="D19">
            <v>42.8</v>
          </cell>
          <cell r="E19">
            <v>49.2</v>
          </cell>
          <cell r="F19">
            <v>58.400000000000006</v>
          </cell>
          <cell r="G19">
            <v>64.400000000000006</v>
          </cell>
          <cell r="H19">
            <v>72.400000000000006</v>
          </cell>
          <cell r="I19">
            <v>78</v>
          </cell>
          <cell r="J19">
            <v>86</v>
          </cell>
          <cell r="K19">
            <v>92.800000000000011</v>
          </cell>
        </row>
        <row r="20">
          <cell r="C20">
            <v>37.6</v>
          </cell>
          <cell r="D20">
            <v>45.600000000000009</v>
          </cell>
          <cell r="E20">
            <v>51.2</v>
          </cell>
          <cell r="F20">
            <v>59.600000000000009</v>
          </cell>
          <cell r="G20">
            <v>66</v>
          </cell>
          <cell r="H20">
            <v>74</v>
          </cell>
          <cell r="I20">
            <v>81.2</v>
          </cell>
          <cell r="J20">
            <v>88.4</v>
          </cell>
          <cell r="K20">
            <v>96.4</v>
          </cell>
        </row>
        <row r="21">
          <cell r="C21">
            <v>38.400000000000006</v>
          </cell>
          <cell r="D21">
            <v>46.400000000000006</v>
          </cell>
          <cell r="E21">
            <v>54</v>
          </cell>
          <cell r="F21">
            <v>60.400000000000006</v>
          </cell>
          <cell r="G21">
            <v>68.8</v>
          </cell>
          <cell r="H21">
            <v>77.2</v>
          </cell>
          <cell r="I21">
            <v>84.800000000000011</v>
          </cell>
          <cell r="J21">
            <v>92.800000000000011</v>
          </cell>
          <cell r="K21">
            <v>100</v>
          </cell>
        </row>
        <row r="22">
          <cell r="C22">
            <v>38.800000000000004</v>
          </cell>
          <cell r="D22">
            <v>47.600000000000009</v>
          </cell>
          <cell r="E22">
            <v>55.2</v>
          </cell>
          <cell r="F22">
            <v>62.400000000000006</v>
          </cell>
          <cell r="G22">
            <v>72.400000000000006</v>
          </cell>
          <cell r="H22">
            <v>78.800000000000011</v>
          </cell>
          <cell r="I22">
            <v>88</v>
          </cell>
          <cell r="J22">
            <v>94.800000000000011</v>
          </cell>
          <cell r="K22">
            <v>102.80000000000001</v>
          </cell>
        </row>
        <row r="23">
          <cell r="C23">
            <v>40</v>
          </cell>
          <cell r="D23">
            <v>48</v>
          </cell>
          <cell r="E23">
            <v>58.400000000000006</v>
          </cell>
          <cell r="F23">
            <v>65.600000000000009</v>
          </cell>
          <cell r="G23">
            <v>74</v>
          </cell>
          <cell r="H23">
            <v>82</v>
          </cell>
          <cell r="I23">
            <v>90</v>
          </cell>
          <cell r="J23">
            <v>98.4</v>
          </cell>
          <cell r="K23">
            <v>107.6</v>
          </cell>
        </row>
        <row r="24">
          <cell r="C24">
            <v>41.6</v>
          </cell>
          <cell r="D24">
            <v>49.2</v>
          </cell>
          <cell r="E24">
            <v>58.8</v>
          </cell>
          <cell r="F24">
            <v>66.400000000000006</v>
          </cell>
          <cell r="G24">
            <v>74.8</v>
          </cell>
          <cell r="H24">
            <v>84.800000000000011</v>
          </cell>
          <cell r="I24">
            <v>93.200000000000017</v>
          </cell>
          <cell r="J24">
            <v>102</v>
          </cell>
          <cell r="K24">
            <v>111.20000000000002</v>
          </cell>
        </row>
        <row r="25">
          <cell r="C25">
            <v>42.8</v>
          </cell>
          <cell r="D25">
            <v>51.2</v>
          </cell>
          <cell r="E25">
            <v>62</v>
          </cell>
          <cell r="F25">
            <v>71.600000000000009</v>
          </cell>
          <cell r="G25">
            <v>80.800000000000011</v>
          </cell>
          <cell r="H25">
            <v>88.4</v>
          </cell>
          <cell r="I25">
            <v>98.4</v>
          </cell>
          <cell r="J25">
            <v>107.6</v>
          </cell>
          <cell r="K25">
            <v>116.80000000000001</v>
          </cell>
        </row>
        <row r="30">
          <cell r="C30">
            <v>35.200000000000003</v>
          </cell>
          <cell r="D30">
            <v>38.400000000000006</v>
          </cell>
          <cell r="E30">
            <v>38.800000000000004</v>
          </cell>
          <cell r="F30">
            <v>41.6</v>
          </cell>
          <cell r="G30">
            <v>42.8</v>
          </cell>
          <cell r="H30">
            <v>46.400000000000006</v>
          </cell>
          <cell r="I30">
            <v>46.8</v>
          </cell>
          <cell r="J30">
            <v>48</v>
          </cell>
          <cell r="K30">
            <v>50.400000000000006</v>
          </cell>
        </row>
        <row r="31">
          <cell r="C31">
            <v>38.800000000000004</v>
          </cell>
          <cell r="D31">
            <v>42</v>
          </cell>
          <cell r="E31">
            <v>45.600000000000009</v>
          </cell>
          <cell r="F31">
            <v>46.8</v>
          </cell>
          <cell r="G31">
            <v>48</v>
          </cell>
          <cell r="H31">
            <v>50.400000000000006</v>
          </cell>
          <cell r="I31">
            <v>54</v>
          </cell>
          <cell r="J31">
            <v>55.2</v>
          </cell>
          <cell r="K31">
            <v>58.400000000000006</v>
          </cell>
        </row>
        <row r="32">
          <cell r="C32">
            <v>42.8</v>
          </cell>
          <cell r="D32">
            <v>46.400000000000006</v>
          </cell>
          <cell r="E32">
            <v>48</v>
          </cell>
          <cell r="F32">
            <v>50.400000000000006</v>
          </cell>
          <cell r="G32">
            <v>54.400000000000006</v>
          </cell>
          <cell r="H32">
            <v>56.400000000000006</v>
          </cell>
          <cell r="I32">
            <v>58.8</v>
          </cell>
          <cell r="J32">
            <v>62</v>
          </cell>
          <cell r="K32">
            <v>64.400000000000006</v>
          </cell>
        </row>
        <row r="33">
          <cell r="C33">
            <v>47.600000000000009</v>
          </cell>
          <cell r="D33">
            <v>49.2</v>
          </cell>
          <cell r="E33">
            <v>54</v>
          </cell>
          <cell r="F33">
            <v>56.400000000000006</v>
          </cell>
          <cell r="G33">
            <v>58.8</v>
          </cell>
          <cell r="H33">
            <v>62</v>
          </cell>
          <cell r="I33">
            <v>65.600000000000009</v>
          </cell>
          <cell r="J33">
            <v>66.400000000000006</v>
          </cell>
          <cell r="K33">
            <v>71.600000000000009</v>
          </cell>
        </row>
        <row r="34">
          <cell r="C34">
            <v>51.2</v>
          </cell>
          <cell r="D34">
            <v>54.400000000000006</v>
          </cell>
          <cell r="E34">
            <v>58.400000000000006</v>
          </cell>
          <cell r="F34">
            <v>60.400000000000006</v>
          </cell>
          <cell r="G34">
            <v>64.400000000000006</v>
          </cell>
          <cell r="H34">
            <v>66.400000000000006</v>
          </cell>
          <cell r="I34">
            <v>71.600000000000009</v>
          </cell>
          <cell r="J34">
            <v>74</v>
          </cell>
          <cell r="K34">
            <v>77.2</v>
          </cell>
        </row>
        <row r="35">
          <cell r="C35">
            <v>55.2</v>
          </cell>
          <cell r="D35">
            <v>58.8</v>
          </cell>
          <cell r="E35">
            <v>62.400000000000006</v>
          </cell>
          <cell r="F35">
            <v>66</v>
          </cell>
          <cell r="G35">
            <v>68.8</v>
          </cell>
          <cell r="H35">
            <v>73.2</v>
          </cell>
          <cell r="I35">
            <v>77.2</v>
          </cell>
          <cell r="J35">
            <v>80.800000000000011</v>
          </cell>
          <cell r="K35">
            <v>82.4</v>
          </cell>
        </row>
        <row r="36">
          <cell r="C36">
            <v>59.600000000000009</v>
          </cell>
          <cell r="D36">
            <v>62.400000000000006</v>
          </cell>
          <cell r="E36">
            <v>66.400000000000006</v>
          </cell>
          <cell r="F36">
            <v>72.400000000000006</v>
          </cell>
          <cell r="G36">
            <v>74.400000000000006</v>
          </cell>
          <cell r="H36">
            <v>78.800000000000011</v>
          </cell>
          <cell r="I36">
            <v>82</v>
          </cell>
          <cell r="J36">
            <v>86.800000000000011</v>
          </cell>
          <cell r="K36">
            <v>90</v>
          </cell>
        </row>
        <row r="37">
          <cell r="C37">
            <v>64.400000000000006</v>
          </cell>
          <cell r="D37">
            <v>66.400000000000006</v>
          </cell>
          <cell r="E37">
            <v>72.400000000000006</v>
          </cell>
          <cell r="F37">
            <v>74.8</v>
          </cell>
          <cell r="G37">
            <v>80.800000000000011</v>
          </cell>
          <cell r="H37">
            <v>84.800000000000011</v>
          </cell>
          <cell r="I37">
            <v>88.4</v>
          </cell>
          <cell r="J37">
            <v>92.800000000000011</v>
          </cell>
          <cell r="K37">
            <v>96.4</v>
          </cell>
        </row>
        <row r="38">
          <cell r="C38">
            <v>66.400000000000006</v>
          </cell>
          <cell r="D38">
            <v>72.400000000000006</v>
          </cell>
          <cell r="E38">
            <v>77.2</v>
          </cell>
          <cell r="F38">
            <v>81.2</v>
          </cell>
          <cell r="G38">
            <v>86</v>
          </cell>
          <cell r="H38">
            <v>90</v>
          </cell>
          <cell r="I38">
            <v>94</v>
          </cell>
          <cell r="J38">
            <v>98.4</v>
          </cell>
          <cell r="K38">
            <v>102.80000000000001</v>
          </cell>
        </row>
        <row r="39">
          <cell r="C39">
            <v>72.400000000000006</v>
          </cell>
          <cell r="D39">
            <v>74.8</v>
          </cell>
          <cell r="E39">
            <v>81.2</v>
          </cell>
          <cell r="F39">
            <v>86</v>
          </cell>
          <cell r="G39">
            <v>91.6</v>
          </cell>
          <cell r="H39">
            <v>94.800000000000011</v>
          </cell>
          <cell r="I39">
            <v>100.80000000000001</v>
          </cell>
          <cell r="J39">
            <v>105.20000000000002</v>
          </cell>
          <cell r="K39">
            <v>109.20000000000002</v>
          </cell>
        </row>
        <row r="40">
          <cell r="C40">
            <v>74.8</v>
          </cell>
          <cell r="D40">
            <v>80.800000000000011</v>
          </cell>
          <cell r="E40">
            <v>86</v>
          </cell>
          <cell r="F40">
            <v>91.6</v>
          </cell>
          <cell r="G40">
            <v>96.4</v>
          </cell>
          <cell r="H40">
            <v>100.80000000000001</v>
          </cell>
          <cell r="I40">
            <v>106</v>
          </cell>
          <cell r="J40">
            <v>112</v>
          </cell>
          <cell r="K40">
            <v>115.6</v>
          </cell>
        </row>
        <row r="41">
          <cell r="C41">
            <v>78.800000000000011</v>
          </cell>
          <cell r="D41">
            <v>84.800000000000011</v>
          </cell>
          <cell r="E41">
            <v>90</v>
          </cell>
          <cell r="F41">
            <v>94.800000000000011</v>
          </cell>
          <cell r="G41">
            <v>100.80000000000001</v>
          </cell>
          <cell r="H41">
            <v>106</v>
          </cell>
          <cell r="I41">
            <v>112.80000000000001</v>
          </cell>
          <cell r="J41">
            <v>118.80000000000001</v>
          </cell>
          <cell r="K41">
            <v>123.20000000000002</v>
          </cell>
        </row>
        <row r="42">
          <cell r="C42">
            <v>82.4</v>
          </cell>
          <cell r="D42">
            <v>88.4</v>
          </cell>
          <cell r="E42">
            <v>94.800000000000011</v>
          </cell>
          <cell r="F42">
            <v>100.80000000000001</v>
          </cell>
          <cell r="G42">
            <v>106</v>
          </cell>
          <cell r="H42">
            <v>112.80000000000001</v>
          </cell>
          <cell r="I42">
            <v>118.80000000000001</v>
          </cell>
          <cell r="J42">
            <v>123.20000000000002</v>
          </cell>
          <cell r="K42">
            <v>129.6</v>
          </cell>
        </row>
        <row r="43">
          <cell r="C43">
            <v>88</v>
          </cell>
          <cell r="D43">
            <v>93.200000000000017</v>
          </cell>
          <cell r="E43">
            <v>100</v>
          </cell>
          <cell r="F43">
            <v>106</v>
          </cell>
          <cell r="G43">
            <v>112</v>
          </cell>
          <cell r="H43">
            <v>118.80000000000001</v>
          </cell>
          <cell r="I43">
            <v>123.20000000000002</v>
          </cell>
          <cell r="J43">
            <v>129.6</v>
          </cell>
          <cell r="K43">
            <v>136.80000000000001</v>
          </cell>
        </row>
        <row r="44">
          <cell r="C44">
            <v>91.6</v>
          </cell>
          <cell r="D44">
            <v>97.6</v>
          </cell>
          <cell r="E44">
            <v>104.80000000000001</v>
          </cell>
          <cell r="F44">
            <v>111.20000000000002</v>
          </cell>
          <cell r="G44">
            <v>116.80000000000001</v>
          </cell>
          <cell r="H44">
            <v>123.20000000000002</v>
          </cell>
          <cell r="I44">
            <v>129.6</v>
          </cell>
          <cell r="J44">
            <v>136.80000000000001</v>
          </cell>
          <cell r="K44">
            <v>142.4</v>
          </cell>
        </row>
        <row r="45">
          <cell r="C45">
            <v>94.800000000000011</v>
          </cell>
          <cell r="D45">
            <v>102</v>
          </cell>
          <cell r="E45">
            <v>109.20000000000002</v>
          </cell>
          <cell r="F45">
            <v>115.6</v>
          </cell>
          <cell r="G45">
            <v>122.4</v>
          </cell>
          <cell r="H45">
            <v>128.80000000000001</v>
          </cell>
          <cell r="I45">
            <v>135.6</v>
          </cell>
          <cell r="J45">
            <v>142.4</v>
          </cell>
          <cell r="K45">
            <v>149.6</v>
          </cell>
        </row>
        <row r="46">
          <cell r="C46">
            <v>100</v>
          </cell>
          <cell r="D46">
            <v>106</v>
          </cell>
          <cell r="E46">
            <v>114</v>
          </cell>
          <cell r="F46">
            <v>120.4</v>
          </cell>
          <cell r="G46">
            <v>128</v>
          </cell>
          <cell r="H46">
            <v>135.20000000000002</v>
          </cell>
          <cell r="I46">
            <v>140.80000000000001</v>
          </cell>
          <cell r="J46">
            <v>148.4</v>
          </cell>
          <cell r="K46">
            <v>156</v>
          </cell>
        </row>
        <row r="47">
          <cell r="C47">
            <v>102.80000000000001</v>
          </cell>
          <cell r="D47">
            <v>111.20000000000002</v>
          </cell>
          <cell r="E47">
            <v>118.80000000000001</v>
          </cell>
          <cell r="F47">
            <v>125.6</v>
          </cell>
          <cell r="G47">
            <v>132.80000000000001</v>
          </cell>
          <cell r="H47">
            <v>140</v>
          </cell>
          <cell r="I47">
            <v>147.20000000000002</v>
          </cell>
          <cell r="J47">
            <v>154.80000000000001</v>
          </cell>
          <cell r="K47">
            <v>162.4</v>
          </cell>
        </row>
        <row r="48">
          <cell r="C48">
            <v>107.6</v>
          </cell>
          <cell r="D48">
            <v>114.80000000000001</v>
          </cell>
          <cell r="E48">
            <v>122.4</v>
          </cell>
          <cell r="F48">
            <v>129.6</v>
          </cell>
          <cell r="G48">
            <v>139.20000000000002</v>
          </cell>
          <cell r="H48">
            <v>146.4</v>
          </cell>
          <cell r="I48">
            <v>154.4</v>
          </cell>
          <cell r="J48">
            <v>162</v>
          </cell>
          <cell r="K48">
            <v>168.8</v>
          </cell>
        </row>
        <row r="49">
          <cell r="C49">
            <v>112</v>
          </cell>
          <cell r="D49">
            <v>120</v>
          </cell>
          <cell r="E49">
            <v>128</v>
          </cell>
          <cell r="F49">
            <v>135.6</v>
          </cell>
          <cell r="G49">
            <v>142.4</v>
          </cell>
          <cell r="H49">
            <v>152.4</v>
          </cell>
          <cell r="I49">
            <v>158.80000000000001</v>
          </cell>
          <cell r="J49">
            <v>168.4</v>
          </cell>
          <cell r="K49">
            <v>175.2</v>
          </cell>
        </row>
        <row r="50">
          <cell r="C50">
            <v>115.6</v>
          </cell>
          <cell r="D50">
            <v>123.20000000000002</v>
          </cell>
          <cell r="E50">
            <v>132</v>
          </cell>
          <cell r="F50">
            <v>140.4</v>
          </cell>
          <cell r="G50">
            <v>148.4</v>
          </cell>
          <cell r="H50">
            <v>157.60000000000002</v>
          </cell>
          <cell r="I50">
            <v>166.8</v>
          </cell>
          <cell r="J50">
            <v>174</v>
          </cell>
          <cell r="K50">
            <v>182</v>
          </cell>
        </row>
        <row r="51">
          <cell r="C51">
            <v>120</v>
          </cell>
          <cell r="D51">
            <v>128</v>
          </cell>
          <cell r="E51">
            <v>136.80000000000001</v>
          </cell>
          <cell r="F51">
            <v>144.80000000000001</v>
          </cell>
          <cell r="G51">
            <v>154.4</v>
          </cell>
          <cell r="H51">
            <v>162.4</v>
          </cell>
          <cell r="I51">
            <v>170.8</v>
          </cell>
          <cell r="J51">
            <v>180.40000000000003</v>
          </cell>
          <cell r="K51">
            <v>188</v>
          </cell>
        </row>
        <row r="52">
          <cell r="C52">
            <v>125.6</v>
          </cell>
          <cell r="D52">
            <v>135.6</v>
          </cell>
          <cell r="E52">
            <v>144.4</v>
          </cell>
          <cell r="F52">
            <v>154.4</v>
          </cell>
          <cell r="G52">
            <v>162.4</v>
          </cell>
          <cell r="H52">
            <v>170.8</v>
          </cell>
          <cell r="I52">
            <v>181.2</v>
          </cell>
          <cell r="J52">
            <v>189.2</v>
          </cell>
          <cell r="K52">
            <v>199.2</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ean Trade"/>
      <sheetName val="Bev Cost"/>
      <sheetName val="Std 25mm Venetian"/>
    </sheetNames>
    <sheetDataSet>
      <sheetData sheetId="0">
        <row r="4">
          <cell r="N4">
            <v>0.6</v>
          </cell>
        </row>
        <row r="5">
          <cell r="N5">
            <v>0.4</v>
          </cell>
        </row>
      </sheetData>
      <sheetData sheetId="1">
        <row r="3">
          <cell r="C3">
            <v>15.600000000000001</v>
          </cell>
          <cell r="D3">
            <v>17.2</v>
          </cell>
          <cell r="E3">
            <v>19.600000000000001</v>
          </cell>
          <cell r="F3">
            <v>20</v>
          </cell>
          <cell r="G3">
            <v>22.4</v>
          </cell>
          <cell r="H3">
            <v>24.800000000000004</v>
          </cell>
          <cell r="I3">
            <v>25.200000000000003</v>
          </cell>
          <cell r="J3">
            <v>26.800000000000004</v>
          </cell>
          <cell r="K3">
            <v>27.6</v>
          </cell>
        </row>
        <row r="4">
          <cell r="C4">
            <v>17.2</v>
          </cell>
          <cell r="D4">
            <v>18</v>
          </cell>
          <cell r="E4">
            <v>20</v>
          </cell>
          <cell r="F4">
            <v>22.4</v>
          </cell>
          <cell r="G4">
            <v>24.800000000000004</v>
          </cell>
          <cell r="H4">
            <v>26.4</v>
          </cell>
          <cell r="I4">
            <v>26.800000000000004</v>
          </cell>
          <cell r="J4">
            <v>28</v>
          </cell>
          <cell r="K4">
            <v>30.4</v>
          </cell>
        </row>
        <row r="5">
          <cell r="C5">
            <v>18</v>
          </cell>
          <cell r="D5">
            <v>19.600000000000001</v>
          </cell>
          <cell r="E5">
            <v>22</v>
          </cell>
          <cell r="F5">
            <v>24.800000000000004</v>
          </cell>
          <cell r="G5">
            <v>26.4</v>
          </cell>
          <cell r="H5">
            <v>26.800000000000004</v>
          </cell>
          <cell r="I5">
            <v>28</v>
          </cell>
          <cell r="J5">
            <v>31.6</v>
          </cell>
          <cell r="K5">
            <v>34</v>
          </cell>
        </row>
        <row r="6">
          <cell r="C6">
            <v>18</v>
          </cell>
          <cell r="D6">
            <v>20</v>
          </cell>
          <cell r="E6">
            <v>22.4</v>
          </cell>
          <cell r="F6">
            <v>25.200000000000003</v>
          </cell>
          <cell r="G6">
            <v>26.800000000000004</v>
          </cell>
          <cell r="H6">
            <v>28</v>
          </cell>
          <cell r="I6">
            <v>31.6</v>
          </cell>
          <cell r="J6">
            <v>34</v>
          </cell>
          <cell r="K6">
            <v>35.200000000000003</v>
          </cell>
        </row>
        <row r="7">
          <cell r="C7">
            <v>19.600000000000001</v>
          </cell>
          <cell r="D7">
            <v>22</v>
          </cell>
          <cell r="E7">
            <v>24.800000000000004</v>
          </cell>
          <cell r="F7">
            <v>26.4</v>
          </cell>
          <cell r="G7">
            <v>28</v>
          </cell>
          <cell r="H7">
            <v>31.6</v>
          </cell>
          <cell r="I7">
            <v>34</v>
          </cell>
          <cell r="J7">
            <v>35.200000000000003</v>
          </cell>
          <cell r="K7">
            <v>38.400000000000006</v>
          </cell>
        </row>
        <row r="8">
          <cell r="C8">
            <v>20</v>
          </cell>
          <cell r="D8">
            <v>22.4</v>
          </cell>
          <cell r="E8">
            <v>25.200000000000003</v>
          </cell>
          <cell r="F8">
            <v>27.6</v>
          </cell>
          <cell r="G8">
            <v>30.4</v>
          </cell>
          <cell r="H8">
            <v>34</v>
          </cell>
          <cell r="I8">
            <v>35.200000000000003</v>
          </cell>
          <cell r="J8">
            <v>38.400000000000006</v>
          </cell>
          <cell r="K8">
            <v>41.6</v>
          </cell>
        </row>
        <row r="9">
          <cell r="C9">
            <v>20</v>
          </cell>
          <cell r="D9">
            <v>24.800000000000004</v>
          </cell>
          <cell r="E9">
            <v>26.800000000000004</v>
          </cell>
          <cell r="F9">
            <v>28</v>
          </cell>
          <cell r="G9">
            <v>32.4</v>
          </cell>
          <cell r="H9">
            <v>34.4</v>
          </cell>
          <cell r="I9">
            <v>38.400000000000006</v>
          </cell>
          <cell r="J9">
            <v>40</v>
          </cell>
          <cell r="K9">
            <v>42.8</v>
          </cell>
        </row>
        <row r="10">
          <cell r="C10">
            <v>22</v>
          </cell>
          <cell r="D10">
            <v>25.200000000000003</v>
          </cell>
          <cell r="E10">
            <v>27.6</v>
          </cell>
          <cell r="F10">
            <v>30.4</v>
          </cell>
          <cell r="G10">
            <v>34</v>
          </cell>
          <cell r="H10">
            <v>37.6</v>
          </cell>
          <cell r="I10">
            <v>40</v>
          </cell>
          <cell r="J10">
            <v>42.8</v>
          </cell>
          <cell r="K10">
            <v>46.400000000000006</v>
          </cell>
        </row>
        <row r="11">
          <cell r="C11">
            <v>22.4</v>
          </cell>
          <cell r="D11">
            <v>26.4</v>
          </cell>
          <cell r="E11">
            <v>28</v>
          </cell>
          <cell r="F11">
            <v>32.4</v>
          </cell>
          <cell r="G11">
            <v>35.200000000000003</v>
          </cell>
          <cell r="H11">
            <v>38.800000000000004</v>
          </cell>
          <cell r="I11">
            <v>42</v>
          </cell>
          <cell r="J11">
            <v>46.400000000000006</v>
          </cell>
          <cell r="K11">
            <v>48</v>
          </cell>
        </row>
        <row r="12">
          <cell r="C12">
            <v>24.800000000000004</v>
          </cell>
          <cell r="D12">
            <v>26.800000000000004</v>
          </cell>
          <cell r="E12">
            <v>30.4</v>
          </cell>
          <cell r="F12">
            <v>34</v>
          </cell>
          <cell r="G12">
            <v>37.6</v>
          </cell>
          <cell r="H12">
            <v>40</v>
          </cell>
          <cell r="I12">
            <v>45.600000000000009</v>
          </cell>
          <cell r="J12">
            <v>47.600000000000009</v>
          </cell>
          <cell r="K12">
            <v>50.400000000000006</v>
          </cell>
        </row>
        <row r="13">
          <cell r="C13">
            <v>24.800000000000004</v>
          </cell>
          <cell r="D13">
            <v>27.6</v>
          </cell>
          <cell r="E13">
            <v>31.6</v>
          </cell>
          <cell r="F13">
            <v>34.4</v>
          </cell>
          <cell r="G13">
            <v>38.800000000000004</v>
          </cell>
          <cell r="H13">
            <v>42</v>
          </cell>
          <cell r="I13">
            <v>46.8</v>
          </cell>
          <cell r="J13">
            <v>49.2</v>
          </cell>
          <cell r="K13">
            <v>54</v>
          </cell>
        </row>
        <row r="14">
          <cell r="C14">
            <v>25.200000000000003</v>
          </cell>
          <cell r="D14">
            <v>28</v>
          </cell>
          <cell r="E14">
            <v>32.4</v>
          </cell>
          <cell r="F14">
            <v>37.6</v>
          </cell>
          <cell r="G14">
            <v>40</v>
          </cell>
          <cell r="H14">
            <v>45.600000000000009</v>
          </cell>
          <cell r="I14">
            <v>48</v>
          </cell>
          <cell r="J14">
            <v>51.2</v>
          </cell>
          <cell r="K14">
            <v>56.400000000000006</v>
          </cell>
        </row>
        <row r="15">
          <cell r="C15">
            <v>26.4</v>
          </cell>
          <cell r="D15">
            <v>30.4</v>
          </cell>
          <cell r="E15">
            <v>34</v>
          </cell>
          <cell r="F15">
            <v>38.400000000000006</v>
          </cell>
          <cell r="G15">
            <v>42</v>
          </cell>
          <cell r="H15">
            <v>46.8</v>
          </cell>
          <cell r="I15">
            <v>49.2</v>
          </cell>
          <cell r="J15">
            <v>54.400000000000006</v>
          </cell>
          <cell r="K15">
            <v>58.8</v>
          </cell>
        </row>
        <row r="16">
          <cell r="C16">
            <v>26.4</v>
          </cell>
          <cell r="D16">
            <v>30.4</v>
          </cell>
          <cell r="E16">
            <v>34.4</v>
          </cell>
          <cell r="F16">
            <v>38.800000000000004</v>
          </cell>
          <cell r="G16">
            <v>42.8</v>
          </cell>
          <cell r="H16">
            <v>47.600000000000009</v>
          </cell>
          <cell r="I16">
            <v>51.2</v>
          </cell>
          <cell r="J16">
            <v>56.400000000000006</v>
          </cell>
          <cell r="K16">
            <v>60.400000000000006</v>
          </cell>
        </row>
        <row r="17">
          <cell r="C17">
            <v>26.800000000000004</v>
          </cell>
          <cell r="D17">
            <v>31.6</v>
          </cell>
          <cell r="E17">
            <v>37.6</v>
          </cell>
          <cell r="F17">
            <v>41.6</v>
          </cell>
          <cell r="G17">
            <v>46.400000000000006</v>
          </cell>
          <cell r="H17">
            <v>49.2</v>
          </cell>
          <cell r="I17">
            <v>54.400000000000006</v>
          </cell>
          <cell r="J17">
            <v>58.8</v>
          </cell>
          <cell r="K17">
            <v>64.400000000000006</v>
          </cell>
        </row>
        <row r="18">
          <cell r="C18">
            <v>27.6</v>
          </cell>
          <cell r="D18">
            <v>32.4</v>
          </cell>
          <cell r="E18">
            <v>38.400000000000006</v>
          </cell>
          <cell r="F18">
            <v>42</v>
          </cell>
          <cell r="G18">
            <v>46.8</v>
          </cell>
          <cell r="H18">
            <v>51.2</v>
          </cell>
          <cell r="I18">
            <v>56.400000000000006</v>
          </cell>
          <cell r="J18">
            <v>62</v>
          </cell>
          <cell r="K18">
            <v>66</v>
          </cell>
        </row>
        <row r="19">
          <cell r="C19">
            <v>28</v>
          </cell>
          <cell r="D19">
            <v>34</v>
          </cell>
          <cell r="E19">
            <v>38.800000000000004</v>
          </cell>
          <cell r="F19">
            <v>42.8</v>
          </cell>
          <cell r="G19">
            <v>48</v>
          </cell>
          <cell r="H19">
            <v>54.400000000000006</v>
          </cell>
          <cell r="I19">
            <v>58.8</v>
          </cell>
          <cell r="J19">
            <v>64.400000000000006</v>
          </cell>
          <cell r="K19">
            <v>68.400000000000006</v>
          </cell>
        </row>
        <row r="20">
          <cell r="C20">
            <v>28</v>
          </cell>
          <cell r="D20">
            <v>34.4</v>
          </cell>
          <cell r="E20">
            <v>40</v>
          </cell>
          <cell r="F20">
            <v>46.400000000000006</v>
          </cell>
          <cell r="G20">
            <v>50.400000000000006</v>
          </cell>
          <cell r="H20">
            <v>55.2</v>
          </cell>
          <cell r="I20">
            <v>60.400000000000006</v>
          </cell>
          <cell r="J20">
            <v>66</v>
          </cell>
          <cell r="K20">
            <v>72.400000000000006</v>
          </cell>
        </row>
        <row r="21">
          <cell r="C21">
            <v>30.4</v>
          </cell>
          <cell r="D21">
            <v>35.200000000000003</v>
          </cell>
          <cell r="E21">
            <v>41.6</v>
          </cell>
          <cell r="F21">
            <v>46.8</v>
          </cell>
          <cell r="G21">
            <v>51.2</v>
          </cell>
          <cell r="H21">
            <v>58.400000000000006</v>
          </cell>
          <cell r="I21">
            <v>62.400000000000006</v>
          </cell>
          <cell r="J21">
            <v>68.400000000000006</v>
          </cell>
          <cell r="K21">
            <v>74</v>
          </cell>
        </row>
        <row r="22">
          <cell r="C22">
            <v>31.6</v>
          </cell>
          <cell r="D22">
            <v>37.6</v>
          </cell>
          <cell r="E22">
            <v>42</v>
          </cell>
          <cell r="F22">
            <v>47.600000000000009</v>
          </cell>
          <cell r="G22">
            <v>54.400000000000006</v>
          </cell>
          <cell r="H22">
            <v>59.600000000000009</v>
          </cell>
          <cell r="I22">
            <v>65.600000000000009</v>
          </cell>
          <cell r="J22">
            <v>71.600000000000009</v>
          </cell>
          <cell r="K22">
            <v>74.8</v>
          </cell>
        </row>
        <row r="23">
          <cell r="C23">
            <v>31.6</v>
          </cell>
          <cell r="D23">
            <v>38.400000000000006</v>
          </cell>
          <cell r="E23">
            <v>42.8</v>
          </cell>
          <cell r="F23">
            <v>49.2</v>
          </cell>
          <cell r="G23">
            <v>55.2</v>
          </cell>
          <cell r="H23">
            <v>62</v>
          </cell>
          <cell r="I23">
            <v>66.400000000000006</v>
          </cell>
          <cell r="J23">
            <v>73.2</v>
          </cell>
          <cell r="K23">
            <v>78.800000000000011</v>
          </cell>
        </row>
        <row r="24">
          <cell r="C24">
            <v>32.4</v>
          </cell>
          <cell r="D24">
            <v>38.800000000000004</v>
          </cell>
          <cell r="E24">
            <v>45.600000000000009</v>
          </cell>
          <cell r="F24">
            <v>50.400000000000006</v>
          </cell>
          <cell r="G24">
            <v>58.400000000000006</v>
          </cell>
          <cell r="H24">
            <v>62.400000000000006</v>
          </cell>
          <cell r="I24">
            <v>68.8</v>
          </cell>
          <cell r="J24">
            <v>74.400000000000006</v>
          </cell>
          <cell r="K24">
            <v>81.2</v>
          </cell>
        </row>
        <row r="25">
          <cell r="C25">
            <v>34</v>
          </cell>
          <cell r="D25">
            <v>40</v>
          </cell>
          <cell r="E25">
            <v>46.8</v>
          </cell>
          <cell r="F25">
            <v>54</v>
          </cell>
          <cell r="G25">
            <v>59.600000000000009</v>
          </cell>
          <cell r="H25">
            <v>66</v>
          </cell>
          <cell r="I25">
            <v>73.2</v>
          </cell>
          <cell r="J25">
            <v>78.800000000000011</v>
          </cell>
          <cell r="K25">
            <v>86</v>
          </cell>
        </row>
        <row r="30">
          <cell r="C30">
            <v>28</v>
          </cell>
          <cell r="D30">
            <v>31.6</v>
          </cell>
          <cell r="E30">
            <v>32.4</v>
          </cell>
          <cell r="F30">
            <v>34</v>
          </cell>
          <cell r="G30">
            <v>35.200000000000003</v>
          </cell>
          <cell r="H30">
            <v>37.6</v>
          </cell>
          <cell r="I30">
            <v>38.400000000000006</v>
          </cell>
          <cell r="J30">
            <v>40</v>
          </cell>
          <cell r="K30">
            <v>41.6</v>
          </cell>
        </row>
        <row r="31">
          <cell r="C31">
            <v>32.4</v>
          </cell>
          <cell r="D31">
            <v>34</v>
          </cell>
          <cell r="E31">
            <v>35.200000000000003</v>
          </cell>
          <cell r="F31">
            <v>37.6</v>
          </cell>
          <cell r="G31">
            <v>38.800000000000004</v>
          </cell>
          <cell r="H31">
            <v>41.6</v>
          </cell>
          <cell r="I31">
            <v>42</v>
          </cell>
          <cell r="J31">
            <v>45.600000000000009</v>
          </cell>
          <cell r="K31">
            <v>46.400000000000006</v>
          </cell>
        </row>
        <row r="32">
          <cell r="C32">
            <v>34.4</v>
          </cell>
          <cell r="D32">
            <v>37.6</v>
          </cell>
          <cell r="E32">
            <v>38.800000000000004</v>
          </cell>
          <cell r="F32">
            <v>41.6</v>
          </cell>
          <cell r="G32">
            <v>42</v>
          </cell>
          <cell r="H32">
            <v>45.600000000000009</v>
          </cell>
          <cell r="I32">
            <v>46.8</v>
          </cell>
          <cell r="J32">
            <v>48</v>
          </cell>
          <cell r="K32">
            <v>49.2</v>
          </cell>
        </row>
        <row r="33">
          <cell r="C33">
            <v>38.400000000000006</v>
          </cell>
          <cell r="D33">
            <v>40</v>
          </cell>
          <cell r="E33">
            <v>42</v>
          </cell>
          <cell r="F33">
            <v>45.600000000000009</v>
          </cell>
          <cell r="G33">
            <v>46.8</v>
          </cell>
          <cell r="H33">
            <v>48</v>
          </cell>
          <cell r="I33">
            <v>50.400000000000006</v>
          </cell>
          <cell r="J33">
            <v>54</v>
          </cell>
          <cell r="K33">
            <v>55.2</v>
          </cell>
        </row>
        <row r="34">
          <cell r="C34">
            <v>40</v>
          </cell>
          <cell r="D34">
            <v>42.8</v>
          </cell>
          <cell r="E34">
            <v>46.400000000000006</v>
          </cell>
          <cell r="F34">
            <v>47.600000000000009</v>
          </cell>
          <cell r="G34">
            <v>49.2</v>
          </cell>
          <cell r="H34">
            <v>51.2</v>
          </cell>
          <cell r="I34">
            <v>54.400000000000006</v>
          </cell>
          <cell r="J34">
            <v>58.400000000000006</v>
          </cell>
          <cell r="K34">
            <v>59.600000000000009</v>
          </cell>
        </row>
        <row r="35">
          <cell r="C35">
            <v>42.8</v>
          </cell>
          <cell r="D35">
            <v>46.400000000000006</v>
          </cell>
          <cell r="E35">
            <v>48</v>
          </cell>
          <cell r="F35">
            <v>50.400000000000006</v>
          </cell>
          <cell r="G35">
            <v>54</v>
          </cell>
          <cell r="H35">
            <v>56.400000000000006</v>
          </cell>
          <cell r="I35">
            <v>58.8</v>
          </cell>
          <cell r="J35">
            <v>62</v>
          </cell>
          <cell r="K35">
            <v>64.400000000000006</v>
          </cell>
        </row>
        <row r="36">
          <cell r="C36">
            <v>46.8</v>
          </cell>
          <cell r="D36">
            <v>48</v>
          </cell>
          <cell r="E36">
            <v>51.2</v>
          </cell>
          <cell r="F36">
            <v>54.400000000000006</v>
          </cell>
          <cell r="G36">
            <v>58.400000000000006</v>
          </cell>
          <cell r="H36">
            <v>59.600000000000009</v>
          </cell>
          <cell r="I36">
            <v>62.400000000000006</v>
          </cell>
          <cell r="J36">
            <v>66</v>
          </cell>
          <cell r="K36">
            <v>68.400000000000006</v>
          </cell>
        </row>
        <row r="37">
          <cell r="C37">
            <v>48</v>
          </cell>
          <cell r="D37">
            <v>51.2</v>
          </cell>
          <cell r="E37">
            <v>55.2</v>
          </cell>
          <cell r="F37">
            <v>58.400000000000006</v>
          </cell>
          <cell r="G37">
            <v>60.400000000000006</v>
          </cell>
          <cell r="H37">
            <v>64.400000000000006</v>
          </cell>
          <cell r="I37">
            <v>66.400000000000006</v>
          </cell>
          <cell r="J37">
            <v>68.8</v>
          </cell>
          <cell r="K37">
            <v>73.2</v>
          </cell>
        </row>
        <row r="38">
          <cell r="C38">
            <v>51.2</v>
          </cell>
          <cell r="D38">
            <v>55.2</v>
          </cell>
          <cell r="E38">
            <v>58.8</v>
          </cell>
          <cell r="F38">
            <v>62</v>
          </cell>
          <cell r="G38">
            <v>65.600000000000009</v>
          </cell>
          <cell r="H38">
            <v>66.400000000000006</v>
          </cell>
          <cell r="I38">
            <v>71.600000000000009</v>
          </cell>
          <cell r="J38">
            <v>74</v>
          </cell>
          <cell r="K38">
            <v>77.2</v>
          </cell>
        </row>
        <row r="39">
          <cell r="C39">
            <v>54.400000000000006</v>
          </cell>
          <cell r="D39">
            <v>58.400000000000006</v>
          </cell>
          <cell r="E39">
            <v>62</v>
          </cell>
          <cell r="F39">
            <v>65.600000000000009</v>
          </cell>
          <cell r="G39">
            <v>68.400000000000006</v>
          </cell>
          <cell r="H39">
            <v>72.400000000000006</v>
          </cell>
          <cell r="I39">
            <v>74.400000000000006</v>
          </cell>
          <cell r="J39">
            <v>78</v>
          </cell>
          <cell r="K39">
            <v>82</v>
          </cell>
        </row>
        <row r="40">
          <cell r="C40">
            <v>58.400000000000006</v>
          </cell>
          <cell r="D40">
            <v>60.400000000000006</v>
          </cell>
          <cell r="E40">
            <v>64.400000000000006</v>
          </cell>
          <cell r="F40">
            <v>68.400000000000006</v>
          </cell>
          <cell r="G40">
            <v>72.400000000000006</v>
          </cell>
          <cell r="H40">
            <v>74.8</v>
          </cell>
          <cell r="I40">
            <v>78.800000000000011</v>
          </cell>
          <cell r="J40">
            <v>82</v>
          </cell>
          <cell r="K40">
            <v>86.800000000000011</v>
          </cell>
        </row>
        <row r="41">
          <cell r="C41">
            <v>59.600000000000009</v>
          </cell>
          <cell r="D41">
            <v>64.400000000000006</v>
          </cell>
          <cell r="E41">
            <v>66.400000000000006</v>
          </cell>
          <cell r="F41">
            <v>72.400000000000006</v>
          </cell>
          <cell r="G41">
            <v>74.8</v>
          </cell>
          <cell r="H41">
            <v>78.800000000000011</v>
          </cell>
          <cell r="I41">
            <v>82.4</v>
          </cell>
          <cell r="J41">
            <v>86.800000000000011</v>
          </cell>
          <cell r="K41">
            <v>91.6</v>
          </cell>
        </row>
        <row r="42">
          <cell r="C42">
            <v>62.400000000000006</v>
          </cell>
          <cell r="D42">
            <v>66.400000000000006</v>
          </cell>
          <cell r="E42">
            <v>71.600000000000009</v>
          </cell>
          <cell r="F42">
            <v>74.400000000000006</v>
          </cell>
          <cell r="G42">
            <v>78.800000000000011</v>
          </cell>
          <cell r="H42">
            <v>82.4</v>
          </cell>
          <cell r="I42">
            <v>86.800000000000011</v>
          </cell>
          <cell r="J42">
            <v>91.6</v>
          </cell>
          <cell r="K42">
            <v>94.800000000000011</v>
          </cell>
        </row>
        <row r="43">
          <cell r="C43">
            <v>65.600000000000009</v>
          </cell>
          <cell r="D43">
            <v>68.8</v>
          </cell>
          <cell r="E43">
            <v>74</v>
          </cell>
          <cell r="F43">
            <v>78</v>
          </cell>
          <cell r="G43">
            <v>82</v>
          </cell>
          <cell r="H43">
            <v>86.800000000000011</v>
          </cell>
          <cell r="I43">
            <v>91.6</v>
          </cell>
          <cell r="J43">
            <v>96.800000000000011</v>
          </cell>
          <cell r="K43">
            <v>100</v>
          </cell>
        </row>
        <row r="44">
          <cell r="C44">
            <v>68.400000000000006</v>
          </cell>
          <cell r="D44">
            <v>73.2</v>
          </cell>
          <cell r="E44">
            <v>77.2</v>
          </cell>
          <cell r="F44">
            <v>81.2</v>
          </cell>
          <cell r="G44">
            <v>86.800000000000011</v>
          </cell>
          <cell r="H44">
            <v>91.6</v>
          </cell>
          <cell r="I44">
            <v>94.800000000000011</v>
          </cell>
          <cell r="J44">
            <v>100</v>
          </cell>
          <cell r="K44">
            <v>104.80000000000001</v>
          </cell>
        </row>
        <row r="45">
          <cell r="C45">
            <v>71.600000000000009</v>
          </cell>
          <cell r="D45">
            <v>74.8</v>
          </cell>
          <cell r="E45">
            <v>80.800000000000011</v>
          </cell>
          <cell r="F45">
            <v>86</v>
          </cell>
          <cell r="G45">
            <v>90</v>
          </cell>
          <cell r="H45">
            <v>94</v>
          </cell>
          <cell r="I45">
            <v>100</v>
          </cell>
          <cell r="J45">
            <v>104.80000000000001</v>
          </cell>
          <cell r="K45">
            <v>109.20000000000002</v>
          </cell>
        </row>
        <row r="46">
          <cell r="C46">
            <v>74</v>
          </cell>
          <cell r="D46">
            <v>78.800000000000011</v>
          </cell>
          <cell r="E46">
            <v>82.4</v>
          </cell>
          <cell r="F46">
            <v>88.4</v>
          </cell>
          <cell r="G46">
            <v>93.200000000000017</v>
          </cell>
          <cell r="H46">
            <v>98.4</v>
          </cell>
          <cell r="I46">
            <v>104.80000000000001</v>
          </cell>
          <cell r="J46">
            <v>108</v>
          </cell>
          <cell r="K46">
            <v>114</v>
          </cell>
        </row>
        <row r="47">
          <cell r="C47">
            <v>74.8</v>
          </cell>
          <cell r="D47">
            <v>81.2</v>
          </cell>
          <cell r="E47">
            <v>86.800000000000011</v>
          </cell>
          <cell r="F47">
            <v>92.800000000000011</v>
          </cell>
          <cell r="G47">
            <v>97.6</v>
          </cell>
          <cell r="H47">
            <v>102</v>
          </cell>
          <cell r="I47">
            <v>107.6</v>
          </cell>
          <cell r="J47">
            <v>112.80000000000001</v>
          </cell>
          <cell r="K47">
            <v>118.80000000000001</v>
          </cell>
        </row>
        <row r="48">
          <cell r="C48">
            <v>78.800000000000011</v>
          </cell>
          <cell r="D48">
            <v>84.800000000000011</v>
          </cell>
          <cell r="E48">
            <v>90</v>
          </cell>
          <cell r="F48">
            <v>94.800000000000011</v>
          </cell>
          <cell r="G48">
            <v>100.80000000000001</v>
          </cell>
          <cell r="H48">
            <v>106</v>
          </cell>
          <cell r="I48">
            <v>112</v>
          </cell>
          <cell r="J48">
            <v>116.80000000000001</v>
          </cell>
          <cell r="K48">
            <v>122.4</v>
          </cell>
        </row>
        <row r="49">
          <cell r="C49">
            <v>82</v>
          </cell>
          <cell r="D49">
            <v>88</v>
          </cell>
          <cell r="E49">
            <v>93.200000000000017</v>
          </cell>
          <cell r="F49">
            <v>98.4</v>
          </cell>
          <cell r="G49">
            <v>104.80000000000001</v>
          </cell>
          <cell r="H49">
            <v>111.20000000000002</v>
          </cell>
          <cell r="I49">
            <v>115.6</v>
          </cell>
          <cell r="J49">
            <v>121.20000000000002</v>
          </cell>
          <cell r="K49">
            <v>126.4</v>
          </cell>
        </row>
        <row r="50">
          <cell r="C50">
            <v>84.800000000000011</v>
          </cell>
          <cell r="D50">
            <v>91.6</v>
          </cell>
          <cell r="E50">
            <v>96.4</v>
          </cell>
          <cell r="F50">
            <v>102</v>
          </cell>
          <cell r="G50">
            <v>108</v>
          </cell>
          <cell r="H50">
            <v>114</v>
          </cell>
          <cell r="I50">
            <v>120.4</v>
          </cell>
          <cell r="J50">
            <v>125.6</v>
          </cell>
          <cell r="K50">
            <v>131.6</v>
          </cell>
        </row>
        <row r="51">
          <cell r="C51">
            <v>88</v>
          </cell>
          <cell r="D51">
            <v>93.200000000000017</v>
          </cell>
          <cell r="E51">
            <v>100</v>
          </cell>
          <cell r="F51">
            <v>105.20000000000002</v>
          </cell>
          <cell r="G51">
            <v>112</v>
          </cell>
          <cell r="H51">
            <v>118.80000000000001</v>
          </cell>
          <cell r="I51">
            <v>123.20000000000002</v>
          </cell>
          <cell r="J51">
            <v>129.6</v>
          </cell>
          <cell r="K51">
            <v>136.80000000000001</v>
          </cell>
        </row>
        <row r="52">
          <cell r="C52">
            <v>92.800000000000011</v>
          </cell>
          <cell r="D52">
            <v>98.4</v>
          </cell>
          <cell r="E52">
            <v>105.20000000000002</v>
          </cell>
          <cell r="F52">
            <v>112</v>
          </cell>
          <cell r="G52">
            <v>116.80000000000001</v>
          </cell>
          <cell r="H52">
            <v>123.20000000000002</v>
          </cell>
          <cell r="I52">
            <v>129.6</v>
          </cell>
          <cell r="J52">
            <v>136.80000000000001</v>
          </cell>
          <cell r="K52">
            <v>142.4</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eana Discounts"/>
      <sheetName val="Arena List Price"/>
      <sheetName val="Bev Cost"/>
      <sheetName val="PF Venetian"/>
    </sheetNames>
    <sheetDataSet>
      <sheetData sheetId="0">
        <row r="1">
          <cell r="B1">
            <v>0.6</v>
          </cell>
        </row>
        <row r="2">
          <cell r="B2">
            <v>0.35</v>
          </cell>
        </row>
        <row r="5">
          <cell r="B5">
            <v>0.35</v>
          </cell>
        </row>
      </sheetData>
      <sheetData sheetId="1"/>
      <sheetData sheetId="2">
        <row r="5">
          <cell r="C5">
            <v>28.800000000000004</v>
          </cell>
          <cell r="D5">
            <v>32.4</v>
          </cell>
          <cell r="E5">
            <v>34.4</v>
          </cell>
          <cell r="F5">
            <v>36</v>
          </cell>
          <cell r="G5">
            <v>38.400000000000006</v>
          </cell>
          <cell r="H5">
            <v>40.400000000000006</v>
          </cell>
          <cell r="I5">
            <v>42.400000000000006</v>
          </cell>
        </row>
        <row r="6">
          <cell r="C6">
            <v>32.4</v>
          </cell>
          <cell r="D6">
            <v>34</v>
          </cell>
          <cell r="E6">
            <v>36</v>
          </cell>
          <cell r="F6">
            <v>38.400000000000006</v>
          </cell>
          <cell r="G6">
            <v>40.400000000000006</v>
          </cell>
          <cell r="H6">
            <v>42.8</v>
          </cell>
          <cell r="I6">
            <v>44.400000000000006</v>
          </cell>
        </row>
        <row r="7">
          <cell r="C7">
            <v>34</v>
          </cell>
          <cell r="D7">
            <v>34.800000000000004</v>
          </cell>
          <cell r="E7">
            <v>37.6</v>
          </cell>
          <cell r="F7">
            <v>40.400000000000006</v>
          </cell>
          <cell r="G7">
            <v>42.8</v>
          </cell>
          <cell r="H7">
            <v>44.400000000000006</v>
          </cell>
          <cell r="I7">
            <v>46.8</v>
          </cell>
        </row>
        <row r="8">
          <cell r="C8">
            <v>34</v>
          </cell>
          <cell r="D8">
            <v>36.4</v>
          </cell>
          <cell r="E8">
            <v>38.800000000000004</v>
          </cell>
          <cell r="F8">
            <v>42.400000000000006</v>
          </cell>
          <cell r="G8">
            <v>44.400000000000006</v>
          </cell>
          <cell r="H8">
            <v>46.8</v>
          </cell>
          <cell r="I8">
            <v>50</v>
          </cell>
        </row>
        <row r="9">
          <cell r="C9">
            <v>34.800000000000004</v>
          </cell>
          <cell r="D9">
            <v>37.6</v>
          </cell>
          <cell r="E9">
            <v>41.6</v>
          </cell>
          <cell r="F9">
            <v>44</v>
          </cell>
          <cell r="G9">
            <v>46.8</v>
          </cell>
          <cell r="H9">
            <v>50</v>
          </cell>
          <cell r="I9">
            <v>52.8</v>
          </cell>
        </row>
        <row r="10">
          <cell r="C10">
            <v>36.4</v>
          </cell>
          <cell r="D10">
            <v>38.800000000000004</v>
          </cell>
          <cell r="E10">
            <v>42.8</v>
          </cell>
          <cell r="F10">
            <v>46.400000000000006</v>
          </cell>
          <cell r="G10">
            <v>48.8</v>
          </cell>
          <cell r="H10">
            <v>52.8</v>
          </cell>
          <cell r="I10">
            <v>56</v>
          </cell>
        </row>
        <row r="11">
          <cell r="C11">
            <v>37.6</v>
          </cell>
          <cell r="D11">
            <v>41.6</v>
          </cell>
          <cell r="E11">
            <v>45.600000000000009</v>
          </cell>
          <cell r="F11">
            <v>47.600000000000009</v>
          </cell>
          <cell r="G11">
            <v>51.600000000000009</v>
          </cell>
          <cell r="H11">
            <v>54</v>
          </cell>
          <cell r="I11">
            <v>58.400000000000006</v>
          </cell>
        </row>
        <row r="12">
          <cell r="C12">
            <v>38.800000000000004</v>
          </cell>
          <cell r="D12">
            <v>42.8</v>
          </cell>
          <cell r="E12">
            <v>46.8</v>
          </cell>
          <cell r="F12">
            <v>49.2</v>
          </cell>
          <cell r="G12">
            <v>53.600000000000009</v>
          </cell>
          <cell r="H12">
            <v>58</v>
          </cell>
          <cell r="I12">
            <v>61.2</v>
          </cell>
        </row>
        <row r="13">
          <cell r="C13">
            <v>40.400000000000006</v>
          </cell>
          <cell r="D13">
            <v>44.400000000000006</v>
          </cell>
          <cell r="E13">
            <v>48</v>
          </cell>
          <cell r="F13">
            <v>51.600000000000009</v>
          </cell>
          <cell r="G13">
            <v>56.400000000000006</v>
          </cell>
          <cell r="H13">
            <v>60</v>
          </cell>
        </row>
        <row r="14">
          <cell r="C14">
            <v>42.8</v>
          </cell>
          <cell r="D14">
            <v>46.400000000000006</v>
          </cell>
          <cell r="E14">
            <v>50</v>
          </cell>
          <cell r="F14">
            <v>53.600000000000009</v>
          </cell>
          <cell r="G14">
            <v>58.400000000000006</v>
          </cell>
        </row>
        <row r="20">
          <cell r="C20">
            <v>30.4</v>
          </cell>
          <cell r="D20">
            <v>34.800000000000004</v>
          </cell>
          <cell r="E20">
            <v>36</v>
          </cell>
          <cell r="F20">
            <v>40</v>
          </cell>
          <cell r="G20">
            <v>42.400000000000006</v>
          </cell>
          <cell r="H20">
            <v>44.400000000000006</v>
          </cell>
          <cell r="I20">
            <v>46.400000000000006</v>
          </cell>
        </row>
        <row r="21">
          <cell r="C21">
            <v>34</v>
          </cell>
          <cell r="D21">
            <v>36</v>
          </cell>
          <cell r="E21">
            <v>40</v>
          </cell>
          <cell r="F21">
            <v>42.400000000000006</v>
          </cell>
          <cell r="G21">
            <v>44.400000000000006</v>
          </cell>
          <cell r="H21">
            <v>48</v>
          </cell>
          <cell r="I21">
            <v>50</v>
          </cell>
        </row>
        <row r="22">
          <cell r="C22">
            <v>34.800000000000004</v>
          </cell>
          <cell r="D22">
            <v>37.6</v>
          </cell>
          <cell r="E22">
            <v>42.400000000000006</v>
          </cell>
          <cell r="F22">
            <v>44.400000000000006</v>
          </cell>
          <cell r="G22">
            <v>48</v>
          </cell>
          <cell r="H22">
            <v>51.2</v>
          </cell>
          <cell r="I22">
            <v>53.600000000000009</v>
          </cell>
        </row>
        <row r="23">
          <cell r="C23">
            <v>36.4</v>
          </cell>
          <cell r="D23">
            <v>41.6</v>
          </cell>
          <cell r="E23">
            <v>44</v>
          </cell>
          <cell r="F23">
            <v>48</v>
          </cell>
          <cell r="G23">
            <v>51.2</v>
          </cell>
          <cell r="H23">
            <v>53.600000000000009</v>
          </cell>
          <cell r="I23">
            <v>58.400000000000006</v>
          </cell>
        </row>
        <row r="24">
          <cell r="C24">
            <v>38.400000000000006</v>
          </cell>
          <cell r="D24">
            <v>42.8</v>
          </cell>
          <cell r="E24">
            <v>46.400000000000006</v>
          </cell>
          <cell r="F24">
            <v>50</v>
          </cell>
          <cell r="G24">
            <v>53.600000000000009</v>
          </cell>
          <cell r="H24">
            <v>58.400000000000006</v>
          </cell>
          <cell r="I24">
            <v>61.2</v>
          </cell>
        </row>
        <row r="25">
          <cell r="C25">
            <v>40.400000000000006</v>
          </cell>
          <cell r="D25">
            <v>44.400000000000006</v>
          </cell>
          <cell r="E25">
            <v>48</v>
          </cell>
          <cell r="F25">
            <v>52.8</v>
          </cell>
          <cell r="G25">
            <v>57.2</v>
          </cell>
          <cell r="H25">
            <v>60.8</v>
          </cell>
          <cell r="I25">
            <v>64.400000000000006</v>
          </cell>
        </row>
        <row r="26">
          <cell r="C26">
            <v>42.400000000000006</v>
          </cell>
          <cell r="D26">
            <v>46.8</v>
          </cell>
          <cell r="E26">
            <v>50</v>
          </cell>
          <cell r="F26">
            <v>56.400000000000006</v>
          </cell>
          <cell r="G26">
            <v>60</v>
          </cell>
          <cell r="H26">
            <v>64.400000000000006</v>
          </cell>
          <cell r="I26">
            <v>68.8</v>
          </cell>
        </row>
        <row r="27">
          <cell r="C27">
            <v>44</v>
          </cell>
          <cell r="D27">
            <v>48.8</v>
          </cell>
          <cell r="E27">
            <v>52.8</v>
          </cell>
          <cell r="F27">
            <v>58.400000000000006</v>
          </cell>
          <cell r="G27">
            <v>61.600000000000009</v>
          </cell>
          <cell r="H27">
            <v>66.8</v>
          </cell>
          <cell r="I27">
            <v>72.8</v>
          </cell>
        </row>
        <row r="28">
          <cell r="C28">
            <v>45.600000000000009</v>
          </cell>
          <cell r="D28">
            <v>50</v>
          </cell>
          <cell r="E28">
            <v>54</v>
          </cell>
          <cell r="F28">
            <v>60</v>
          </cell>
          <cell r="G28">
            <v>65.600000000000009</v>
          </cell>
          <cell r="H28">
            <v>71.2</v>
          </cell>
        </row>
        <row r="29">
          <cell r="C29">
            <v>46.8</v>
          </cell>
          <cell r="D29">
            <v>51.600000000000009</v>
          </cell>
          <cell r="E29">
            <v>58.400000000000006</v>
          </cell>
          <cell r="F29">
            <v>61.600000000000009</v>
          </cell>
          <cell r="G29">
            <v>68.8</v>
          </cell>
        </row>
      </sheetData>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ary"/>
      <sheetName val="SlimLine Costs"/>
      <sheetName val="SlimLine Vertical Trade Price"/>
    </sheetNames>
    <sheetDataSet>
      <sheetData sheetId="0">
        <row r="10">
          <cell r="O10">
            <v>0.4</v>
          </cell>
        </row>
        <row r="18">
          <cell r="C18">
            <v>1.926831</v>
          </cell>
        </row>
        <row r="26">
          <cell r="C26">
            <v>1.2799999999999998</v>
          </cell>
        </row>
        <row r="28">
          <cell r="C28">
            <v>5.5E-2</v>
          </cell>
        </row>
        <row r="32">
          <cell r="C32">
            <v>5.5E-2</v>
          </cell>
        </row>
        <row r="33">
          <cell r="C33">
            <v>5.21E-2</v>
          </cell>
        </row>
        <row r="35">
          <cell r="C35">
            <v>7.6999999999999999E-2</v>
          </cell>
        </row>
        <row r="36">
          <cell r="C36">
            <v>7.0000000000000007E-2</v>
          </cell>
        </row>
        <row r="37">
          <cell r="C37">
            <v>0.28000000000000003</v>
          </cell>
        </row>
        <row r="48">
          <cell r="C48">
            <v>3.5833333333333335</v>
          </cell>
        </row>
        <row r="49">
          <cell r="C49">
            <v>1.4333333333333333</v>
          </cell>
        </row>
        <row r="52">
          <cell r="C52">
            <v>0.15</v>
          </cell>
        </row>
        <row r="53">
          <cell r="C53">
            <v>0.22</v>
          </cell>
        </row>
        <row r="54">
          <cell r="C54">
            <v>0.28000000000000003</v>
          </cell>
        </row>
        <row r="55">
          <cell r="C55">
            <v>0.5</v>
          </cell>
        </row>
        <row r="58">
          <cell r="C58">
            <v>1.1000000000000001</v>
          </cell>
        </row>
        <row r="60">
          <cell r="C60">
            <v>95</v>
          </cell>
        </row>
        <row r="63">
          <cell r="C63">
            <v>1.1000000000000001</v>
          </cell>
        </row>
        <row r="70">
          <cell r="C70">
            <v>0.15</v>
          </cell>
        </row>
        <row r="72">
          <cell r="C72">
            <v>1</v>
          </cell>
        </row>
      </sheetData>
      <sheetData sheetId="1">
        <row r="4">
          <cell r="C4">
            <v>3.5209089220779219</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Material Cost"/>
      <sheetName val="PF Roller Std Frame"/>
      <sheetName val="PF Roller Special Frame"/>
    </sheetNames>
    <sheetDataSet>
      <sheetData sheetId="0">
        <row r="3">
          <cell r="W3">
            <v>0.61</v>
          </cell>
          <cell r="X3">
            <v>0.76200000000000001</v>
          </cell>
          <cell r="Y3">
            <v>0.91400000000000003</v>
          </cell>
          <cell r="Z3">
            <v>1.0669999999999999</v>
          </cell>
          <cell r="AA3">
            <v>1.2190000000000001</v>
          </cell>
          <cell r="AB3">
            <v>1.4</v>
          </cell>
        </row>
        <row r="4">
          <cell r="D4">
            <v>2.0739999999999998</v>
          </cell>
          <cell r="W4">
            <v>24.015748031496063</v>
          </cell>
          <cell r="X4">
            <v>30</v>
          </cell>
          <cell r="Y4">
            <v>35.984251968503933</v>
          </cell>
          <cell r="Z4">
            <v>42.00787401574803</v>
          </cell>
          <cell r="AA4">
            <v>47.99212598425197</v>
          </cell>
          <cell r="AB4">
            <v>55.118110236220474</v>
          </cell>
        </row>
        <row r="5">
          <cell r="D5">
            <v>4.3360000000000003</v>
          </cell>
          <cell r="R5">
            <v>2.14</v>
          </cell>
          <cell r="U5">
            <v>0.61</v>
          </cell>
          <cell r="V5">
            <v>24.015748031496063</v>
          </cell>
        </row>
        <row r="6">
          <cell r="D6">
            <v>5.516</v>
          </cell>
          <cell r="M6">
            <v>6.3650000000000002</v>
          </cell>
          <cell r="R6">
            <v>3.62</v>
          </cell>
          <cell r="U6">
            <v>0.76200000000000001</v>
          </cell>
          <cell r="V6">
            <v>30</v>
          </cell>
        </row>
        <row r="7">
          <cell r="D7">
            <v>2.1675</v>
          </cell>
          <cell r="R7">
            <v>5.28</v>
          </cell>
          <cell r="U7">
            <v>0.91400000000000003</v>
          </cell>
          <cell r="V7">
            <v>35.984251968503933</v>
          </cell>
        </row>
        <row r="8">
          <cell r="M8">
            <v>11.452500000000001</v>
          </cell>
          <cell r="R8">
            <v>7.69</v>
          </cell>
          <cell r="U8">
            <v>1.0669999999999999</v>
          </cell>
          <cell r="V8">
            <v>42.00787401574803</v>
          </cell>
        </row>
        <row r="9">
          <cell r="M9">
            <v>4.3360000000000003</v>
          </cell>
          <cell r="R9">
            <v>8.5500000000000007</v>
          </cell>
          <cell r="U9">
            <v>1.2190000000000001</v>
          </cell>
          <cell r="V9">
            <v>47.99212598425197</v>
          </cell>
        </row>
        <row r="10">
          <cell r="D10">
            <v>3.0680000000000001</v>
          </cell>
          <cell r="R10">
            <v>11.5</v>
          </cell>
          <cell r="U10">
            <v>1.524</v>
          </cell>
          <cell r="V10">
            <v>60</v>
          </cell>
        </row>
        <row r="11">
          <cell r="D11">
            <v>0.52980000000000005</v>
          </cell>
          <cell r="U11">
            <v>1.8</v>
          </cell>
          <cell r="V11">
            <v>70.866141732283467</v>
          </cell>
        </row>
        <row r="12">
          <cell r="M12">
            <v>12.5</v>
          </cell>
        </row>
        <row r="14">
          <cell r="D14">
            <v>0.78200000000000003</v>
          </cell>
          <cell r="M14">
            <v>3.5</v>
          </cell>
        </row>
        <row r="15">
          <cell r="D15">
            <v>0.24</v>
          </cell>
        </row>
        <row r="16">
          <cell r="D16">
            <v>1</v>
          </cell>
        </row>
        <row r="18">
          <cell r="D18">
            <v>0.60819999999999996</v>
          </cell>
        </row>
        <row r="22">
          <cell r="D22">
            <v>0.74099999999999999</v>
          </cell>
        </row>
        <row r="23">
          <cell r="D23">
            <v>0.34</v>
          </cell>
          <cell r="M23">
            <v>1.1000000000000001</v>
          </cell>
        </row>
        <row r="24">
          <cell r="D24">
            <v>0.224</v>
          </cell>
        </row>
        <row r="25">
          <cell r="D25">
            <v>0.13700000000000001</v>
          </cell>
        </row>
        <row r="26">
          <cell r="M26">
            <v>3.5000000000000003E-2</v>
          </cell>
        </row>
        <row r="28">
          <cell r="D28">
            <v>0.39</v>
          </cell>
        </row>
        <row r="31">
          <cell r="C31">
            <v>2.2200000000000002</v>
          </cell>
        </row>
        <row r="32">
          <cell r="C32">
            <v>0.5</v>
          </cell>
        </row>
        <row r="33">
          <cell r="C33">
            <v>0.56999999999999995</v>
          </cell>
        </row>
        <row r="34">
          <cell r="C34">
            <v>0.21</v>
          </cell>
        </row>
        <row r="35">
          <cell r="C35">
            <v>0.1</v>
          </cell>
        </row>
        <row r="37">
          <cell r="B37">
            <v>0.35</v>
          </cell>
        </row>
        <row r="39">
          <cell r="B39">
            <v>0.3</v>
          </cell>
        </row>
        <row r="43">
          <cell r="B43">
            <v>0.2</v>
          </cell>
        </row>
        <row r="44">
          <cell r="B44">
            <v>0.2</v>
          </cell>
          <cell r="D44">
            <v>0.6</v>
          </cell>
        </row>
        <row r="45">
          <cell r="B45">
            <v>0.3</v>
          </cell>
          <cell r="D45">
            <v>1.2</v>
          </cell>
        </row>
        <row r="46">
          <cell r="B46">
            <v>0.4</v>
          </cell>
        </row>
      </sheetData>
      <sheetData sheetId="1">
        <row r="5">
          <cell r="D5">
            <v>17.578129799999999</v>
          </cell>
          <cell r="E5">
            <v>19.71314916</v>
          </cell>
          <cell r="F5">
            <v>21.848168520000002</v>
          </cell>
          <cell r="G5">
            <v>23.99723406</v>
          </cell>
          <cell r="H5">
            <v>26.914851420000002</v>
          </cell>
          <cell r="I5">
            <v>29.573412000000001</v>
          </cell>
        </row>
        <row r="6">
          <cell r="D6">
            <v>18.475306759999999</v>
          </cell>
          <cell r="E6">
            <v>20.669657191999999</v>
          </cell>
          <cell r="F6">
            <v>22.864007624000003</v>
          </cell>
          <cell r="G6">
            <v>25.072794571999999</v>
          </cell>
          <cell r="H6">
            <v>28.049743004</v>
          </cell>
          <cell r="I6">
            <v>30.7789544</v>
          </cell>
        </row>
        <row r="7">
          <cell r="D7">
            <v>19.372483720000002</v>
          </cell>
          <cell r="E7">
            <v>21.626165224000001</v>
          </cell>
          <cell r="F7">
            <v>23.879846728000004</v>
          </cell>
          <cell r="G7">
            <v>26.148355084000002</v>
          </cell>
          <cell r="H7">
            <v>29.184634588000002</v>
          </cell>
          <cell r="I7">
            <v>31.984496800000002</v>
          </cell>
        </row>
        <row r="8">
          <cell r="D8">
            <v>20.275563159999997</v>
          </cell>
          <cell r="E8">
            <v>22.588966071999998</v>
          </cell>
          <cell r="F8">
            <v>24.902368983999999</v>
          </cell>
          <cell r="G8">
            <v>27.230991651999997</v>
          </cell>
          <cell r="H8">
            <v>30.326992564000001</v>
          </cell>
          <cell r="I8">
            <v>33.197970399999996</v>
          </cell>
        </row>
        <row r="9">
          <cell r="D9">
            <v>21.17274012</v>
          </cell>
          <cell r="E9">
            <v>23.545474104</v>
          </cell>
          <cell r="F9">
            <v>25.918208088000004</v>
          </cell>
          <cell r="G9">
            <v>28.306552163999999</v>
          </cell>
          <cell r="H9">
            <v>31.461884148000003</v>
          </cell>
          <cell r="I9">
            <v>34.403512800000001</v>
          </cell>
        </row>
        <row r="10">
          <cell r="D10">
            <v>22.972996519999999</v>
          </cell>
          <cell r="E10">
            <v>25.464782983999999</v>
          </cell>
          <cell r="F10">
            <v>27.956569448</v>
          </cell>
          <cell r="G10">
            <v>30.464749243999997</v>
          </cell>
          <cell r="H10">
            <v>33.739133708000004</v>
          </cell>
          <cell r="I10">
            <v>36.822528800000001</v>
          </cell>
        </row>
        <row r="11">
          <cell r="D11">
            <v>24.602081000000002</v>
          </cell>
          <cell r="E11">
            <v>27.201600200000001</v>
          </cell>
          <cell r="F11">
            <v>29.801119400000001</v>
          </cell>
          <cell r="G11">
            <v>32.417740700000003</v>
          </cell>
          <cell r="H11">
            <v>35.799857899999999</v>
          </cell>
          <cell r="I11">
            <v>39.011540000000004</v>
          </cell>
        </row>
        <row r="17">
          <cell r="D17">
            <v>18.6723234</v>
          </cell>
          <cell r="E17">
            <v>21.079994280000001</v>
          </cell>
          <cell r="F17">
            <v>23.487665160000002</v>
          </cell>
          <cell r="G17">
            <v>25.911175979999999</v>
          </cell>
          <cell r="H17">
            <v>29.642680860000002</v>
          </cell>
          <cell r="I17">
            <v>32.706276000000003</v>
          </cell>
        </row>
        <row r="18">
          <cell r="D18">
            <v>19.734171079999999</v>
          </cell>
          <cell r="E18">
            <v>22.242205735999999</v>
          </cell>
          <cell r="F18">
            <v>24.750240392000002</v>
          </cell>
          <cell r="G18">
            <v>27.274775276</v>
          </cell>
          <cell r="H18">
            <v>31.106643932000001</v>
          </cell>
          <cell r="I18">
            <v>34.289751199999998</v>
          </cell>
        </row>
        <row r="19">
          <cell r="D19">
            <v>20.796018760000003</v>
          </cell>
          <cell r="E19">
            <v>23.404417192000004</v>
          </cell>
          <cell r="F19">
            <v>26.012815624000005</v>
          </cell>
          <cell r="G19">
            <v>28.638374572</v>
          </cell>
          <cell r="H19">
            <v>32.570607004000003</v>
          </cell>
          <cell r="I19">
            <v>35.8732264</v>
          </cell>
        </row>
        <row r="20">
          <cell r="D20">
            <v>21.864852279999997</v>
          </cell>
          <cell r="E20">
            <v>24.574274775999999</v>
          </cell>
          <cell r="F20">
            <v>27.283697272000001</v>
          </cell>
          <cell r="G20">
            <v>30.010944915999996</v>
          </cell>
          <cell r="H20">
            <v>34.044201412</v>
          </cell>
          <cell r="I20">
            <v>37.467119199999999</v>
          </cell>
        </row>
        <row r="21">
          <cell r="D21">
            <v>22.926699960000001</v>
          </cell>
          <cell r="E21">
            <v>25.736486232000001</v>
          </cell>
          <cell r="F21">
            <v>28.546272504000004</v>
          </cell>
          <cell r="G21">
            <v>31.374544212</v>
          </cell>
          <cell r="H21">
            <v>35.508164483999998</v>
          </cell>
          <cell r="I21">
            <v>39.050594400000001</v>
          </cell>
        </row>
        <row r="22">
          <cell r="D22">
            <v>25.057381159999998</v>
          </cell>
          <cell r="E22">
            <v>28.068555271999998</v>
          </cell>
          <cell r="F22">
            <v>31.079729384</v>
          </cell>
          <cell r="G22">
            <v>34.110713851999996</v>
          </cell>
          <cell r="H22">
            <v>38.445721964000001</v>
          </cell>
          <cell r="I22">
            <v>42.227962399999996</v>
          </cell>
        </row>
        <row r="23">
          <cell r="D23">
            <v>26.985472999999999</v>
          </cell>
          <cell r="E23">
            <v>30.178886600000002</v>
          </cell>
          <cell r="F23">
            <v>33.372300200000005</v>
          </cell>
          <cell r="G23">
            <v>36.5867231</v>
          </cell>
          <cell r="H23">
            <v>41.103970699999998</v>
          </cell>
          <cell r="I23">
            <v>45.10322</v>
          </cell>
        </row>
        <row r="29">
          <cell r="D29">
            <v>19.8995946</v>
          </cell>
          <cell r="E29">
            <v>22.613077320000002</v>
          </cell>
          <cell r="F29">
            <v>25.326560040000004</v>
          </cell>
          <cell r="G29">
            <v>28.057894619999999</v>
          </cell>
          <cell r="H29">
            <v>32.702273339999998</v>
          </cell>
          <cell r="I29">
            <v>36.220163999999997</v>
          </cell>
        </row>
        <row r="30">
          <cell r="D30">
            <v>21.146140519999999</v>
          </cell>
          <cell r="E30">
            <v>24.006010183999997</v>
          </cell>
          <cell r="F30">
            <v>26.865879848000002</v>
          </cell>
          <cell r="G30">
            <v>29.744564443999998</v>
          </cell>
          <cell r="H30">
            <v>34.535330107999997</v>
          </cell>
          <cell r="I30">
            <v>38.227536799999996</v>
          </cell>
        </row>
        <row r="31">
          <cell r="D31">
            <v>22.392686440000002</v>
          </cell>
          <cell r="E31">
            <v>25.398943048000003</v>
          </cell>
          <cell r="F31">
            <v>28.405199656000004</v>
          </cell>
          <cell r="G31">
            <v>31.431234268000001</v>
          </cell>
          <cell r="H31">
            <v>36.368386876000002</v>
          </cell>
          <cell r="I31">
            <v>40.234909599999995</v>
          </cell>
        </row>
        <row r="32">
          <cell r="D32">
            <v>23.647433319999998</v>
          </cell>
          <cell r="E32">
            <v>26.801039943999999</v>
          </cell>
          <cell r="F32">
            <v>29.954646568000001</v>
          </cell>
          <cell r="G32">
            <v>33.129000603999998</v>
          </cell>
          <cell r="H32">
            <v>38.213503228</v>
          </cell>
          <cell r="I32">
            <v>42.255488799999995</v>
          </cell>
        </row>
        <row r="33">
          <cell r="D33">
            <v>24.89397924</v>
          </cell>
          <cell r="E33">
            <v>28.193972808000002</v>
          </cell>
          <cell r="F33">
            <v>31.493966376000003</v>
          </cell>
          <cell r="G33">
            <v>34.815670428000004</v>
          </cell>
          <cell r="H33">
            <v>40.046559995999999</v>
          </cell>
          <cell r="I33">
            <v>44.262861599999994</v>
          </cell>
        </row>
        <row r="34">
          <cell r="D34">
            <v>27.395272039999998</v>
          </cell>
          <cell r="E34">
            <v>30.989002568</v>
          </cell>
          <cell r="F34">
            <v>34.582733095999998</v>
          </cell>
          <cell r="G34">
            <v>38.200106587999997</v>
          </cell>
          <cell r="H34">
            <v>43.724733116000003</v>
          </cell>
          <cell r="I34">
            <v>48.290813599999993</v>
          </cell>
        </row>
        <row r="35">
          <cell r="D35">
            <v>29.658737000000002</v>
          </cell>
          <cell r="E35">
            <v>33.5182754</v>
          </cell>
          <cell r="F35">
            <v>37.377813799999998</v>
          </cell>
          <cell r="G35">
            <v>41.262743900000004</v>
          </cell>
          <cell r="H35">
            <v>47.053178299999999</v>
          </cell>
          <cell r="I35">
            <v>51.935779999999994</v>
          </cell>
        </row>
        <row r="41">
          <cell r="D41">
            <v>21.681355800000002</v>
          </cell>
          <cell r="E41">
            <v>24.838818360000001</v>
          </cell>
          <cell r="F41">
            <v>27.996280920000004</v>
          </cell>
          <cell r="G41">
            <v>31.174516259999997</v>
          </cell>
          <cell r="H41">
            <v>37.144211820000002</v>
          </cell>
          <cell r="I41">
            <v>41.321651999999993</v>
          </cell>
        </row>
        <row r="42">
          <cell r="D42">
            <v>23.196047959999998</v>
          </cell>
          <cell r="E42">
            <v>26.566714231999999</v>
          </cell>
          <cell r="F42">
            <v>29.937380504000004</v>
          </cell>
          <cell r="G42">
            <v>33.330222211999995</v>
          </cell>
          <cell r="H42">
            <v>39.513121483999996</v>
          </cell>
          <cell r="I42">
            <v>43.944442399999993</v>
          </cell>
        </row>
        <row r="43">
          <cell r="D43">
            <v>24.710740120000001</v>
          </cell>
          <cell r="E43">
            <v>28.294610104</v>
          </cell>
          <cell r="F43">
            <v>31.878480088000003</v>
          </cell>
          <cell r="G43">
            <v>35.485928164000001</v>
          </cell>
          <cell r="H43">
            <v>41.882031148000003</v>
          </cell>
          <cell r="I43">
            <v>46.567232799999999</v>
          </cell>
        </row>
        <row r="44">
          <cell r="D44">
            <v>26.23539736</v>
          </cell>
          <cell r="E44">
            <v>30.033873712000002</v>
          </cell>
          <cell r="F44">
            <v>33.832350064000003</v>
          </cell>
          <cell r="G44">
            <v>37.655816391999998</v>
          </cell>
          <cell r="H44">
            <v>44.266525743999999</v>
          </cell>
          <cell r="I44">
            <v>49.207278399999993</v>
          </cell>
        </row>
        <row r="45">
          <cell r="D45">
            <v>27.750089520000003</v>
          </cell>
          <cell r="E45">
            <v>31.761769584000003</v>
          </cell>
          <cell r="F45">
            <v>35.773449648000003</v>
          </cell>
          <cell r="G45">
            <v>39.811522344000004</v>
          </cell>
          <cell r="H45">
            <v>46.635435407999999</v>
          </cell>
          <cell r="I45">
            <v>51.830068799999992</v>
          </cell>
        </row>
        <row r="46">
          <cell r="D46">
            <v>30.789438920000002</v>
          </cell>
          <cell r="E46">
            <v>35.228929063999999</v>
          </cell>
          <cell r="F46">
            <v>39.668419208000003</v>
          </cell>
          <cell r="G46">
            <v>44.137116523999993</v>
          </cell>
          <cell r="H46">
            <v>51.388839667999996</v>
          </cell>
          <cell r="I46">
            <v>57.092904799999985</v>
          </cell>
        </row>
        <row r="47">
          <cell r="D47">
            <v>33.539800999999997</v>
          </cell>
          <cell r="E47">
            <v>38.366424199999997</v>
          </cell>
          <cell r="F47">
            <v>43.193047399999998</v>
          </cell>
          <cell r="G47">
            <v>48.051424699999998</v>
          </cell>
          <cell r="H47">
            <v>55.690280900000005</v>
          </cell>
          <cell r="I47">
            <v>61.855339999999998</v>
          </cell>
        </row>
        <row r="53">
          <cell r="D53">
            <v>22.317171000000002</v>
          </cell>
          <cell r="E53">
            <v>25.633066200000002</v>
          </cell>
          <cell r="F53">
            <v>28.948961400000002</v>
          </cell>
          <cell r="G53">
            <v>32.286671699999999</v>
          </cell>
          <cell r="H53">
            <v>38.729301900000003</v>
          </cell>
          <cell r="I53">
            <v>43.142099999999999</v>
          </cell>
        </row>
        <row r="54">
          <cell r="D54">
            <v>23.927550199999999</v>
          </cell>
          <cell r="E54">
            <v>27.480492439999999</v>
          </cell>
          <cell r="F54">
            <v>31.033434680000003</v>
          </cell>
          <cell r="G54">
            <v>34.609751539999998</v>
          </cell>
          <cell r="H54">
            <v>41.289428780000001</v>
          </cell>
          <cell r="I54">
            <v>45.984499999999997</v>
          </cell>
        </row>
        <row r="55">
          <cell r="D55">
            <v>25.537929400000003</v>
          </cell>
          <cell r="E55">
            <v>29.327918680000003</v>
          </cell>
          <cell r="F55">
            <v>33.117907960000004</v>
          </cell>
          <cell r="G55">
            <v>36.932831380000003</v>
          </cell>
          <cell r="H55">
            <v>43.849555660000007</v>
          </cell>
          <cell r="I55">
            <v>48.826900000000002</v>
          </cell>
        </row>
        <row r="56">
          <cell r="D56">
            <v>27.158903199999997</v>
          </cell>
          <cell r="E56">
            <v>31.187499040000002</v>
          </cell>
          <cell r="F56">
            <v>35.21609488</v>
          </cell>
          <cell r="G56">
            <v>39.271194639999997</v>
          </cell>
          <cell r="H56">
            <v>46.426525480000002</v>
          </cell>
          <cell r="I56">
            <v>51.687999999999995</v>
          </cell>
        </row>
        <row r="57">
          <cell r="D57">
            <v>28.769282400000002</v>
          </cell>
          <cell r="E57">
            <v>33.034925280000003</v>
          </cell>
          <cell r="F57">
            <v>37.300568160000005</v>
          </cell>
          <cell r="G57">
            <v>41.594274480000003</v>
          </cell>
          <cell r="H57">
            <v>48.986652360000008</v>
          </cell>
          <cell r="I57">
            <v>54.530400000000007</v>
          </cell>
        </row>
        <row r="58">
          <cell r="D58">
            <v>32.0006354</v>
          </cell>
          <cell r="E58">
            <v>36.741931880000003</v>
          </cell>
          <cell r="F58">
            <v>41.483228359999998</v>
          </cell>
          <cell r="G58">
            <v>46.255717579999995</v>
          </cell>
          <cell r="H58">
            <v>54.123749060000002</v>
          </cell>
          <cell r="I58">
            <v>60.233899999999998</v>
          </cell>
        </row>
        <row r="59">
          <cell r="D59">
            <v>34.924745000000001</v>
          </cell>
          <cell r="E59">
            <v>40.096468999999999</v>
          </cell>
          <cell r="F59">
            <v>45.268193000000004</v>
          </cell>
          <cell r="G59">
            <v>50.473941499999995</v>
          </cell>
          <cell r="H59">
            <v>58.77240050000001</v>
          </cell>
          <cell r="I59">
            <v>65.395099999999999</v>
          </cell>
        </row>
        <row r="65">
          <cell r="D65">
            <v>24.498165</v>
          </cell>
          <cell r="E65">
            <v>28.357520999999998</v>
          </cell>
          <cell r="F65">
            <v>32.216877000000004</v>
          </cell>
          <cell r="G65">
            <v>36.101623500000002</v>
          </cell>
          <cell r="H65">
            <v>44.166529500000003</v>
          </cell>
          <cell r="I65">
            <v>49.386659999999992</v>
          </cell>
        </row>
        <row r="66">
          <cell r="D66">
            <v>26.436772999999999</v>
          </cell>
          <cell r="E66">
            <v>30.614964199999996</v>
          </cell>
          <cell r="F66">
            <v>34.793155400000003</v>
          </cell>
          <cell r="G66">
            <v>38.998834699999996</v>
          </cell>
          <cell r="H66">
            <v>47.382575899999999</v>
          </cell>
          <cell r="I66">
            <v>52.982371999999998</v>
          </cell>
        </row>
        <row r="67">
          <cell r="D67">
            <v>28.375381000000001</v>
          </cell>
          <cell r="E67">
            <v>32.8724074</v>
          </cell>
          <cell r="F67">
            <v>37.369433800000003</v>
          </cell>
          <cell r="G67">
            <v>41.896045900000004</v>
          </cell>
          <cell r="H67">
            <v>50.598622300000002</v>
          </cell>
          <cell r="I67">
            <v>56.578083999999997</v>
          </cell>
        </row>
        <row r="68">
          <cell r="D68">
            <v>30.326743</v>
          </cell>
          <cell r="E68">
            <v>35.144702199999998</v>
          </cell>
          <cell r="F68">
            <v>39.962661400000002</v>
          </cell>
          <cell r="G68">
            <v>44.812317699999994</v>
          </cell>
          <cell r="H68">
            <v>53.835826900000001</v>
          </cell>
          <cell r="I68">
            <v>60.197451999999991</v>
          </cell>
        </row>
        <row r="69">
          <cell r="D69">
            <v>32.265351000000003</v>
          </cell>
          <cell r="E69">
            <v>37.402145400000002</v>
          </cell>
          <cell r="F69">
            <v>42.538939800000009</v>
          </cell>
          <cell r="G69">
            <v>47.709528900000002</v>
          </cell>
          <cell r="H69">
            <v>57.051873300000011</v>
          </cell>
          <cell r="I69">
            <v>63.79316399999999</v>
          </cell>
        </row>
        <row r="70">
          <cell r="D70">
            <v>36.155321000000001</v>
          </cell>
          <cell r="E70">
            <v>41.931883400000004</v>
          </cell>
          <cell r="F70">
            <v>47.7084458</v>
          </cell>
          <cell r="G70">
            <v>53.5230119</v>
          </cell>
          <cell r="H70">
            <v>63.505124300000006</v>
          </cell>
          <cell r="I70">
            <v>71.008243999999991</v>
          </cell>
        </row>
        <row r="71">
          <cell r="D71">
            <v>39.675425000000004</v>
          </cell>
          <cell r="E71">
            <v>46.030924999999996</v>
          </cell>
          <cell r="F71">
            <v>52.386425000000003</v>
          </cell>
          <cell r="G71">
            <v>58.783737500000001</v>
          </cell>
          <cell r="H71">
            <v>69.34478750000001</v>
          </cell>
          <cell r="I71">
            <v>77.537300000000002</v>
          </cell>
        </row>
      </sheetData>
      <sheetData sheetId="2">
        <row r="5">
          <cell r="D5">
            <v>52.914072579999996</v>
          </cell>
          <cell r="E5">
            <v>57.397613235999998</v>
          </cell>
          <cell r="F5">
            <v>61.881153892</v>
          </cell>
          <cell r="G5">
            <v>66.394191526</v>
          </cell>
          <cell r="H5">
            <v>72.521187982000001</v>
          </cell>
          <cell r="I5">
            <v>78.104165200000011</v>
          </cell>
        </row>
        <row r="6">
          <cell r="D6">
            <v>54.798144195999996</v>
          </cell>
          <cell r="E6">
            <v>59.406280103200004</v>
          </cell>
          <cell r="F6">
            <v>64.014416010400012</v>
          </cell>
          <cell r="G6">
            <v>68.652868601199998</v>
          </cell>
          <cell r="H6">
            <v>74.904460308400004</v>
          </cell>
          <cell r="I6">
            <v>80.635804239999999</v>
          </cell>
        </row>
        <row r="7">
          <cell r="D7">
            <v>56.68221581200001</v>
          </cell>
          <cell r="E7">
            <v>61.414946970400003</v>
          </cell>
          <cell r="F7">
            <v>66.14767812880001</v>
          </cell>
          <cell r="G7">
            <v>70.91154567640001</v>
          </cell>
          <cell r="H7">
            <v>77.287732634800008</v>
          </cell>
          <cell r="I7">
            <v>83.167443280000015</v>
          </cell>
        </row>
        <row r="8">
          <cell r="D8">
            <v>58.578682635999996</v>
          </cell>
          <cell r="E8">
            <v>63.436828751199997</v>
          </cell>
          <cell r="F8">
            <v>68.294974866399997</v>
          </cell>
          <cell r="G8">
            <v>73.185082469199997</v>
          </cell>
          <cell r="H8">
            <v>79.686684384399996</v>
          </cell>
          <cell r="I8">
            <v>85.715737840000003</v>
          </cell>
        </row>
        <row r="9">
          <cell r="D9">
            <v>60.462754252000003</v>
          </cell>
          <cell r="E9">
            <v>65.445495618400003</v>
          </cell>
          <cell r="F9">
            <v>70.428236984800009</v>
          </cell>
          <cell r="G9">
            <v>75.443759544399995</v>
          </cell>
          <cell r="H9">
            <v>82.0699567108</v>
          </cell>
          <cell r="I9">
            <v>88.247376880000004</v>
          </cell>
        </row>
        <row r="10">
          <cell r="D10">
            <v>64.243292691999997</v>
          </cell>
          <cell r="E10">
            <v>69.47604426640001</v>
          </cell>
          <cell r="F10">
            <v>74.708795840800008</v>
          </cell>
          <cell r="G10">
            <v>79.975973412399995</v>
          </cell>
          <cell r="H10">
            <v>86.852180786800005</v>
          </cell>
          <cell r="I10">
            <v>93.327310479999994</v>
          </cell>
        </row>
        <row r="11">
          <cell r="D11">
            <v>67.664370100000014</v>
          </cell>
          <cell r="E11">
            <v>73.123360420000012</v>
          </cell>
          <cell r="F11">
            <v>78.58235074000001</v>
          </cell>
          <cell r="G11">
            <v>84.077255470000011</v>
          </cell>
          <cell r="H11">
            <v>91.179701590000008</v>
          </cell>
          <cell r="I11">
            <v>97.924234000000013</v>
          </cell>
        </row>
        <row r="16">
          <cell r="D16">
            <v>55.211879140000001</v>
          </cell>
          <cell r="E16">
            <v>60.267987988000002</v>
          </cell>
          <cell r="F16">
            <v>65.32409683600001</v>
          </cell>
          <cell r="G16">
            <v>70.413469558000003</v>
          </cell>
          <cell r="H16">
            <v>78.249629806000002</v>
          </cell>
          <cell r="I16">
            <v>84.683179600000017</v>
          </cell>
        </row>
        <row r="17">
          <cell r="D17">
            <v>57.441759267999998</v>
          </cell>
          <cell r="E17">
            <v>62.708632045599998</v>
          </cell>
          <cell r="F17">
            <v>67.975504823199998</v>
          </cell>
          <cell r="G17">
            <v>73.277028079600001</v>
          </cell>
          <cell r="H17">
            <v>81.323952257200006</v>
          </cell>
          <cell r="I17">
            <v>88.00847752</v>
          </cell>
        </row>
        <row r="18">
          <cell r="D18">
            <v>59.671639396000003</v>
          </cell>
          <cell r="E18">
            <v>65.149276103200009</v>
          </cell>
          <cell r="F18">
            <v>70.626912810400015</v>
          </cell>
          <cell r="G18">
            <v>76.140586601199999</v>
          </cell>
          <cell r="H18">
            <v>84.39827470840001</v>
          </cell>
          <cell r="I18">
            <v>91.333775440000011</v>
          </cell>
        </row>
        <row r="19">
          <cell r="D19">
            <v>61.916189787999997</v>
          </cell>
          <cell r="E19">
            <v>67.605977029599998</v>
          </cell>
          <cell r="F19">
            <v>73.295764271199999</v>
          </cell>
          <cell r="G19">
            <v>79.022984323599999</v>
          </cell>
          <cell r="H19">
            <v>87.492822965200006</v>
          </cell>
          <cell r="I19">
            <v>94.680950319999994</v>
          </cell>
        </row>
        <row r="20">
          <cell r="D20">
            <v>64.146069916000002</v>
          </cell>
          <cell r="E20">
            <v>70.046621087200009</v>
          </cell>
          <cell r="F20">
            <v>75.947172258400016</v>
          </cell>
          <cell r="G20">
            <v>81.886542845199997</v>
          </cell>
          <cell r="H20">
            <v>90.567145416399995</v>
          </cell>
          <cell r="I20">
            <v>98.006248240000005</v>
          </cell>
        </row>
        <row r="21">
          <cell r="D21">
            <v>68.620500436</v>
          </cell>
          <cell r="E21">
            <v>74.943966071199995</v>
          </cell>
          <cell r="F21">
            <v>81.267431706400004</v>
          </cell>
          <cell r="G21">
            <v>87.632499089199996</v>
          </cell>
          <cell r="H21">
            <v>96.73601612440001</v>
          </cell>
          <cell r="I21">
            <v>104.67872104</v>
          </cell>
        </row>
        <row r="22">
          <cell r="D22">
            <v>72.669493299999999</v>
          </cell>
          <cell r="E22">
            <v>79.375661860000008</v>
          </cell>
          <cell r="F22">
            <v>86.081830420000017</v>
          </cell>
          <cell r="G22">
            <v>92.832118510000001</v>
          </cell>
          <cell r="H22">
            <v>102.31833847</v>
          </cell>
          <cell r="I22">
            <v>110.716762</v>
          </cell>
        </row>
        <row r="27">
          <cell r="D27">
            <v>57.789148660000002</v>
          </cell>
          <cell r="E27">
            <v>63.48746237200001</v>
          </cell>
          <cell r="F27">
            <v>69.185776084000011</v>
          </cell>
          <cell r="G27">
            <v>74.921578702000005</v>
          </cell>
          <cell r="H27">
            <v>84.674774014000008</v>
          </cell>
          <cell r="I27">
            <v>92.062344400000001</v>
          </cell>
        </row>
        <row r="28">
          <cell r="D28">
            <v>60.406895091999999</v>
          </cell>
          <cell r="E28">
            <v>66.412621386399991</v>
          </cell>
          <cell r="F28">
            <v>72.418347680800011</v>
          </cell>
          <cell r="G28">
            <v>78.463585332400001</v>
          </cell>
          <cell r="H28">
            <v>88.524193226799994</v>
          </cell>
          <cell r="I28">
            <v>96.277827279999997</v>
          </cell>
        </row>
        <row r="29">
          <cell r="D29">
            <v>63.024641524000003</v>
          </cell>
          <cell r="E29">
            <v>69.337780400800014</v>
          </cell>
          <cell r="F29">
            <v>75.650919277600011</v>
          </cell>
          <cell r="G29">
            <v>82.005591962800011</v>
          </cell>
          <cell r="H29">
            <v>92.373612439600009</v>
          </cell>
          <cell r="I29">
            <v>100.49331015999999</v>
          </cell>
        </row>
        <row r="30">
          <cell r="D30">
            <v>65.659609971999998</v>
          </cell>
          <cell r="E30">
            <v>72.282183882400005</v>
          </cell>
          <cell r="F30">
            <v>78.904757792800012</v>
          </cell>
          <cell r="G30">
            <v>85.570901268400007</v>
          </cell>
          <cell r="H30">
            <v>96.248356778800002</v>
          </cell>
          <cell r="I30">
            <v>104.73652647999999</v>
          </cell>
        </row>
        <row r="31">
          <cell r="D31">
            <v>68.277356404000002</v>
          </cell>
          <cell r="E31">
            <v>75.207342896800014</v>
          </cell>
          <cell r="F31">
            <v>82.137329389600012</v>
          </cell>
          <cell r="G31">
            <v>89.112907898800017</v>
          </cell>
          <cell r="H31">
            <v>100.0977759916</v>
          </cell>
          <cell r="I31">
            <v>108.95200935999999</v>
          </cell>
        </row>
        <row r="32">
          <cell r="D32">
            <v>73.530071284000002</v>
          </cell>
          <cell r="E32">
            <v>81.076905392800001</v>
          </cell>
          <cell r="F32">
            <v>88.623739501599999</v>
          </cell>
          <cell r="G32">
            <v>96.220223834799995</v>
          </cell>
          <cell r="H32">
            <v>107.82193954360001</v>
          </cell>
          <cell r="I32">
            <v>117.41070855999999</v>
          </cell>
        </row>
        <row r="33">
          <cell r="D33">
            <v>78.283347700000007</v>
          </cell>
          <cell r="E33">
            <v>86.388378340000003</v>
          </cell>
          <cell r="F33">
            <v>94.493408979999998</v>
          </cell>
          <cell r="G33">
            <v>102.65176219000001</v>
          </cell>
          <cell r="H33">
            <v>114.81167443000001</v>
          </cell>
          <cell r="I33">
            <v>125.06513799999999</v>
          </cell>
        </row>
        <row r="38">
          <cell r="D38">
            <v>61.530847180000009</v>
          </cell>
          <cell r="E38">
            <v>68.161518556000004</v>
          </cell>
          <cell r="F38">
            <v>74.792189932000014</v>
          </cell>
          <cell r="G38">
            <v>81.466484145999999</v>
          </cell>
          <cell r="H38">
            <v>94.002844822000014</v>
          </cell>
          <cell r="I38">
            <v>102.77546919999999</v>
          </cell>
        </row>
        <row r="39">
          <cell r="D39">
            <v>64.711700715999996</v>
          </cell>
          <cell r="E39">
            <v>71.7900998872</v>
          </cell>
          <cell r="F39">
            <v>78.868499058400005</v>
          </cell>
          <cell r="G39">
            <v>85.993466645199987</v>
          </cell>
          <cell r="H39">
            <v>98.977555116399998</v>
          </cell>
          <cell r="I39">
            <v>108.28332903999998</v>
          </cell>
        </row>
        <row r="40">
          <cell r="D40">
            <v>67.892554251999996</v>
          </cell>
          <cell r="E40">
            <v>75.418681218399996</v>
          </cell>
          <cell r="F40">
            <v>82.94480818480001</v>
          </cell>
          <cell r="G40">
            <v>90.520449144400004</v>
          </cell>
          <cell r="H40">
            <v>103.95226541080001</v>
          </cell>
          <cell r="I40">
            <v>113.79118887999999</v>
          </cell>
        </row>
        <row r="41">
          <cell r="D41">
            <v>71.094334455999999</v>
          </cell>
          <cell r="E41">
            <v>79.07113479520001</v>
          </cell>
          <cell r="F41">
            <v>87.047935134400007</v>
          </cell>
          <cell r="G41">
            <v>95.07721442319999</v>
          </cell>
          <cell r="H41">
            <v>108.95970406239999</v>
          </cell>
          <cell r="I41">
            <v>119.33528464</v>
          </cell>
        </row>
        <row r="42">
          <cell r="D42">
            <v>74.275187992000014</v>
          </cell>
          <cell r="E42">
            <v>82.699716126400006</v>
          </cell>
          <cell r="F42">
            <v>91.124244260800012</v>
          </cell>
          <cell r="G42">
            <v>99.604196922400007</v>
          </cell>
          <cell r="H42">
            <v>113.9344143568</v>
          </cell>
          <cell r="I42">
            <v>124.84314447999998</v>
          </cell>
        </row>
        <row r="43">
          <cell r="D43">
            <v>80.657821732000002</v>
          </cell>
          <cell r="E43">
            <v>89.980751034400001</v>
          </cell>
          <cell r="F43">
            <v>99.303680336799999</v>
          </cell>
          <cell r="G43">
            <v>108.68794470039998</v>
          </cell>
          <cell r="H43">
            <v>123.9165633028</v>
          </cell>
          <cell r="I43">
            <v>135.89510007999996</v>
          </cell>
        </row>
        <row r="44">
          <cell r="D44">
            <v>86.433582099999995</v>
          </cell>
          <cell r="E44">
            <v>96.569490819999999</v>
          </cell>
          <cell r="F44">
            <v>106.70539954</v>
          </cell>
          <cell r="G44">
            <v>116.90799187</v>
          </cell>
          <cell r="H44">
            <v>132.94958989000003</v>
          </cell>
          <cell r="I44">
            <v>145.89621399999999</v>
          </cell>
        </row>
        <row r="49">
          <cell r="D49">
            <v>62.866059100000001</v>
          </cell>
          <cell r="E49">
            <v>69.829439020000009</v>
          </cell>
          <cell r="F49">
            <v>76.792818940000004</v>
          </cell>
          <cell r="G49">
            <v>83.802010569999993</v>
          </cell>
          <cell r="H49">
            <v>97.331533990000011</v>
          </cell>
          <cell r="I49">
            <v>106.59841</v>
          </cell>
        </row>
        <row r="50">
          <cell r="D50">
            <v>66.247855420000008</v>
          </cell>
          <cell r="E50">
            <v>73.709034123999999</v>
          </cell>
          <cell r="F50">
            <v>81.170212828000004</v>
          </cell>
          <cell r="G50">
            <v>88.680478233999992</v>
          </cell>
          <cell r="H50">
            <v>102.70780043800001</v>
          </cell>
          <cell r="I50">
            <v>112.56745000000001</v>
          </cell>
        </row>
        <row r="51">
          <cell r="D51">
            <v>69.629651740000014</v>
          </cell>
          <cell r="E51">
            <v>77.588629228000002</v>
          </cell>
          <cell r="F51">
            <v>85.547606716000018</v>
          </cell>
          <cell r="G51">
            <v>93.558945898000019</v>
          </cell>
          <cell r="H51">
            <v>108.08406688600002</v>
          </cell>
          <cell r="I51">
            <v>118.53649000000001</v>
          </cell>
        </row>
        <row r="52">
          <cell r="D52">
            <v>73.033696719999995</v>
          </cell>
          <cell r="E52">
            <v>81.493747984000009</v>
          </cell>
          <cell r="F52">
            <v>89.953799247999996</v>
          </cell>
          <cell r="G52">
            <v>98.469508743999995</v>
          </cell>
          <cell r="H52">
            <v>113.49570350800001</v>
          </cell>
          <cell r="I52">
            <v>124.5448</v>
          </cell>
        </row>
        <row r="53">
          <cell r="D53">
            <v>76.415493040000001</v>
          </cell>
          <cell r="E53">
            <v>85.373343088000013</v>
          </cell>
          <cell r="F53">
            <v>94.33119313600001</v>
          </cell>
          <cell r="G53">
            <v>103.34797640800001</v>
          </cell>
          <cell r="H53">
            <v>118.87196995600002</v>
          </cell>
          <cell r="I53">
            <v>130.51384000000002</v>
          </cell>
        </row>
        <row r="54">
          <cell r="D54">
            <v>83.201334340000002</v>
          </cell>
          <cell r="E54">
            <v>93.158056948000009</v>
          </cell>
          <cell r="F54">
            <v>103.114779556</v>
          </cell>
          <cell r="G54">
            <v>113.137006918</v>
          </cell>
          <cell r="H54">
            <v>129.65987302600001</v>
          </cell>
          <cell r="I54">
            <v>142.49118999999999</v>
          </cell>
        </row>
        <row r="55">
          <cell r="D55">
            <v>89.341964500000003</v>
          </cell>
          <cell r="E55">
            <v>100.20258490000001</v>
          </cell>
          <cell r="F55">
            <v>111.06320530000002</v>
          </cell>
          <cell r="G55">
            <v>121.99527714999999</v>
          </cell>
          <cell r="H55">
            <v>139.42204105000002</v>
          </cell>
          <cell r="I55">
            <v>153.32971000000001</v>
          </cell>
        </row>
        <row r="60">
          <cell r="D60">
            <v>67.446146499999998</v>
          </cell>
          <cell r="E60">
            <v>75.550794100000005</v>
          </cell>
          <cell r="F60">
            <v>83.655441700000011</v>
          </cell>
          <cell r="G60">
            <v>91.813409350000001</v>
          </cell>
          <cell r="H60">
            <v>108.74971195000001</v>
          </cell>
          <cell r="I60">
            <v>119.711986</v>
          </cell>
        </row>
        <row r="61">
          <cell r="D61">
            <v>71.517223299999998</v>
          </cell>
          <cell r="E61">
            <v>80.291424820000003</v>
          </cell>
          <cell r="F61">
            <v>89.065626340000009</v>
          </cell>
          <cell r="G61">
            <v>97.897552869999998</v>
          </cell>
          <cell r="H61">
            <v>115.50340939</v>
          </cell>
          <cell r="I61">
            <v>127.2629812</v>
          </cell>
        </row>
        <row r="62">
          <cell r="D62">
            <v>75.588300099999998</v>
          </cell>
          <cell r="E62">
            <v>85.032055540000002</v>
          </cell>
          <cell r="F62">
            <v>94.475810980000006</v>
          </cell>
          <cell r="G62">
            <v>103.98169639000001</v>
          </cell>
          <cell r="H62">
            <v>122.25710683000001</v>
          </cell>
          <cell r="I62">
            <v>134.8139764</v>
          </cell>
        </row>
        <row r="63">
          <cell r="D63">
            <v>79.686160300000012</v>
          </cell>
          <cell r="E63">
            <v>89.803874619999988</v>
          </cell>
          <cell r="F63">
            <v>99.921588940000007</v>
          </cell>
          <cell r="G63">
            <v>110.10586716999998</v>
          </cell>
          <cell r="H63">
            <v>129.05523649</v>
          </cell>
          <cell r="I63">
            <v>142.41464919999999</v>
          </cell>
        </row>
        <row r="64">
          <cell r="D64">
            <v>83.757237100000012</v>
          </cell>
          <cell r="E64">
            <v>94.544505340000001</v>
          </cell>
          <cell r="F64">
            <v>105.33177358000003</v>
          </cell>
          <cell r="G64">
            <v>116.19001069000001</v>
          </cell>
          <cell r="H64">
            <v>135.80893393000002</v>
          </cell>
          <cell r="I64">
            <v>149.96564439999997</v>
          </cell>
        </row>
        <row r="65">
          <cell r="D65">
            <v>91.926174099999997</v>
          </cell>
          <cell r="E65">
            <v>104.05695514000001</v>
          </cell>
          <cell r="F65">
            <v>116.18773618</v>
          </cell>
          <cell r="G65">
            <v>128.39832498999999</v>
          </cell>
          <cell r="H65">
            <v>149.36076103000002</v>
          </cell>
          <cell r="I65">
            <v>165.1173124</v>
          </cell>
        </row>
        <row r="66">
          <cell r="D66">
            <v>99.318392500000016</v>
          </cell>
          <cell r="E66">
            <v>112.6649425</v>
          </cell>
          <cell r="F66">
            <v>126.0114925</v>
          </cell>
          <cell r="G66">
            <v>139.44584875000001</v>
          </cell>
          <cell r="H66">
            <v>161.62405375000003</v>
          </cell>
          <cell r="I66">
            <v>178.82832999999999</v>
          </cell>
        </row>
      </sheetData>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y"/>
      <sheetName val="SlimLine Costs"/>
      <sheetName val="SlimLine Vertical Trade Price"/>
    </sheetNames>
    <sheetDataSet>
      <sheetData sheetId="0">
        <row r="8">
          <cell r="I8">
            <v>0.03</v>
          </cell>
        </row>
        <row r="42">
          <cell r="C42">
            <v>0.51500000000000001</v>
          </cell>
        </row>
        <row r="43">
          <cell r="C43">
            <v>0.61799999999999999</v>
          </cell>
        </row>
      </sheetData>
      <sheetData sheetId="1">
        <row r="4">
          <cell r="C4">
            <v>3.4095320701298708</v>
          </cell>
        </row>
      </sheetData>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onents"/>
      <sheetName val="Cost Price"/>
      <sheetName val="Cell SkyLight Trade Price"/>
      <sheetName val="Skylight Spec"/>
    </sheetNames>
    <sheetDataSet>
      <sheetData sheetId="0">
        <row r="3">
          <cell r="G3">
            <v>0.15</v>
          </cell>
        </row>
        <row r="24">
          <cell r="E24">
            <v>2.8900000000000002E-2</v>
          </cell>
        </row>
        <row r="25">
          <cell r="E25">
            <v>0.1394</v>
          </cell>
        </row>
        <row r="27">
          <cell r="E27">
            <v>0.31407499999999999</v>
          </cell>
        </row>
        <row r="28">
          <cell r="E28">
            <v>0.22380499999999998</v>
          </cell>
        </row>
      </sheetData>
      <sheetData sheetId="1">
        <row r="5">
          <cell r="C5">
            <v>8.6675000000000004</v>
          </cell>
        </row>
      </sheetData>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Vogue Costs"/>
      <sheetName val="Vogue  Base Price"/>
      <sheetName val="Vogue With Progressive Discount"/>
      <sheetName val="Vogue Vertical"/>
    </sheetNames>
    <sheetDataSet>
      <sheetData sheetId="0">
        <row r="10">
          <cell r="S10">
            <v>0.8</v>
          </cell>
          <cell r="T10">
            <v>1.2</v>
          </cell>
          <cell r="U10">
            <v>1.6</v>
          </cell>
          <cell r="V10">
            <v>2</v>
          </cell>
          <cell r="W10">
            <v>2.4</v>
          </cell>
          <cell r="X10">
            <v>2.8</v>
          </cell>
          <cell r="Y10">
            <v>3.2</v>
          </cell>
          <cell r="Z10">
            <v>3.6</v>
          </cell>
          <cell r="AA10">
            <v>4</v>
          </cell>
          <cell r="AB10">
            <v>4.4000000000000004</v>
          </cell>
          <cell r="AC10">
            <v>4.8</v>
          </cell>
        </row>
        <row r="11">
          <cell r="S11">
            <v>24</v>
          </cell>
          <cell r="T11">
            <v>48</v>
          </cell>
          <cell r="U11">
            <v>60</v>
          </cell>
          <cell r="V11">
            <v>84</v>
          </cell>
          <cell r="W11">
            <v>108</v>
          </cell>
          <cell r="X11">
            <v>132</v>
          </cell>
          <cell r="Y11">
            <v>156</v>
          </cell>
          <cell r="Z11">
            <v>190</v>
          </cell>
          <cell r="AA11">
            <v>190</v>
          </cell>
          <cell r="AB11">
            <v>190</v>
          </cell>
          <cell r="AC11">
            <v>190</v>
          </cell>
        </row>
        <row r="12">
          <cell r="Q12">
            <v>0.8</v>
          </cell>
          <cell r="R12">
            <v>31.496062992125985</v>
          </cell>
        </row>
        <row r="13">
          <cell r="Q13">
            <v>1.2</v>
          </cell>
          <cell r="R13">
            <v>47.244094488188978</v>
          </cell>
        </row>
        <row r="14">
          <cell r="Q14">
            <v>1.6</v>
          </cell>
          <cell r="R14">
            <v>62.99212598425197</v>
          </cell>
        </row>
        <row r="15">
          <cell r="Q15">
            <v>2</v>
          </cell>
          <cell r="R15">
            <v>78.740157480314963</v>
          </cell>
        </row>
        <row r="16">
          <cell r="Q16">
            <v>2.4</v>
          </cell>
          <cell r="R16">
            <v>94.488188976377955</v>
          </cell>
        </row>
        <row r="17">
          <cell r="Q17">
            <v>2.8</v>
          </cell>
          <cell r="R17">
            <v>110.23622047244095</v>
          </cell>
        </row>
        <row r="18">
          <cell r="C18">
            <v>3.6436999999999999</v>
          </cell>
          <cell r="Q18">
            <v>3.2</v>
          </cell>
          <cell r="R18">
            <v>125.98425196850394</v>
          </cell>
        </row>
        <row r="19">
          <cell r="Q19">
            <v>3.6</v>
          </cell>
          <cell r="R19">
            <v>141.73228346456693</v>
          </cell>
        </row>
        <row r="20">
          <cell r="Q20">
            <v>4</v>
          </cell>
          <cell r="R20">
            <v>157.48031496062993</v>
          </cell>
        </row>
        <row r="22">
          <cell r="C22">
            <v>4.3999999999999997E-2</v>
          </cell>
        </row>
        <row r="23">
          <cell r="C23">
            <v>2.1219999999999999</v>
          </cell>
        </row>
        <row r="24">
          <cell r="C24">
            <v>0.12</v>
          </cell>
        </row>
        <row r="26">
          <cell r="C26">
            <v>2.286</v>
          </cell>
        </row>
        <row r="28">
          <cell r="C28">
            <v>0.14749999999999999</v>
          </cell>
        </row>
        <row r="29">
          <cell r="C29">
            <v>1.0999999999999999E-2</v>
          </cell>
        </row>
        <row r="30">
          <cell r="C30">
            <v>0.05</v>
          </cell>
        </row>
        <row r="32">
          <cell r="C32">
            <v>0.20850000000000002</v>
          </cell>
        </row>
        <row r="33">
          <cell r="C33"/>
        </row>
        <row r="35">
          <cell r="C35">
            <v>7.6999999999999999E-2</v>
          </cell>
        </row>
        <row r="36">
          <cell r="C36">
            <v>0.08</v>
          </cell>
        </row>
        <row r="37">
          <cell r="C37">
            <v>0.66169999999999995</v>
          </cell>
        </row>
        <row r="48">
          <cell r="C48">
            <v>4.9833333333333334</v>
          </cell>
        </row>
        <row r="49">
          <cell r="C49">
            <v>2.166666666666667</v>
          </cell>
        </row>
        <row r="52">
          <cell r="C52">
            <v>0.1656</v>
          </cell>
        </row>
        <row r="53">
          <cell r="C53">
            <v>0.27900000000000003</v>
          </cell>
        </row>
        <row r="54">
          <cell r="C54">
            <v>0.37259999999999999</v>
          </cell>
        </row>
        <row r="55">
          <cell r="C55">
            <v>0.50714999999999999</v>
          </cell>
        </row>
        <row r="56">
          <cell r="C56">
            <v>0.72399999999999998</v>
          </cell>
        </row>
        <row r="57">
          <cell r="C57">
            <v>0.87975000000000003</v>
          </cell>
        </row>
        <row r="58">
          <cell r="C58">
            <v>1.1000000000000001</v>
          </cell>
        </row>
        <row r="60">
          <cell r="C60">
            <v>95</v>
          </cell>
        </row>
        <row r="62">
          <cell r="C62">
            <v>0.7</v>
          </cell>
        </row>
        <row r="63">
          <cell r="C63">
            <v>0.7</v>
          </cell>
        </row>
        <row r="64">
          <cell r="C64">
            <v>0.7</v>
          </cell>
        </row>
        <row r="65">
          <cell r="C65">
            <v>0</v>
          </cell>
        </row>
        <row r="68">
          <cell r="C68">
            <v>0.3</v>
          </cell>
        </row>
        <row r="69">
          <cell r="C69">
            <v>0.3</v>
          </cell>
        </row>
        <row r="72">
          <cell r="C72">
            <v>0.05</v>
          </cell>
        </row>
        <row r="73">
          <cell r="C73">
            <v>0.1</v>
          </cell>
        </row>
        <row r="74">
          <cell r="C74">
            <v>0.15</v>
          </cell>
        </row>
      </sheetData>
      <sheetData sheetId="1">
        <row r="95">
          <cell r="F95">
            <v>0.08</v>
          </cell>
          <cell r="I95">
            <v>51.304300000000005</v>
          </cell>
        </row>
        <row r="96">
          <cell r="F96">
            <v>0.12</v>
          </cell>
          <cell r="I96">
            <v>12.669</v>
          </cell>
        </row>
        <row r="97">
          <cell r="I97">
            <v>8.5181000000000004</v>
          </cell>
        </row>
        <row r="98">
          <cell r="F98">
            <v>0.2</v>
          </cell>
          <cell r="I98">
            <v>5.7988999999999997</v>
          </cell>
        </row>
        <row r="99">
          <cell r="F99">
            <v>0.3</v>
          </cell>
        </row>
        <row r="102">
          <cell r="F102">
            <v>0.89610000000000001</v>
          </cell>
        </row>
        <row r="106">
          <cell r="F106">
            <v>1.0815000000000001</v>
          </cell>
        </row>
        <row r="110">
          <cell r="F110">
            <v>1.5038</v>
          </cell>
        </row>
        <row r="111">
          <cell r="F111">
            <v>1.5038</v>
          </cell>
        </row>
      </sheetData>
      <sheetData sheetId="2"/>
      <sheetData sheetId="3">
        <row r="4">
          <cell r="C4">
            <v>15.875617792207793</v>
          </cell>
          <cell r="D4">
            <v>20.580281688311686</v>
          </cell>
          <cell r="E4">
            <v>25.284945584415588</v>
          </cell>
          <cell r="F4">
            <v>31.25049948051948</v>
          </cell>
          <cell r="G4">
            <v>35.955163376623375</v>
          </cell>
          <cell r="H4">
            <v>38.626835909090907</v>
          </cell>
          <cell r="I4">
            <v>43.096266610389613</v>
          </cell>
          <cell r="J4">
            <v>47.565697311688311</v>
          </cell>
          <cell r="K4">
            <v>49.296437064935063</v>
          </cell>
          <cell r="L4">
            <v>53.530634571428578</v>
          </cell>
          <cell r="M4">
            <v>54.555674740259732</v>
          </cell>
        </row>
        <row r="5">
          <cell r="C5">
            <v>17.045571038961036</v>
          </cell>
          <cell r="D5">
            <v>22.335211558441557</v>
          </cell>
          <cell r="E5">
            <v>27.624852077922078</v>
          </cell>
          <cell r="F5">
            <v>34.175382597402589</v>
          </cell>
          <cell r="G5">
            <v>39.465023116883117</v>
          </cell>
          <cell r="H5">
            <v>42.516930454545445</v>
          </cell>
          <cell r="I5">
            <v>47.542088948051948</v>
          </cell>
          <cell r="J5">
            <v>52.567247441558436</v>
          </cell>
          <cell r="K5">
            <v>54.561226675324676</v>
          </cell>
          <cell r="L5">
            <v>59.32190314285716</v>
          </cell>
          <cell r="M5">
            <v>60.52243629870128</v>
          </cell>
        </row>
        <row r="6">
          <cell r="C6">
            <v>18.215524285714285</v>
          </cell>
          <cell r="D6">
            <v>24.090141428571428</v>
          </cell>
          <cell r="E6">
            <v>29.964758571428575</v>
          </cell>
          <cell r="F6">
            <v>37.100265714285719</v>
          </cell>
          <cell r="G6">
            <v>42.974882857142859</v>
          </cell>
          <cell r="H6">
            <v>46.407024999999997</v>
          </cell>
          <cell r="I6">
            <v>51.98791128571429</v>
          </cell>
          <cell r="J6">
            <v>57.568797571428568</v>
          </cell>
          <cell r="K6">
            <v>59.826016285714289</v>
          </cell>
          <cell r="L6">
            <v>65.113171714285727</v>
          </cell>
          <cell r="M6">
            <v>66.489197857142855</v>
          </cell>
        </row>
        <row r="7">
          <cell r="C7">
            <v>19.385477532467533</v>
          </cell>
          <cell r="D7">
            <v>25.845071298701299</v>
          </cell>
          <cell r="E7">
            <v>32.304665064935065</v>
          </cell>
          <cell r="F7">
            <v>40.025148831168828</v>
          </cell>
          <cell r="G7">
            <v>46.484742597402601</v>
          </cell>
          <cell r="H7">
            <v>50.297119545454535</v>
          </cell>
          <cell r="I7">
            <v>56.433733623376625</v>
          </cell>
          <cell r="J7">
            <v>62.570347701298715</v>
          </cell>
          <cell r="K7">
            <v>65.090805896103902</v>
          </cell>
          <cell r="L7">
            <v>70.904440285714301</v>
          </cell>
          <cell r="M7">
            <v>72.455959415584402</v>
          </cell>
        </row>
        <row r="8">
          <cell r="C8">
            <v>20.555430779220778</v>
          </cell>
          <cell r="D8">
            <v>27.600001168831167</v>
          </cell>
          <cell r="E8">
            <v>34.644571558441555</v>
          </cell>
          <cell r="F8">
            <v>42.950031948051944</v>
          </cell>
          <cell r="G8">
            <v>49.994602337662343</v>
          </cell>
          <cell r="H8">
            <v>54.187214090909073</v>
          </cell>
          <cell r="I8">
            <v>60.879555961038953</v>
          </cell>
          <cell r="J8">
            <v>67.57189783116884</v>
          </cell>
          <cell r="K8">
            <v>70.355595506493529</v>
          </cell>
          <cell r="L8">
            <v>76.695708857142876</v>
          </cell>
          <cell r="M8">
            <v>78.422720974025978</v>
          </cell>
        </row>
        <row r="9">
          <cell r="C9">
            <v>21.725384025974027</v>
          </cell>
          <cell r="D9">
            <v>29.354931038961041</v>
          </cell>
          <cell r="E9">
            <v>36.984478051948052</v>
          </cell>
          <cell r="F9">
            <v>45.874915064935067</v>
          </cell>
          <cell r="G9">
            <v>53.504462077922071</v>
          </cell>
          <cell r="H9">
            <v>58.077308636363625</v>
          </cell>
          <cell r="I9">
            <v>65.32537829870131</v>
          </cell>
          <cell r="J9">
            <v>72.573447961038966</v>
          </cell>
          <cell r="K9">
            <v>75.620385116883114</v>
          </cell>
          <cell r="L9">
            <v>82.486977428571436</v>
          </cell>
          <cell r="M9">
            <v>84.389482532467511</v>
          </cell>
        </row>
        <row r="10">
          <cell r="C10">
            <v>22.895337272727275</v>
          </cell>
          <cell r="D10">
            <v>31.109860909090912</v>
          </cell>
          <cell r="E10">
            <v>39.324384545454549</v>
          </cell>
          <cell r="F10">
            <v>48.799798181818183</v>
          </cell>
          <cell r="G10">
            <v>57.01432181818182</v>
          </cell>
          <cell r="H10">
            <v>61.967403181818177</v>
          </cell>
          <cell r="I10">
            <v>69.771200636363645</v>
          </cell>
          <cell r="J10">
            <v>77.574998090909091</v>
          </cell>
          <cell r="K10">
            <v>80.885174727272741</v>
          </cell>
          <cell r="L10">
            <v>88.27824600000001</v>
          </cell>
          <cell r="M10">
            <v>90.356244090909101</v>
          </cell>
        </row>
        <row r="11">
          <cell r="C11">
            <v>24.06529051948052</v>
          </cell>
          <cell r="D11">
            <v>32.864790779220783</v>
          </cell>
          <cell r="E11">
            <v>41.664291038961039</v>
          </cell>
          <cell r="F11">
            <v>51.724681298701299</v>
          </cell>
          <cell r="G11">
            <v>60.524181558441569</v>
          </cell>
          <cell r="H11">
            <v>65.857497727272715</v>
          </cell>
          <cell r="I11">
            <v>74.21702297402598</v>
          </cell>
          <cell r="J11">
            <v>82.57654822077923</v>
          </cell>
          <cell r="K11">
            <v>86.14996433766234</v>
          </cell>
          <cell r="L11">
            <v>94.069514571428599</v>
          </cell>
          <cell r="M11">
            <v>96.323005649350634</v>
          </cell>
        </row>
        <row r="12">
          <cell r="C12">
            <v>25.235243766233765</v>
          </cell>
          <cell r="D12">
            <v>34.619720649350647</v>
          </cell>
          <cell r="E12">
            <v>44.004197532467529</v>
          </cell>
          <cell r="F12">
            <v>54.649564415584415</v>
          </cell>
          <cell r="G12">
            <v>64.034041298701311</v>
          </cell>
          <cell r="H12">
            <v>69.74759227272726</v>
          </cell>
          <cell r="I12">
            <v>78.662845311688301</v>
          </cell>
          <cell r="J12">
            <v>87.578098350649356</v>
          </cell>
          <cell r="K12">
            <v>91.414753948051938</v>
          </cell>
          <cell r="L12">
            <v>99.860783142857144</v>
          </cell>
          <cell r="M12">
            <v>102.2897672077922</v>
          </cell>
        </row>
        <row r="16">
          <cell r="C16">
            <v>17.668221428571428</v>
          </cell>
          <cell r="D16">
            <v>23.269187142857145</v>
          </cell>
          <cell r="E16">
            <v>28.870152857142863</v>
          </cell>
          <cell r="F16">
            <v>35.732008571428572</v>
          </cell>
          <cell r="G16">
            <v>41.332974285714286</v>
          </cell>
          <cell r="H16">
            <v>44.587242999999994</v>
          </cell>
          <cell r="I16">
            <v>49.908160428571428</v>
          </cell>
          <cell r="J16">
            <v>55.229077857142869</v>
          </cell>
          <cell r="K16">
            <v>57.363153428571444</v>
          </cell>
          <cell r="L16">
            <v>62.404022571428577</v>
          </cell>
          <cell r="M16">
            <v>63.697953285714284</v>
          </cell>
        </row>
        <row r="17">
          <cell r="C17">
            <v>19.639338311688313</v>
          </cell>
          <cell r="D17">
            <v>26.225862467532473</v>
          </cell>
          <cell r="E17">
            <v>32.812386623376625</v>
          </cell>
          <cell r="F17">
            <v>40.659800779220774</v>
          </cell>
          <cell r="G17">
            <v>47.246324935064933</v>
          </cell>
          <cell r="H17">
            <v>51.141206636363627</v>
          </cell>
          <cell r="I17">
            <v>57.398404584415587</v>
          </cell>
          <cell r="J17">
            <v>63.65560253246754</v>
          </cell>
          <cell r="K17">
            <v>66.233179402597401</v>
          </cell>
          <cell r="L17">
            <v>72.161051142857147</v>
          </cell>
          <cell r="M17">
            <v>73.750649389610388</v>
          </cell>
        </row>
        <row r="18">
          <cell r="C18">
            <v>21.610455194805198</v>
          </cell>
          <cell r="D18">
            <v>29.182537792207796</v>
          </cell>
          <cell r="E18">
            <v>36.754620389610395</v>
          </cell>
          <cell r="F18">
            <v>45.587592987012997</v>
          </cell>
          <cell r="G18">
            <v>53.159675584415581</v>
          </cell>
          <cell r="H18">
            <v>57.695170272727268</v>
          </cell>
          <cell r="I18">
            <v>64.88864874025974</v>
          </cell>
          <cell r="J18">
            <v>72.082127207792212</v>
          </cell>
          <cell r="K18">
            <v>75.103205376623393</v>
          </cell>
          <cell r="L18">
            <v>81.918079714285724</v>
          </cell>
          <cell r="M18">
            <v>83.803345493506484</v>
          </cell>
        </row>
        <row r="19">
          <cell r="C19">
            <v>23.581572077922079</v>
          </cell>
          <cell r="D19">
            <v>32.13921311688312</v>
          </cell>
          <cell r="E19">
            <v>40.696854155844164</v>
          </cell>
          <cell r="F19">
            <v>50.515385194805198</v>
          </cell>
          <cell r="G19">
            <v>59.073026233766235</v>
          </cell>
          <cell r="H19">
            <v>64.249133909090901</v>
          </cell>
          <cell r="I19">
            <v>72.378892896103892</v>
          </cell>
          <cell r="J19">
            <v>80.508651883116897</v>
          </cell>
          <cell r="K19">
            <v>83.973231350649371</v>
          </cell>
          <cell r="L19">
            <v>91.675108285714302</v>
          </cell>
          <cell r="M19">
            <v>93.856041597402609</v>
          </cell>
        </row>
        <row r="20">
          <cell r="C20">
            <v>25.55268896103896</v>
          </cell>
          <cell r="D20">
            <v>35.095888441558444</v>
          </cell>
          <cell r="E20">
            <v>44.63908792207792</v>
          </cell>
          <cell r="F20">
            <v>55.443177402597399</v>
          </cell>
          <cell r="G20">
            <v>64.98637688311689</v>
          </cell>
          <cell r="H20">
            <v>70.803097545454534</v>
          </cell>
          <cell r="I20">
            <v>79.869137051948044</v>
          </cell>
          <cell r="J20">
            <v>88.935176558441569</v>
          </cell>
          <cell r="K20">
            <v>92.843257324675335</v>
          </cell>
          <cell r="L20">
            <v>101.43213685714286</v>
          </cell>
          <cell r="M20">
            <v>103.9087377012987</v>
          </cell>
        </row>
        <row r="21">
          <cell r="C21">
            <v>27.523805844155845</v>
          </cell>
          <cell r="D21">
            <v>38.052563766233767</v>
          </cell>
          <cell r="E21">
            <v>48.581321688311689</v>
          </cell>
          <cell r="F21">
            <v>60.370969610389622</v>
          </cell>
          <cell r="G21">
            <v>70.899727532467523</v>
          </cell>
          <cell r="H21">
            <v>77.357061181818196</v>
          </cell>
          <cell r="I21">
            <v>87.359381207792211</v>
          </cell>
          <cell r="J21">
            <v>97.361701233766226</v>
          </cell>
          <cell r="K21">
            <v>101.71328329870131</v>
          </cell>
          <cell r="L21">
            <v>111.18916542857146</v>
          </cell>
          <cell r="M21">
            <v>113.9614338051948</v>
          </cell>
        </row>
        <row r="22">
          <cell r="C22">
            <v>29.49492272727273</v>
          </cell>
          <cell r="D22">
            <v>41.009239090909098</v>
          </cell>
          <cell r="E22">
            <v>52.523555454545459</v>
          </cell>
          <cell r="F22">
            <v>65.298761818181831</v>
          </cell>
          <cell r="G22">
            <v>76.813078181818184</v>
          </cell>
          <cell r="H22">
            <v>83.911024818181815</v>
          </cell>
          <cell r="I22">
            <v>94.849625363636363</v>
          </cell>
          <cell r="J22">
            <v>105.78822590909094</v>
          </cell>
          <cell r="K22">
            <v>110.58330927272729</v>
          </cell>
          <cell r="L22">
            <v>120.94619400000001</v>
          </cell>
          <cell r="M22">
            <v>124.01412990909093</v>
          </cell>
        </row>
        <row r="23">
          <cell r="C23">
            <v>31.466039610389615</v>
          </cell>
          <cell r="D23">
            <v>43.965914415584422</v>
          </cell>
          <cell r="E23">
            <v>56.465789220779222</v>
          </cell>
          <cell r="F23">
            <v>70.226554025974025</v>
          </cell>
          <cell r="G23">
            <v>82.726428831168832</v>
          </cell>
          <cell r="H23">
            <v>90.464988454545434</v>
          </cell>
          <cell r="I23">
            <v>102.33986951948052</v>
          </cell>
          <cell r="J23">
            <v>114.2147505844156</v>
          </cell>
          <cell r="K23">
            <v>119.45333524675327</v>
          </cell>
          <cell r="L23">
            <v>130.7032225714286</v>
          </cell>
          <cell r="M23">
            <v>134.06682601298701</v>
          </cell>
        </row>
        <row r="24">
          <cell r="C24">
            <v>33.437156493506492</v>
          </cell>
          <cell r="D24">
            <v>46.922589740259738</v>
          </cell>
          <cell r="E24">
            <v>60.408022987012984</v>
          </cell>
          <cell r="F24">
            <v>75.154346233766233</v>
          </cell>
          <cell r="G24">
            <v>88.639779480519479</v>
          </cell>
          <cell r="H24">
            <v>97.018952090909082</v>
          </cell>
          <cell r="I24">
            <v>109.83011367532467</v>
          </cell>
          <cell r="J24">
            <v>122.64127525974028</v>
          </cell>
          <cell r="K24">
            <v>128.32336122077925</v>
          </cell>
          <cell r="L24">
            <v>140.46025114285717</v>
          </cell>
          <cell r="M24">
            <v>144.11952211688308</v>
          </cell>
        </row>
        <row r="28">
          <cell r="C28">
            <v>19.147830779220779</v>
          </cell>
          <cell r="D28">
            <v>25.488601168831167</v>
          </cell>
          <cell r="E28">
            <v>31.829371558441562</v>
          </cell>
          <cell r="F28">
            <v>39.431031948051945</v>
          </cell>
          <cell r="G28">
            <v>45.771802337662336</v>
          </cell>
          <cell r="H28">
            <v>49.50694409090908</v>
          </cell>
          <cell r="I28">
            <v>55.530675961038959</v>
          </cell>
          <cell r="J28">
            <v>61.554407831168838</v>
          </cell>
          <cell r="K28">
            <v>64.021395506493519</v>
          </cell>
          <cell r="L28">
            <v>69.728088857142865</v>
          </cell>
          <cell r="M28">
            <v>71.243960974025967</v>
          </cell>
        </row>
        <row r="29">
          <cell r="C29">
            <v>21.780225584415582</v>
          </cell>
          <cell r="D29">
            <v>29.437193376623377</v>
          </cell>
          <cell r="E29">
            <v>37.094161168831171</v>
          </cell>
          <cell r="F29">
            <v>46.012018961038962</v>
          </cell>
          <cell r="G29">
            <v>53.668986753246742</v>
          </cell>
          <cell r="H29">
            <v>58.25965681818181</v>
          </cell>
          <cell r="I29">
            <v>65.533776220779231</v>
          </cell>
          <cell r="J29">
            <v>72.807895623376623</v>
          </cell>
          <cell r="K29">
            <v>75.867172129870127</v>
          </cell>
          <cell r="L29">
            <v>82.758443142857161</v>
          </cell>
          <cell r="M29">
            <v>84.669174480519459</v>
          </cell>
        </row>
        <row r="30">
          <cell r="C30">
            <v>24.412620389610389</v>
          </cell>
          <cell r="D30">
            <v>33.385785584415579</v>
          </cell>
          <cell r="E30">
            <v>42.358950779220784</v>
          </cell>
          <cell r="F30">
            <v>52.593005974025978</v>
          </cell>
          <cell r="G30">
            <v>61.566171168831168</v>
          </cell>
          <cell r="H30">
            <v>67.012369545454533</v>
          </cell>
          <cell r="I30">
            <v>75.536876480519481</v>
          </cell>
          <cell r="J30">
            <v>84.061383415584416</v>
          </cell>
          <cell r="K30">
            <v>87.712948753246764</v>
          </cell>
          <cell r="L30">
            <v>95.788797428571428</v>
          </cell>
          <cell r="M30">
            <v>98.094387987012979</v>
          </cell>
        </row>
        <row r="31">
          <cell r="C31">
            <v>27.045015194805195</v>
          </cell>
          <cell r="D31">
            <v>37.334377792207789</v>
          </cell>
          <cell r="E31">
            <v>47.62374038961039</v>
          </cell>
          <cell r="F31">
            <v>59.173992987012987</v>
          </cell>
          <cell r="G31">
            <v>69.463355584415581</v>
          </cell>
          <cell r="H31">
            <v>75.76508227272727</v>
          </cell>
          <cell r="I31">
            <v>85.539976740259746</v>
          </cell>
          <cell r="J31">
            <v>95.314871207792208</v>
          </cell>
          <cell r="K31">
            <v>99.558725376623386</v>
          </cell>
          <cell r="L31">
            <v>108.81915171428572</v>
          </cell>
          <cell r="M31">
            <v>111.51960149350649</v>
          </cell>
        </row>
        <row r="32">
          <cell r="C32">
            <v>29.677410000000002</v>
          </cell>
          <cell r="D32">
            <v>41.282970000000006</v>
          </cell>
          <cell r="E32">
            <v>52.888530000000003</v>
          </cell>
          <cell r="F32">
            <v>65.754980000000003</v>
          </cell>
          <cell r="G32">
            <v>77.36054</v>
          </cell>
          <cell r="H32">
            <v>84.517794999999992</v>
          </cell>
          <cell r="I32">
            <v>95.543076999999997</v>
          </cell>
          <cell r="J32">
            <v>106.568359</v>
          </cell>
          <cell r="K32">
            <v>111.40450200000001</v>
          </cell>
          <cell r="L32">
            <v>121.84950600000001</v>
          </cell>
          <cell r="M32">
            <v>124.94481499999999</v>
          </cell>
        </row>
        <row r="33">
          <cell r="C33">
            <v>32.309804805194801</v>
          </cell>
          <cell r="D33">
            <v>45.231562207792209</v>
          </cell>
          <cell r="E33">
            <v>58.153319610389616</v>
          </cell>
          <cell r="F33">
            <v>72.335967012987012</v>
          </cell>
          <cell r="G33">
            <v>85.25772441558442</v>
          </cell>
          <cell r="H33">
            <v>93.270507727272701</v>
          </cell>
          <cell r="I33">
            <v>105.54617725974025</v>
          </cell>
          <cell r="J33">
            <v>117.82184679220778</v>
          </cell>
          <cell r="K33">
            <v>123.25027862337662</v>
          </cell>
          <cell r="L33">
            <v>134.87986028571427</v>
          </cell>
          <cell r="M33">
            <v>138.37002850649347</v>
          </cell>
        </row>
        <row r="34">
          <cell r="C34">
            <v>34.942199610389615</v>
          </cell>
          <cell r="D34">
            <v>49.180154415584418</v>
          </cell>
          <cell r="E34">
            <v>63.418109220779229</v>
          </cell>
          <cell r="F34">
            <v>78.916954025974022</v>
          </cell>
          <cell r="G34">
            <v>93.154908831168825</v>
          </cell>
          <cell r="H34">
            <v>102.02322045454545</v>
          </cell>
          <cell r="I34">
            <v>115.54927751948053</v>
          </cell>
          <cell r="J34">
            <v>129.0753345844156</v>
          </cell>
          <cell r="K34">
            <v>135.09605524675325</v>
          </cell>
          <cell r="L34">
            <v>147.91021457142858</v>
          </cell>
          <cell r="M34">
            <v>151.79524201298702</v>
          </cell>
        </row>
        <row r="35">
          <cell r="C35">
            <v>37.574594415584414</v>
          </cell>
          <cell r="D35">
            <v>53.128746623376628</v>
          </cell>
          <cell r="E35">
            <v>68.682898831168828</v>
          </cell>
          <cell r="F35">
            <v>85.497941038961045</v>
          </cell>
          <cell r="G35">
            <v>101.05209324675323</v>
          </cell>
          <cell r="H35">
            <v>110.77593318181816</v>
          </cell>
          <cell r="I35">
            <v>125.55237777922076</v>
          </cell>
          <cell r="J35">
            <v>140.32882237662338</v>
          </cell>
          <cell r="K35">
            <v>146.94183187012985</v>
          </cell>
          <cell r="L35">
            <v>160.94056885714286</v>
          </cell>
          <cell r="M35">
            <v>165.22045551948051</v>
          </cell>
        </row>
        <row r="36">
          <cell r="C36">
            <v>40.206989220779221</v>
          </cell>
          <cell r="D36">
            <v>57.077338831168831</v>
          </cell>
          <cell r="E36">
            <v>73.947688441558427</v>
          </cell>
          <cell r="F36">
            <v>92.078928051948054</v>
          </cell>
          <cell r="G36">
            <v>108.94927766233765</v>
          </cell>
          <cell r="H36">
            <v>119.52864590909088</v>
          </cell>
          <cell r="I36">
            <v>135.55547803896101</v>
          </cell>
          <cell r="J36">
            <v>151.58231016883119</v>
          </cell>
          <cell r="K36">
            <v>158.78760849350647</v>
          </cell>
          <cell r="L36">
            <v>173.97092314285715</v>
          </cell>
          <cell r="M36">
            <v>178.645669025974</v>
          </cell>
        </row>
        <row r="40">
          <cell r="C40">
            <v>21.27476922077922</v>
          </cell>
          <cell r="D40">
            <v>28.679008831168829</v>
          </cell>
          <cell r="E40">
            <v>36.083248441558439</v>
          </cell>
          <cell r="F40">
            <v>44.748378051948052</v>
          </cell>
          <cell r="G40">
            <v>52.152617662337661</v>
          </cell>
          <cell r="H40">
            <v>56.579014409090895</v>
          </cell>
          <cell r="I40">
            <v>63.613042038961034</v>
          </cell>
          <cell r="J40">
            <v>70.647069668831179</v>
          </cell>
          <cell r="K40">
            <v>73.592618493506492</v>
          </cell>
          <cell r="L40">
            <v>80.256434142857159</v>
          </cell>
          <cell r="M40">
            <v>82.091347025974002</v>
          </cell>
        </row>
        <row r="41">
          <cell r="C41">
            <v>24.857751038961037</v>
          </cell>
          <cell r="D41">
            <v>34.053481558441561</v>
          </cell>
          <cell r="E41">
            <v>43.249212077922074</v>
          </cell>
          <cell r="F41">
            <v>53.705832597402591</v>
          </cell>
          <cell r="G41">
            <v>62.901563116883111</v>
          </cell>
          <cell r="H41">
            <v>68.492428954545446</v>
          </cell>
          <cell r="I41">
            <v>77.228372948051955</v>
          </cell>
          <cell r="J41">
            <v>85.964316941558451</v>
          </cell>
          <cell r="K41">
            <v>89.716036675324673</v>
          </cell>
          <cell r="L41">
            <v>97.992194142857159</v>
          </cell>
          <cell r="M41">
            <v>100.36455429870128</v>
          </cell>
        </row>
        <row r="42">
          <cell r="C42">
            <v>28.440732857142855</v>
          </cell>
          <cell r="D42">
            <v>39.427954285714293</v>
          </cell>
          <cell r="E42">
            <v>50.415175714285716</v>
          </cell>
          <cell r="F42">
            <v>62.663287142857143</v>
          </cell>
          <cell r="G42">
            <v>73.65050857142856</v>
          </cell>
          <cell r="H42">
            <v>80.405843499999989</v>
          </cell>
          <cell r="I42">
            <v>90.843703857142842</v>
          </cell>
          <cell r="J42">
            <v>101.28156421428572</v>
          </cell>
          <cell r="K42">
            <v>105.83945485714285</v>
          </cell>
          <cell r="L42">
            <v>115.72795414285713</v>
          </cell>
          <cell r="M42">
            <v>118.63776157142857</v>
          </cell>
        </row>
        <row r="43">
          <cell r="C43">
            <v>32.023714675324676</v>
          </cell>
          <cell r="D43">
            <v>44.802427012987017</v>
          </cell>
          <cell r="E43">
            <v>57.581139350649345</v>
          </cell>
          <cell r="F43">
            <v>71.620741688311682</v>
          </cell>
          <cell r="G43">
            <v>84.399454025974038</v>
          </cell>
          <cell r="H43">
            <v>92.319258045454532</v>
          </cell>
          <cell r="I43">
            <v>104.45903476623376</v>
          </cell>
          <cell r="J43">
            <v>116.59881148701299</v>
          </cell>
          <cell r="K43">
            <v>121.96287303896105</v>
          </cell>
          <cell r="L43">
            <v>133.46371414285716</v>
          </cell>
          <cell r="M43">
            <v>136.91096884415586</v>
          </cell>
        </row>
        <row r="44">
          <cell r="C44">
            <v>35.60669649350649</v>
          </cell>
          <cell r="D44">
            <v>50.176899740259742</v>
          </cell>
          <cell r="E44">
            <v>64.747102987012994</v>
          </cell>
          <cell r="F44">
            <v>80.578196233766221</v>
          </cell>
          <cell r="G44">
            <v>95.148399480519473</v>
          </cell>
          <cell r="H44">
            <v>104.23267259090906</v>
          </cell>
          <cell r="I44">
            <v>118.07436567532466</v>
          </cell>
          <cell r="J44">
            <v>131.91605875974025</v>
          </cell>
          <cell r="K44">
            <v>138.08629122077923</v>
          </cell>
          <cell r="L44">
            <v>151.19947414285716</v>
          </cell>
          <cell r="M44">
            <v>155.18417611688309</v>
          </cell>
        </row>
        <row r="45">
          <cell r="C45">
            <v>39.189678311688311</v>
          </cell>
          <cell r="D45">
            <v>55.55137246753246</v>
          </cell>
          <cell r="E45">
            <v>71.913066623376622</v>
          </cell>
          <cell r="F45">
            <v>89.535650779220788</v>
          </cell>
          <cell r="G45">
            <v>105.89734493506492</v>
          </cell>
          <cell r="H45">
            <v>116.14608713636362</v>
          </cell>
          <cell r="I45">
            <v>131.68969658441557</v>
          </cell>
          <cell r="J45">
            <v>147.23330603246754</v>
          </cell>
          <cell r="K45">
            <v>154.20970940259738</v>
          </cell>
          <cell r="L45">
            <v>168.93523414285715</v>
          </cell>
          <cell r="M45">
            <v>173.45738338961038</v>
          </cell>
        </row>
        <row r="46">
          <cell r="C46">
            <v>42.772660129870133</v>
          </cell>
          <cell r="D46">
            <v>60.925845194805191</v>
          </cell>
          <cell r="E46">
            <v>79.079030259740279</v>
          </cell>
          <cell r="F46">
            <v>98.493105324675327</v>
          </cell>
          <cell r="G46">
            <v>116.64629038961039</v>
          </cell>
          <cell r="H46">
            <v>128.05950168181815</v>
          </cell>
          <cell r="I46">
            <v>145.30502749350651</v>
          </cell>
          <cell r="J46">
            <v>162.5505533051948</v>
          </cell>
          <cell r="K46">
            <v>170.33312758441562</v>
          </cell>
          <cell r="L46">
            <v>186.67099414285715</v>
          </cell>
          <cell r="M46">
            <v>191.73059066233765</v>
          </cell>
        </row>
        <row r="47">
          <cell r="C47">
            <v>46.355641948051947</v>
          </cell>
          <cell r="D47">
            <v>66.300317922077923</v>
          </cell>
          <cell r="E47">
            <v>86.244993896103892</v>
          </cell>
          <cell r="F47">
            <v>107.45055987012987</v>
          </cell>
          <cell r="G47">
            <v>127.39523584415585</v>
          </cell>
          <cell r="H47">
            <v>139.97291622727272</v>
          </cell>
          <cell r="I47">
            <v>158.9203584025974</v>
          </cell>
          <cell r="J47">
            <v>177.86780057792208</v>
          </cell>
          <cell r="K47">
            <v>186.45654576623377</v>
          </cell>
          <cell r="L47">
            <v>204.40675414285718</v>
          </cell>
          <cell r="M47">
            <v>210.00379793506494</v>
          </cell>
        </row>
        <row r="48">
          <cell r="C48">
            <v>49.938623766233761</v>
          </cell>
          <cell r="D48">
            <v>71.674790649350655</v>
          </cell>
          <cell r="E48">
            <v>93.410957532467506</v>
          </cell>
          <cell r="F48">
            <v>116.4080144155844</v>
          </cell>
          <cell r="G48">
            <v>138.14418129870128</v>
          </cell>
          <cell r="H48">
            <v>151.88633077272726</v>
          </cell>
          <cell r="I48">
            <v>172.53568931168826</v>
          </cell>
          <cell r="J48">
            <v>193.18504785064934</v>
          </cell>
          <cell r="K48">
            <v>202.57996394805195</v>
          </cell>
          <cell r="L48">
            <v>222.14251414285715</v>
          </cell>
          <cell r="M48">
            <v>228.27700520779214</v>
          </cell>
        </row>
        <row r="52">
          <cell r="C52">
            <v>24.702688961038962</v>
          </cell>
          <cell r="D52">
            <v>33.820888441558438</v>
          </cell>
          <cell r="E52">
            <v>42.939087922077924</v>
          </cell>
          <cell r="F52">
            <v>53.318177402597399</v>
          </cell>
          <cell r="G52">
            <v>62.436376883116878</v>
          </cell>
          <cell r="H52">
            <v>67.976847545454532</v>
          </cell>
          <cell r="I52">
            <v>76.63913705194804</v>
          </cell>
          <cell r="J52">
            <v>85.301426558441548</v>
          </cell>
          <cell r="K52">
            <v>89.018257324675332</v>
          </cell>
          <cell r="L52">
            <v>97.224636857142855</v>
          </cell>
          <cell r="M52">
            <v>99.573737701298683</v>
          </cell>
        </row>
        <row r="53">
          <cell r="C53">
            <v>29.817701948051944</v>
          </cell>
          <cell r="D53">
            <v>41.493407922077921</v>
          </cell>
          <cell r="E53">
            <v>53.169113896103894</v>
          </cell>
          <cell r="F53">
            <v>66.105709870129871</v>
          </cell>
          <cell r="G53">
            <v>77.781415844155845</v>
          </cell>
          <cell r="H53">
            <v>84.984265727272714</v>
          </cell>
          <cell r="I53">
            <v>96.076186402597401</v>
          </cell>
          <cell r="J53">
            <v>107.16810707792206</v>
          </cell>
          <cell r="K53">
            <v>112.03581576623377</v>
          </cell>
          <cell r="L53">
            <v>122.54395114285713</v>
          </cell>
          <cell r="M53">
            <v>125.66030393506493</v>
          </cell>
        </row>
        <row r="54">
          <cell r="C54">
            <v>34.932714935064936</v>
          </cell>
          <cell r="D54">
            <v>49.165927402597404</v>
          </cell>
          <cell r="E54">
            <v>63.399139870129865</v>
          </cell>
          <cell r="F54">
            <v>78.893242337662343</v>
          </cell>
          <cell r="G54">
            <v>93.126454805194811</v>
          </cell>
          <cell r="H54">
            <v>101.9916839090909</v>
          </cell>
          <cell r="I54">
            <v>115.51323575324675</v>
          </cell>
          <cell r="J54">
            <v>129.03478759740258</v>
          </cell>
          <cell r="K54">
            <v>135.05337420779222</v>
          </cell>
          <cell r="L54">
            <v>147.86326542857145</v>
          </cell>
          <cell r="M54">
            <v>151.74687016883115</v>
          </cell>
        </row>
        <row r="55">
          <cell r="C55">
            <v>40.047727922077925</v>
          </cell>
          <cell r="D55">
            <v>56.838446883116887</v>
          </cell>
          <cell r="E55">
            <v>73.62916584415585</v>
          </cell>
          <cell r="F55">
            <v>91.680774805194801</v>
          </cell>
          <cell r="G55">
            <v>108.47149376623378</v>
          </cell>
          <cell r="H55">
            <v>118.99910209090909</v>
          </cell>
          <cell r="I55">
            <v>134.95028510389611</v>
          </cell>
          <cell r="J55">
            <v>150.90146811688314</v>
          </cell>
          <cell r="K55">
            <v>158.07093264935068</v>
          </cell>
          <cell r="L55">
            <v>173.18257971428574</v>
          </cell>
          <cell r="M55">
            <v>177.83343640259739</v>
          </cell>
        </row>
        <row r="56">
          <cell r="C56">
            <v>45.162740909090914</v>
          </cell>
          <cell r="D56">
            <v>64.510966363636356</v>
          </cell>
          <cell r="E56">
            <v>83.859191818181813</v>
          </cell>
          <cell r="F56">
            <v>104.46830727272726</v>
          </cell>
          <cell r="G56">
            <v>123.81653272727274</v>
          </cell>
          <cell r="H56">
            <v>136.00652027272724</v>
          </cell>
          <cell r="I56">
            <v>154.38733445454545</v>
          </cell>
          <cell r="J56">
            <v>172.76814863636366</v>
          </cell>
          <cell r="K56">
            <v>181.08849109090909</v>
          </cell>
          <cell r="L56">
            <v>198.50189399999999</v>
          </cell>
          <cell r="M56">
            <v>203.92000263636362</v>
          </cell>
        </row>
        <row r="57">
          <cell r="C57">
            <v>50.277753896103896</v>
          </cell>
          <cell r="D57">
            <v>72.18348584415584</v>
          </cell>
          <cell r="E57">
            <v>94.089217792207791</v>
          </cell>
          <cell r="F57">
            <v>117.25583974025974</v>
          </cell>
          <cell r="G57">
            <v>139.16157168831168</v>
          </cell>
          <cell r="H57">
            <v>153.01393845454547</v>
          </cell>
          <cell r="I57">
            <v>173.8243838051948</v>
          </cell>
          <cell r="J57">
            <v>194.63482915584416</v>
          </cell>
          <cell r="K57">
            <v>204.10604953246755</v>
          </cell>
          <cell r="L57">
            <v>223.82120828571431</v>
          </cell>
          <cell r="M57">
            <v>230.00656887012983</v>
          </cell>
        </row>
        <row r="58">
          <cell r="C58">
            <v>55.392766883116877</v>
          </cell>
          <cell r="D58">
            <v>79.856005324675323</v>
          </cell>
          <cell r="E58">
            <v>104.31924376623377</v>
          </cell>
          <cell r="F58">
            <v>130.04337220779223</v>
          </cell>
          <cell r="G58">
            <v>154.50661064935065</v>
          </cell>
          <cell r="H58">
            <v>170.02135663636361</v>
          </cell>
          <cell r="I58">
            <v>193.26143315584414</v>
          </cell>
          <cell r="J58">
            <v>216.50150967532468</v>
          </cell>
          <cell r="K58">
            <v>227.12360797402599</v>
          </cell>
          <cell r="L58">
            <v>249.14052257142856</v>
          </cell>
          <cell r="M58">
            <v>256.09313510389609</v>
          </cell>
        </row>
        <row r="59">
          <cell r="C59">
            <v>60.507779870129866</v>
          </cell>
          <cell r="D59">
            <v>87.528524805194792</v>
          </cell>
          <cell r="E59">
            <v>114.54926974025975</v>
          </cell>
          <cell r="F59">
            <v>142.83090467532466</v>
          </cell>
          <cell r="G59">
            <v>169.85164961038959</v>
          </cell>
          <cell r="H59">
            <v>187.02877481818177</v>
          </cell>
          <cell r="I59">
            <v>212.69848250649346</v>
          </cell>
          <cell r="J59">
            <v>238.36819019480518</v>
          </cell>
          <cell r="K59">
            <v>250.14116641558448</v>
          </cell>
          <cell r="L59">
            <v>274.45983685714288</v>
          </cell>
          <cell r="M59">
            <v>282.17970133766232</v>
          </cell>
        </row>
        <row r="60">
          <cell r="C60">
            <v>65.622792857142841</v>
          </cell>
          <cell r="D60">
            <v>95.201044285714261</v>
          </cell>
          <cell r="E60">
            <v>124.77929571428569</v>
          </cell>
          <cell r="F60">
            <v>155.61843714285715</v>
          </cell>
          <cell r="G60">
            <v>185.19668857142852</v>
          </cell>
          <cell r="H60">
            <v>204.03619299999994</v>
          </cell>
          <cell r="I60">
            <v>232.13553185714281</v>
          </cell>
          <cell r="J60">
            <v>260.23487071428571</v>
          </cell>
          <cell r="K60">
            <v>273.15872485714283</v>
          </cell>
          <cell r="L60">
            <v>299.77915114285713</v>
          </cell>
          <cell r="M60">
            <v>308.2662675714285</v>
          </cell>
        </row>
        <row r="64">
          <cell r="C64">
            <v>27.1647525974026</v>
          </cell>
          <cell r="D64">
            <v>37.513983896103895</v>
          </cell>
          <cell r="E64">
            <v>47.8632151948052</v>
          </cell>
          <cell r="F64">
            <v>59.473336493506494</v>
          </cell>
          <cell r="G64">
            <v>69.822567792207792</v>
          </cell>
          <cell r="H64">
            <v>76.163209136363619</v>
          </cell>
          <cell r="I64">
            <v>85.994978870129898</v>
          </cell>
          <cell r="J64">
            <v>95.826748603896107</v>
          </cell>
          <cell r="K64">
            <v>100.09754368831172</v>
          </cell>
          <cell r="L64">
            <v>109.41185185714286</v>
          </cell>
          <cell r="M64">
            <v>112.13026224675323</v>
          </cell>
        </row>
        <row r="65">
          <cell r="C65">
            <v>33.380129220779217</v>
          </cell>
          <cell r="D65">
            <v>46.837048831168829</v>
          </cell>
          <cell r="E65">
            <v>60.293968441558434</v>
          </cell>
          <cell r="F65">
            <v>75.011778051948042</v>
          </cell>
          <cell r="G65">
            <v>88.468697662337661</v>
          </cell>
          <cell r="H65">
            <v>96.829336409090899</v>
          </cell>
          <cell r="I65">
            <v>109.61341003896102</v>
          </cell>
          <cell r="J65">
            <v>122.3974836688312</v>
          </cell>
          <cell r="K65">
            <v>128.06673849350651</v>
          </cell>
          <cell r="L65">
            <v>140.17796614285714</v>
          </cell>
          <cell r="M65">
            <v>143.82868302597399</v>
          </cell>
        </row>
        <row r="66">
          <cell r="C66">
            <v>39.595505844155838</v>
          </cell>
          <cell r="D66">
            <v>56.160113766233771</v>
          </cell>
          <cell r="E66">
            <v>72.724721688311703</v>
          </cell>
          <cell r="F66">
            <v>90.550219610389618</v>
          </cell>
          <cell r="G66">
            <v>107.11482753246754</v>
          </cell>
          <cell r="H66">
            <v>117.49546368181818</v>
          </cell>
          <cell r="I66">
            <v>133.2318412077922</v>
          </cell>
          <cell r="J66">
            <v>148.96821873376624</v>
          </cell>
          <cell r="K66">
            <v>156.03593329870131</v>
          </cell>
          <cell r="L66">
            <v>170.94408042857145</v>
          </cell>
          <cell r="M66">
            <v>175.52710380519483</v>
          </cell>
        </row>
        <row r="67">
          <cell r="C67">
            <v>45.810882467532473</v>
          </cell>
          <cell r="D67">
            <v>65.483178701298698</v>
          </cell>
          <cell r="E67">
            <v>85.155474935064944</v>
          </cell>
          <cell r="F67">
            <v>106.08866116883117</v>
          </cell>
          <cell r="G67">
            <v>125.76095740259741</v>
          </cell>
          <cell r="H67">
            <v>138.16159095454546</v>
          </cell>
          <cell r="I67">
            <v>156.85027237662339</v>
          </cell>
          <cell r="J67">
            <v>175.53895379870133</v>
          </cell>
          <cell r="K67">
            <v>184.00512810389611</v>
          </cell>
          <cell r="L67">
            <v>201.71019471428573</v>
          </cell>
          <cell r="M67">
            <v>207.22552458441558</v>
          </cell>
        </row>
        <row r="68">
          <cell r="C68">
            <v>52.026259090909093</v>
          </cell>
          <cell r="D68">
            <v>74.806243636363632</v>
          </cell>
          <cell r="E68">
            <v>97.586228181818186</v>
          </cell>
          <cell r="F68">
            <v>121.62710272727273</v>
          </cell>
          <cell r="G68">
            <v>144.40708727272727</v>
          </cell>
          <cell r="H68">
            <v>158.8277182272727</v>
          </cell>
          <cell r="I68">
            <v>180.46870354545456</v>
          </cell>
          <cell r="J68">
            <v>202.10968886363636</v>
          </cell>
          <cell r="K68">
            <v>211.97432290909089</v>
          </cell>
          <cell r="L68">
            <v>232.47630900000004</v>
          </cell>
          <cell r="M68">
            <v>238.92394536363636</v>
          </cell>
        </row>
        <row r="69">
          <cell r="C69">
            <v>58.241635714285707</v>
          </cell>
          <cell r="D69">
            <v>84.129308571428581</v>
          </cell>
          <cell r="E69">
            <v>110.01698142857143</v>
          </cell>
          <cell r="F69">
            <v>137.16554428571428</v>
          </cell>
          <cell r="G69">
            <v>163.05321714285714</v>
          </cell>
          <cell r="H69">
            <v>179.49384549999999</v>
          </cell>
          <cell r="I69">
            <v>204.0871347142857</v>
          </cell>
          <cell r="J69">
            <v>228.68042392857143</v>
          </cell>
          <cell r="K69">
            <v>239.94351771428572</v>
          </cell>
          <cell r="L69">
            <v>263.24242328571432</v>
          </cell>
          <cell r="M69">
            <v>270.62236614285712</v>
          </cell>
        </row>
        <row r="70">
          <cell r="C70">
            <v>64.457012337662349</v>
          </cell>
          <cell r="D70">
            <v>93.452373506493501</v>
          </cell>
          <cell r="E70">
            <v>122.4477346753247</v>
          </cell>
          <cell r="F70">
            <v>152.70398584415585</v>
          </cell>
          <cell r="G70">
            <v>181.699347012987</v>
          </cell>
          <cell r="H70">
            <v>200.15997277272723</v>
          </cell>
          <cell r="I70">
            <v>227.70556588311689</v>
          </cell>
          <cell r="J70">
            <v>255.25115899350652</v>
          </cell>
          <cell r="K70">
            <v>267.91271251948058</v>
          </cell>
          <cell r="L70">
            <v>294.00853757142858</v>
          </cell>
          <cell r="M70">
            <v>302.3207869220779</v>
          </cell>
        </row>
        <row r="71">
          <cell r="C71">
            <v>70.672388961038962</v>
          </cell>
          <cell r="D71">
            <v>102.77543844155845</v>
          </cell>
          <cell r="E71">
            <v>134.87848792207791</v>
          </cell>
          <cell r="F71">
            <v>168.24242740259743</v>
          </cell>
          <cell r="G71">
            <v>200.34547688311687</v>
          </cell>
          <cell r="H71">
            <v>220.82610004545452</v>
          </cell>
          <cell r="I71">
            <v>251.32399705194803</v>
          </cell>
          <cell r="J71">
            <v>281.82189405844156</v>
          </cell>
          <cell r="K71">
            <v>295.88190732467535</v>
          </cell>
          <cell r="L71">
            <v>324.77465185714294</v>
          </cell>
          <cell r="M71">
            <v>334.01920770129868</v>
          </cell>
        </row>
        <row r="72">
          <cell r="C72">
            <v>76.887765584415575</v>
          </cell>
          <cell r="D72">
            <v>112.09850337662337</v>
          </cell>
          <cell r="E72">
            <v>147.30924116883116</v>
          </cell>
          <cell r="F72">
            <v>183.78086896103895</v>
          </cell>
          <cell r="G72">
            <v>218.99160675324674</v>
          </cell>
          <cell r="H72">
            <v>241.49222731818173</v>
          </cell>
          <cell r="I72">
            <v>274.94242822077922</v>
          </cell>
          <cell r="J72">
            <v>308.39262912337659</v>
          </cell>
          <cell r="K72">
            <v>323.85110212987013</v>
          </cell>
          <cell r="L72">
            <v>355.54076614285714</v>
          </cell>
          <cell r="M72">
            <v>365.71762848051941</v>
          </cell>
        </row>
        <row r="76">
          <cell r="C76">
            <v>30.64641883116883</v>
          </cell>
          <cell r="D76">
            <v>42.736483246753252</v>
          </cell>
          <cell r="E76">
            <v>54.826547662337674</v>
          </cell>
          <cell r="F76">
            <v>68.177502077922085</v>
          </cell>
          <cell r="G76">
            <v>80.267566493506493</v>
          </cell>
          <cell r="H76">
            <v>87.739749363636349</v>
          </cell>
          <cell r="I76">
            <v>99.225310558441549</v>
          </cell>
          <cell r="J76">
            <v>110.71087175324675</v>
          </cell>
          <cell r="K76">
            <v>115.76504174025975</v>
          </cell>
          <cell r="L76">
            <v>126.64609971428574</v>
          </cell>
          <cell r="M76">
            <v>129.88676003896103</v>
          </cell>
        </row>
        <row r="77">
          <cell r="C77">
            <v>38.417847402597396</v>
          </cell>
          <cell r="D77">
            <v>54.393626103896104</v>
          </cell>
          <cell r="E77">
            <v>70.369404805194804</v>
          </cell>
          <cell r="F77">
            <v>87.606073506493502</v>
          </cell>
          <cell r="G77">
            <v>103.58185220779221</v>
          </cell>
          <cell r="H77">
            <v>113.57974936363635</v>
          </cell>
          <cell r="I77">
            <v>128.75673912987008</v>
          </cell>
          <cell r="J77">
            <v>143.93372889610393</v>
          </cell>
          <cell r="K77">
            <v>150.73647031168829</v>
          </cell>
          <cell r="L77">
            <v>165.11467114285716</v>
          </cell>
          <cell r="M77">
            <v>169.52104575324674</v>
          </cell>
        </row>
        <row r="78">
          <cell r="C78">
            <v>46.189275974025975</v>
          </cell>
          <cell r="D78">
            <v>66.050768961038969</v>
          </cell>
          <cell r="E78">
            <v>85.912261948051963</v>
          </cell>
          <cell r="F78">
            <v>107.03464493506495</v>
          </cell>
          <cell r="G78">
            <v>126.89613792207794</v>
          </cell>
          <cell r="H78">
            <v>139.41974936363633</v>
          </cell>
          <cell r="I78">
            <v>158.28816770129873</v>
          </cell>
          <cell r="J78">
            <v>177.15658603896105</v>
          </cell>
          <cell r="K78">
            <v>185.70789888311691</v>
          </cell>
          <cell r="L78">
            <v>203.58324257142863</v>
          </cell>
          <cell r="M78">
            <v>209.15533146753248</v>
          </cell>
        </row>
        <row r="79">
          <cell r="C79">
            <v>53.960704545454547</v>
          </cell>
          <cell r="D79">
            <v>77.707911818181813</v>
          </cell>
          <cell r="E79">
            <v>101.45511909090911</v>
          </cell>
          <cell r="F79">
            <v>126.46321636363638</v>
          </cell>
          <cell r="G79">
            <v>150.21042363636366</v>
          </cell>
          <cell r="H79">
            <v>165.25974936363639</v>
          </cell>
          <cell r="I79">
            <v>187.8195962727273</v>
          </cell>
          <cell r="J79">
            <v>210.37944318181823</v>
          </cell>
          <cell r="K79">
            <v>220.6793274545455</v>
          </cell>
          <cell r="L79">
            <v>242.05181400000006</v>
          </cell>
          <cell r="M79">
            <v>248.78961718181819</v>
          </cell>
        </row>
        <row r="80">
          <cell r="C80">
            <v>61.732133116883126</v>
          </cell>
          <cell r="D80">
            <v>89.365054675324672</v>
          </cell>
          <cell r="E80">
            <v>116.99797623376624</v>
          </cell>
          <cell r="F80">
            <v>145.89178779220779</v>
          </cell>
          <cell r="G80">
            <v>173.52470935064935</v>
          </cell>
          <cell r="H80">
            <v>191.09974936363633</v>
          </cell>
          <cell r="I80">
            <v>217.35102484415583</v>
          </cell>
          <cell r="J80">
            <v>243.60230032467538</v>
          </cell>
          <cell r="K80">
            <v>255.65075602597406</v>
          </cell>
          <cell r="L80">
            <v>280.5203854285715</v>
          </cell>
          <cell r="M80">
            <v>288.42390289610393</v>
          </cell>
        </row>
        <row r="81">
          <cell r="C81">
            <v>69.503561688311692</v>
          </cell>
          <cell r="D81">
            <v>101.02219753246754</v>
          </cell>
          <cell r="E81">
            <v>132.5408333766234</v>
          </cell>
          <cell r="F81">
            <v>165.32035922077924</v>
          </cell>
          <cell r="G81">
            <v>196.83899506493509</v>
          </cell>
          <cell r="H81">
            <v>216.93974936363637</v>
          </cell>
          <cell r="I81">
            <v>246.88245341558445</v>
          </cell>
          <cell r="J81">
            <v>276.82515746753245</v>
          </cell>
          <cell r="K81">
            <v>290.62218459740262</v>
          </cell>
          <cell r="L81">
            <v>318.98895685714297</v>
          </cell>
          <cell r="M81">
            <v>328.05818861038961</v>
          </cell>
        </row>
        <row r="82">
          <cell r="C82">
            <v>77.274990259740264</v>
          </cell>
          <cell r="D82">
            <v>112.67934038961042</v>
          </cell>
          <cell r="E82">
            <v>148.08369051948054</v>
          </cell>
          <cell r="F82">
            <v>184.74893064935071</v>
          </cell>
          <cell r="G82">
            <v>220.15328077922078</v>
          </cell>
          <cell r="H82">
            <v>242.77974936363634</v>
          </cell>
          <cell r="I82">
            <v>276.41388198701304</v>
          </cell>
          <cell r="J82">
            <v>310.04801461038966</v>
          </cell>
          <cell r="K82">
            <v>325.59361316883127</v>
          </cell>
          <cell r="L82">
            <v>357.45752828571437</v>
          </cell>
          <cell r="M82">
            <v>367.69247432467535</v>
          </cell>
        </row>
        <row r="83">
          <cell r="C83">
            <v>85.046418831168836</v>
          </cell>
          <cell r="D83">
            <v>124.33648324675325</v>
          </cell>
          <cell r="E83">
            <v>163.62654766233766</v>
          </cell>
          <cell r="F83">
            <v>204.1775020779221</v>
          </cell>
          <cell r="G83">
            <v>243.46756649350652</v>
          </cell>
          <cell r="H83">
            <v>268.61974936363629</v>
          </cell>
          <cell r="I83">
            <v>305.94531055844158</v>
          </cell>
          <cell r="J83">
            <v>343.27087175324681</v>
          </cell>
          <cell r="K83">
            <v>360.5650417402598</v>
          </cell>
          <cell r="L83">
            <v>395.92609971428578</v>
          </cell>
          <cell r="M83">
            <v>407.32676003896103</v>
          </cell>
        </row>
        <row r="84">
          <cell r="C84">
            <v>92.817847402597394</v>
          </cell>
          <cell r="D84">
            <v>135.9936261038961</v>
          </cell>
          <cell r="E84">
            <v>179.1694048051948</v>
          </cell>
          <cell r="F84">
            <v>223.60607350649352</v>
          </cell>
          <cell r="G84">
            <v>266.78185220779221</v>
          </cell>
          <cell r="H84">
            <v>294.45974936363632</v>
          </cell>
          <cell r="I84">
            <v>335.47673912987005</v>
          </cell>
          <cell r="J84">
            <v>376.4937288961039</v>
          </cell>
          <cell r="K84">
            <v>395.53647031168833</v>
          </cell>
          <cell r="L84">
            <v>434.39467114285719</v>
          </cell>
          <cell r="M84">
            <v>446.96104575324676</v>
          </cell>
        </row>
        <row r="88">
          <cell r="C88">
            <v>12.017244805194803</v>
          </cell>
          <cell r="D88">
            <v>14.792722207792204</v>
          </cell>
          <cell r="E88">
            <v>17.568199610389609</v>
          </cell>
          <cell r="F88">
            <v>21.604567012987012</v>
          </cell>
          <cell r="G88">
            <v>24.380044415584415</v>
          </cell>
          <cell r="H88">
            <v>27.155521818181818</v>
          </cell>
          <cell r="I88">
            <v>29.930999220779213</v>
          </cell>
          <cell r="J88">
            <v>32.706476623376624</v>
          </cell>
          <cell r="K88">
            <v>35.481954025974019</v>
          </cell>
          <cell r="L88">
            <v>38.257431428571422</v>
          </cell>
          <cell r="M88">
            <v>41.032908831168825</v>
          </cell>
        </row>
      </sheetData>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onents"/>
      <sheetName val="Cost Price"/>
      <sheetName val="Cell Free Hanging Trade Price"/>
      <sheetName val="Freehang Spec"/>
    </sheetNames>
    <sheetDataSet>
      <sheetData sheetId="0">
        <row r="3">
          <cell r="G3">
            <v>0.15</v>
          </cell>
        </row>
        <row r="8">
          <cell r="E8">
            <v>2.5670000000000002</v>
          </cell>
        </row>
        <row r="13">
          <cell r="E13">
            <v>7.6245000000000007E-2</v>
          </cell>
        </row>
        <row r="15">
          <cell r="E15">
            <v>1.67875</v>
          </cell>
        </row>
        <row r="18">
          <cell r="E18">
            <v>6.8849999999999996E-3</v>
          </cell>
        </row>
        <row r="19">
          <cell r="E19">
            <v>2.669</v>
          </cell>
        </row>
        <row r="21">
          <cell r="E21">
            <v>0.83988499999999999</v>
          </cell>
        </row>
        <row r="28">
          <cell r="D28">
            <v>0.3</v>
          </cell>
        </row>
      </sheetData>
      <sheetData sheetId="1">
        <row r="5">
          <cell r="C5">
            <v>9.4908950000000019</v>
          </cell>
        </row>
      </sheetData>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ary"/>
      <sheetName val="Material Cost"/>
      <sheetName val="PF Roller Trade Price"/>
    </sheetNames>
    <sheetDataSet>
      <sheetData sheetId="0">
        <row r="3">
          <cell r="AD3">
            <v>0.61</v>
          </cell>
        </row>
        <row r="6">
          <cell r="G6">
            <v>5.19</v>
          </cell>
        </row>
        <row r="7">
          <cell r="G7">
            <v>1.921</v>
          </cell>
        </row>
        <row r="8">
          <cell r="G8">
            <v>2.21</v>
          </cell>
        </row>
        <row r="10">
          <cell r="D10">
            <v>2.839</v>
          </cell>
          <cell r="G10">
            <v>2.839</v>
          </cell>
        </row>
        <row r="11">
          <cell r="G11">
            <v>0.29480000000000001</v>
          </cell>
        </row>
        <row r="15">
          <cell r="G15">
            <v>0.98799999999999999</v>
          </cell>
        </row>
        <row r="18">
          <cell r="G18">
            <v>0.48499999999999999</v>
          </cell>
        </row>
      </sheetData>
      <sheetData sheetId="1">
        <row r="5">
          <cell r="D5">
            <v>16.096300195750917</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Material Cost"/>
      <sheetName val="Roller"/>
    </sheetNames>
    <sheetDataSet>
      <sheetData sheetId="0">
        <row r="4">
          <cell r="AQ4" t="str">
            <v>Mtrs</v>
          </cell>
        </row>
        <row r="6">
          <cell r="G6">
            <v>1.4530000000000001</v>
          </cell>
          <cell r="M6">
            <v>0.59149999999999991</v>
          </cell>
        </row>
        <row r="7">
          <cell r="G7">
            <v>2</v>
          </cell>
        </row>
        <row r="8">
          <cell r="M8">
            <v>1.5064</v>
          </cell>
          <cell r="R8">
            <v>2.2470000000000003</v>
          </cell>
        </row>
        <row r="9">
          <cell r="R9">
            <v>3.8010000000000002</v>
          </cell>
        </row>
        <row r="10">
          <cell r="G10">
            <v>1.45</v>
          </cell>
          <cell r="R10">
            <v>5.5440000000000005</v>
          </cell>
        </row>
        <row r="11">
          <cell r="G11">
            <v>2.15</v>
          </cell>
          <cell r="R11">
            <v>8.0745000000000005</v>
          </cell>
        </row>
        <row r="12">
          <cell r="M12">
            <v>5.416666666666667</v>
          </cell>
          <cell r="R12">
            <v>8.9775000000000009</v>
          </cell>
        </row>
        <row r="13">
          <cell r="R13">
            <v>12.074999999999999</v>
          </cell>
        </row>
        <row r="14">
          <cell r="M14">
            <v>3.75</v>
          </cell>
        </row>
        <row r="15">
          <cell r="G15">
            <v>0.17599999999999999</v>
          </cell>
          <cell r="M15">
            <v>3.5</v>
          </cell>
        </row>
        <row r="16">
          <cell r="M16">
            <v>4.5</v>
          </cell>
        </row>
        <row r="18">
          <cell r="M18">
            <v>3</v>
          </cell>
        </row>
        <row r="19">
          <cell r="D19">
            <v>0.74099999999999999</v>
          </cell>
        </row>
        <row r="20">
          <cell r="G20">
            <v>0.74099999999999999</v>
          </cell>
        </row>
        <row r="21">
          <cell r="G21">
            <v>0.37</v>
          </cell>
        </row>
        <row r="22">
          <cell r="G22">
            <v>0.33600000000000002</v>
          </cell>
        </row>
        <row r="23">
          <cell r="M23">
            <v>1</v>
          </cell>
        </row>
        <row r="24">
          <cell r="G24">
            <v>0.20550000000000002</v>
          </cell>
          <cell r="M24">
            <v>1</v>
          </cell>
        </row>
        <row r="28">
          <cell r="G28">
            <v>5.9400000000000001E-2</v>
          </cell>
        </row>
        <row r="29">
          <cell r="M29">
            <v>0.5</v>
          </cell>
        </row>
        <row r="31">
          <cell r="G31">
            <v>0.15</v>
          </cell>
        </row>
        <row r="32">
          <cell r="G32">
            <v>0.06</v>
          </cell>
          <cell r="M32">
            <v>0.2</v>
          </cell>
        </row>
        <row r="35">
          <cell r="M35">
            <v>0.5</v>
          </cell>
        </row>
        <row r="38">
          <cell r="M38">
            <v>0.5</v>
          </cell>
        </row>
        <row r="39">
          <cell r="M39">
            <v>0.5</v>
          </cell>
        </row>
        <row r="40">
          <cell r="M40">
            <v>0.5</v>
          </cell>
        </row>
        <row r="41">
          <cell r="B41">
            <v>0.1</v>
          </cell>
          <cell r="M41">
            <v>0.5</v>
          </cell>
        </row>
        <row r="42">
          <cell r="B42">
            <v>0.05</v>
          </cell>
          <cell r="D42">
            <v>0.9</v>
          </cell>
        </row>
        <row r="43">
          <cell r="B43">
            <v>0.05</v>
          </cell>
          <cell r="D43">
            <v>1.2</v>
          </cell>
        </row>
        <row r="44">
          <cell r="B44">
            <v>0.4</v>
          </cell>
          <cell r="M44">
            <v>0.5</v>
          </cell>
        </row>
        <row r="45">
          <cell r="M45">
            <v>0.5</v>
          </cell>
        </row>
        <row r="52">
          <cell r="D52">
            <v>1.2000000000000002</v>
          </cell>
        </row>
        <row r="53">
          <cell r="D53">
            <v>2.37</v>
          </cell>
        </row>
        <row r="56">
          <cell r="D56">
            <v>1.17</v>
          </cell>
        </row>
        <row r="60">
          <cell r="D60">
            <v>5.88</v>
          </cell>
        </row>
        <row r="64">
          <cell r="D64">
            <v>8.6850000000000005</v>
          </cell>
        </row>
        <row r="67">
          <cell r="D67">
            <v>0.60000000000000009</v>
          </cell>
        </row>
        <row r="68">
          <cell r="D68">
            <v>1.0499999999999998</v>
          </cell>
        </row>
        <row r="71">
          <cell r="D71">
            <v>7.6950000000000003</v>
          </cell>
        </row>
        <row r="74">
          <cell r="D74">
            <v>39.995999999999995</v>
          </cell>
        </row>
        <row r="75">
          <cell r="D75">
            <v>56.951999999999998</v>
          </cell>
        </row>
        <row r="76">
          <cell r="D76">
            <v>85.22399999999999</v>
          </cell>
        </row>
        <row r="77">
          <cell r="D77">
            <v>19.908000000000001</v>
          </cell>
        </row>
        <row r="78">
          <cell r="D78">
            <v>14.616</v>
          </cell>
        </row>
        <row r="79">
          <cell r="D79">
            <v>27.779999999999998</v>
          </cell>
        </row>
        <row r="80">
          <cell r="D80">
            <v>3.9</v>
          </cell>
        </row>
        <row r="81">
          <cell r="D81">
            <v>3.6</v>
          </cell>
        </row>
        <row r="82">
          <cell r="D82">
            <v>74.34</v>
          </cell>
        </row>
        <row r="83">
          <cell r="D83">
            <v>102.06</v>
          </cell>
        </row>
        <row r="88">
          <cell r="D88">
            <v>8.25</v>
          </cell>
        </row>
        <row r="89">
          <cell r="D89">
            <v>3.93</v>
          </cell>
        </row>
        <row r="90">
          <cell r="D90">
            <v>0.62640000000000007</v>
          </cell>
        </row>
        <row r="91">
          <cell r="D91">
            <v>2.0100000000000002</v>
          </cell>
        </row>
        <row r="97">
          <cell r="D97">
            <v>4.125</v>
          </cell>
        </row>
        <row r="98">
          <cell r="D98">
            <v>0.52499999999999991</v>
          </cell>
        </row>
        <row r="101">
          <cell r="D101">
            <v>0.43499999999999994</v>
          </cell>
        </row>
        <row r="106">
          <cell r="D106">
            <v>3</v>
          </cell>
        </row>
        <row r="110">
          <cell r="D110">
            <v>0.33600000000000002</v>
          </cell>
        </row>
        <row r="111">
          <cell r="D111">
            <v>5.04</v>
          </cell>
        </row>
        <row r="112">
          <cell r="D112">
            <v>0.20550000000000002</v>
          </cell>
        </row>
        <row r="113">
          <cell r="D113">
            <v>1.095</v>
          </cell>
        </row>
        <row r="115">
          <cell r="D115">
            <v>3.09</v>
          </cell>
        </row>
        <row r="116">
          <cell r="D116">
            <v>0.30000000000000004</v>
          </cell>
        </row>
        <row r="117">
          <cell r="D117">
            <v>0.375</v>
          </cell>
        </row>
        <row r="121">
          <cell r="D121">
            <v>14.325000000000001</v>
          </cell>
        </row>
        <row r="122">
          <cell r="D122">
            <v>3.1500000000000004</v>
          </cell>
        </row>
        <row r="126">
          <cell r="D126">
            <v>8.7749999999999986</v>
          </cell>
        </row>
        <row r="127">
          <cell r="D127">
            <v>1.395</v>
          </cell>
        </row>
        <row r="129">
          <cell r="D129">
            <v>0.70499999999999996</v>
          </cell>
        </row>
        <row r="130">
          <cell r="D130">
            <v>6.7799999999999994</v>
          </cell>
        </row>
        <row r="131">
          <cell r="D131">
            <v>4.74</v>
          </cell>
        </row>
      </sheetData>
      <sheetData sheetId="1">
        <row r="5">
          <cell r="D5">
            <v>5.3695483700000004</v>
          </cell>
        </row>
      </sheetData>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Nova Cost"/>
      <sheetName val="Nova Base"/>
      <sheetName val="Nova With Progressive Discount"/>
      <sheetName val="Nova Vertical"/>
    </sheetNames>
    <sheetDataSet>
      <sheetData sheetId="0">
        <row r="10">
          <cell r="S10">
            <v>0.8</v>
          </cell>
          <cell r="T10">
            <v>1.2</v>
          </cell>
          <cell r="U10">
            <v>1.6</v>
          </cell>
          <cell r="V10">
            <v>2</v>
          </cell>
          <cell r="W10">
            <v>2.4</v>
          </cell>
          <cell r="X10">
            <v>2.8</v>
          </cell>
          <cell r="Y10">
            <v>3.2</v>
          </cell>
          <cell r="Z10">
            <v>3.6</v>
          </cell>
          <cell r="AA10">
            <v>4</v>
          </cell>
          <cell r="AB10">
            <v>4.4000000000000004</v>
          </cell>
          <cell r="AC10">
            <v>4.8</v>
          </cell>
        </row>
        <row r="11">
          <cell r="S11">
            <v>24</v>
          </cell>
          <cell r="T11">
            <v>48</v>
          </cell>
          <cell r="U11">
            <v>60</v>
          </cell>
          <cell r="V11">
            <v>84</v>
          </cell>
          <cell r="W11">
            <v>108</v>
          </cell>
          <cell r="X11">
            <v>132</v>
          </cell>
          <cell r="Y11">
            <v>156</v>
          </cell>
          <cell r="Z11">
            <v>190</v>
          </cell>
          <cell r="AA11">
            <v>190</v>
          </cell>
          <cell r="AB11">
            <v>190</v>
          </cell>
          <cell r="AC11">
            <v>190</v>
          </cell>
        </row>
        <row r="12">
          <cell r="Q12">
            <v>0.8</v>
          </cell>
          <cell r="R12">
            <v>31.496062992125985</v>
          </cell>
        </row>
        <row r="13">
          <cell r="Q13">
            <v>1.2</v>
          </cell>
          <cell r="R13">
            <v>47.244094488188978</v>
          </cell>
        </row>
        <row r="14">
          <cell r="Q14">
            <v>1.6</v>
          </cell>
          <cell r="R14">
            <v>62.99212598425197</v>
          </cell>
        </row>
        <row r="15">
          <cell r="Q15">
            <v>2</v>
          </cell>
          <cell r="R15">
            <v>78.740157480314963</v>
          </cell>
        </row>
        <row r="16">
          <cell r="Q16">
            <v>2.4</v>
          </cell>
          <cell r="R16">
            <v>94.488188976377955</v>
          </cell>
        </row>
        <row r="17">
          <cell r="Q17">
            <v>2.8</v>
          </cell>
          <cell r="R17">
            <v>110.23622047244095</v>
          </cell>
        </row>
        <row r="18">
          <cell r="C18">
            <v>1.94</v>
          </cell>
          <cell r="Q18">
            <v>3.2</v>
          </cell>
          <cell r="R18">
            <v>125.98425196850394</v>
          </cell>
        </row>
        <row r="19">
          <cell r="Q19">
            <v>3.6</v>
          </cell>
          <cell r="R19">
            <v>141.73228346456693</v>
          </cell>
        </row>
        <row r="20">
          <cell r="Q20">
            <v>4</v>
          </cell>
          <cell r="R20">
            <v>157.48031496062993</v>
          </cell>
        </row>
        <row r="22">
          <cell r="C22">
            <v>4.3999999999999997E-2</v>
          </cell>
        </row>
        <row r="23">
          <cell r="C23">
            <v>1.8</v>
          </cell>
        </row>
        <row r="24">
          <cell r="C24">
            <v>0.12</v>
          </cell>
        </row>
        <row r="26">
          <cell r="C26">
            <v>1.964</v>
          </cell>
        </row>
        <row r="28">
          <cell r="C28">
            <v>4.4999999999999998E-2</v>
          </cell>
        </row>
        <row r="29">
          <cell r="C29">
            <v>1.0999999999999999E-2</v>
          </cell>
        </row>
        <row r="30">
          <cell r="C30">
            <v>0.05</v>
          </cell>
        </row>
        <row r="32">
          <cell r="C32">
            <v>0.106</v>
          </cell>
        </row>
        <row r="33">
          <cell r="C33"/>
        </row>
        <row r="35">
          <cell r="C35">
            <v>7.6999999999999999E-2</v>
          </cell>
        </row>
        <row r="36">
          <cell r="C36">
            <v>0.06</v>
          </cell>
        </row>
        <row r="37">
          <cell r="C37">
            <v>0.35</v>
          </cell>
        </row>
        <row r="48">
          <cell r="C48">
            <v>4.9833333333333334</v>
          </cell>
        </row>
        <row r="49">
          <cell r="C49">
            <v>2.166666666666667</v>
          </cell>
        </row>
        <row r="52">
          <cell r="C52">
            <v>0.1656</v>
          </cell>
        </row>
        <row r="53">
          <cell r="C53">
            <v>0.27900000000000003</v>
          </cell>
        </row>
        <row r="54">
          <cell r="C54">
            <v>0.37259999999999999</v>
          </cell>
        </row>
        <row r="55">
          <cell r="C55">
            <v>0.50714999999999999</v>
          </cell>
        </row>
        <row r="56">
          <cell r="C56">
            <v>0.72399999999999998</v>
          </cell>
        </row>
        <row r="57">
          <cell r="C57">
            <v>0.87975000000000003</v>
          </cell>
        </row>
        <row r="58">
          <cell r="C58">
            <v>1</v>
          </cell>
        </row>
        <row r="60">
          <cell r="C60">
            <v>95</v>
          </cell>
        </row>
        <row r="62">
          <cell r="C62">
            <v>0.7</v>
          </cell>
        </row>
        <row r="63">
          <cell r="C63">
            <v>0.7</v>
          </cell>
        </row>
        <row r="64">
          <cell r="C64">
            <v>0.7</v>
          </cell>
        </row>
        <row r="65">
          <cell r="C65">
            <v>0</v>
          </cell>
        </row>
        <row r="66">
          <cell r="C66"/>
        </row>
        <row r="67">
          <cell r="C67">
            <v>0.3</v>
          </cell>
        </row>
        <row r="70">
          <cell r="C70">
            <v>0.05</v>
          </cell>
        </row>
        <row r="71">
          <cell r="C71">
            <v>0.1</v>
          </cell>
        </row>
        <row r="72">
          <cell r="C72">
            <v>0.15</v>
          </cell>
        </row>
      </sheetData>
      <sheetData sheetId="1">
        <row r="95">
          <cell r="F95">
            <v>0.08</v>
          </cell>
        </row>
        <row r="96">
          <cell r="F96">
            <v>0.12</v>
          </cell>
        </row>
        <row r="98">
          <cell r="F98">
            <v>0.2</v>
          </cell>
        </row>
        <row r="99">
          <cell r="F99">
            <v>0.3</v>
          </cell>
        </row>
        <row r="102">
          <cell r="F102">
            <v>0.89610000000000001</v>
          </cell>
        </row>
        <row r="106">
          <cell r="F106">
            <v>1.0815000000000001</v>
          </cell>
        </row>
        <row r="110">
          <cell r="F110">
            <v>1.5038</v>
          </cell>
        </row>
        <row r="111">
          <cell r="F111">
            <v>1.5038</v>
          </cell>
        </row>
      </sheetData>
      <sheetData sheetId="2"/>
      <sheetData sheetId="3">
        <row r="4">
          <cell r="C4">
            <v>10.663018181818181</v>
          </cell>
          <cell r="D4">
            <v>14.243527272727272</v>
          </cell>
          <cell r="E4">
            <v>17.824036363636363</v>
          </cell>
          <cell r="F4">
            <v>22.101545454545452</v>
          </cell>
          <cell r="G4">
            <v>25.682054545454541</v>
          </cell>
          <cell r="H4">
            <v>29.26256363636363</v>
          </cell>
          <cell r="I4">
            <v>32.843072727272727</v>
          </cell>
          <cell r="J4">
            <v>34.602402727272725</v>
          </cell>
          <cell r="K4">
            <v>38.003886363636362</v>
          </cell>
          <cell r="L4">
            <v>39.226140000000008</v>
          </cell>
          <cell r="M4">
            <v>40.09034272727272</v>
          </cell>
        </row>
        <row r="5">
          <cell r="C5">
            <v>11.83297142857143</v>
          </cell>
          <cell r="D5">
            <v>15.998457142857143</v>
          </cell>
          <cell r="E5">
            <v>20.163942857142853</v>
          </cell>
          <cell r="F5">
            <v>25.026428571428568</v>
          </cell>
          <cell r="G5">
            <v>29.191914285714283</v>
          </cell>
          <cell r="H5">
            <v>33.357399999999991</v>
          </cell>
          <cell r="I5">
            <v>37.522885714285707</v>
          </cell>
          <cell r="J5">
            <v>39.603952857142858</v>
          </cell>
          <cell r="K5">
            <v>43.56116428571427</v>
          </cell>
          <cell r="L5">
            <v>45.017408571428575</v>
          </cell>
          <cell r="M5">
            <v>46.057104285714281</v>
          </cell>
        </row>
        <row r="6">
          <cell r="C6">
            <v>13.002924675324675</v>
          </cell>
          <cell r="D6">
            <v>17.753387012987009</v>
          </cell>
          <cell r="E6">
            <v>22.50384935064935</v>
          </cell>
          <cell r="F6">
            <v>27.951311688311691</v>
          </cell>
          <cell r="G6">
            <v>32.701774025974025</v>
          </cell>
          <cell r="H6">
            <v>37.452236363636359</v>
          </cell>
          <cell r="I6">
            <v>42.202698701298701</v>
          </cell>
          <cell r="J6">
            <v>44.60550298701299</v>
          </cell>
          <cell r="K6">
            <v>49.118442207792206</v>
          </cell>
          <cell r="L6">
            <v>50.808677142857157</v>
          </cell>
          <cell r="M6">
            <v>52.023865844155843</v>
          </cell>
        </row>
        <row r="7">
          <cell r="C7">
            <v>14.172877922077921</v>
          </cell>
          <cell r="D7">
            <v>19.508316883116883</v>
          </cell>
          <cell r="E7">
            <v>24.843755844155844</v>
          </cell>
          <cell r="F7">
            <v>30.8761948051948</v>
          </cell>
          <cell r="G7">
            <v>36.21163376623376</v>
          </cell>
          <cell r="H7">
            <v>41.54707272727272</v>
          </cell>
          <cell r="I7">
            <v>46.882511688311688</v>
          </cell>
          <cell r="J7">
            <v>49.607053116883122</v>
          </cell>
          <cell r="K7">
            <v>54.675720129870122</v>
          </cell>
          <cell r="L7">
            <v>56.599945714285731</v>
          </cell>
          <cell r="M7">
            <v>57.990627402597404</v>
          </cell>
        </row>
        <row r="8">
          <cell r="C8">
            <v>15.342831168831166</v>
          </cell>
          <cell r="D8">
            <v>21.263246753246751</v>
          </cell>
          <cell r="E8">
            <v>27.183662337662334</v>
          </cell>
          <cell r="F8">
            <v>33.801077922077923</v>
          </cell>
          <cell r="G8">
            <v>39.721493506493502</v>
          </cell>
          <cell r="H8">
            <v>45.641909090909081</v>
          </cell>
          <cell r="I8">
            <v>51.562324675324675</v>
          </cell>
          <cell r="J8">
            <v>54.608603246753255</v>
          </cell>
          <cell r="K8">
            <v>60.232998051948051</v>
          </cell>
          <cell r="L8">
            <v>62.391214285714284</v>
          </cell>
          <cell r="M8">
            <v>63.957388961038951</v>
          </cell>
        </row>
        <row r="9">
          <cell r="C9">
            <v>16.512784415584417</v>
          </cell>
          <cell r="D9">
            <v>23.018176623376622</v>
          </cell>
          <cell r="E9">
            <v>29.523568831168831</v>
          </cell>
          <cell r="F9">
            <v>36.725961038961039</v>
          </cell>
          <cell r="G9">
            <v>43.231353246753244</v>
          </cell>
          <cell r="H9">
            <v>49.736745454545442</v>
          </cell>
          <cell r="I9">
            <v>56.242137662337669</v>
          </cell>
          <cell r="J9">
            <v>59.610153376623373</v>
          </cell>
          <cell r="K9">
            <v>65.790275974025974</v>
          </cell>
          <cell r="L9">
            <v>68.182482857142858</v>
          </cell>
          <cell r="M9">
            <v>69.924150519480506</v>
          </cell>
        </row>
        <row r="10">
          <cell r="C10">
            <v>17.682737662337662</v>
          </cell>
          <cell r="D10">
            <v>24.773106493506489</v>
          </cell>
          <cell r="E10">
            <v>31.863475324675328</v>
          </cell>
          <cell r="F10">
            <v>39.650844155844155</v>
          </cell>
          <cell r="G10">
            <v>46.741212987012986</v>
          </cell>
          <cell r="H10">
            <v>53.83158181818181</v>
          </cell>
          <cell r="I10">
            <v>60.921950649350656</v>
          </cell>
          <cell r="J10">
            <v>64.611703506493512</v>
          </cell>
          <cell r="K10">
            <v>71.347553896103889</v>
          </cell>
          <cell r="L10">
            <v>73.973751428571447</v>
          </cell>
          <cell r="M10">
            <v>75.890912077922081</v>
          </cell>
        </row>
        <row r="11">
          <cell r="C11">
            <v>18.852690909090907</v>
          </cell>
          <cell r="D11">
            <v>26.528036363636367</v>
          </cell>
          <cell r="E11">
            <v>34.203381818181818</v>
          </cell>
          <cell r="F11">
            <v>42.575727272727278</v>
          </cell>
          <cell r="G11">
            <v>50.251072727272728</v>
          </cell>
          <cell r="H11">
            <v>57.926418181818164</v>
          </cell>
          <cell r="I11">
            <v>65.601763636363643</v>
          </cell>
          <cell r="J11">
            <v>69.613253636363638</v>
          </cell>
          <cell r="K11">
            <v>76.904831818181819</v>
          </cell>
          <cell r="L11">
            <v>79.765020000000007</v>
          </cell>
          <cell r="M11">
            <v>81.857673636363643</v>
          </cell>
        </row>
        <row r="12">
          <cell r="C12">
            <v>20.022644155844155</v>
          </cell>
          <cell r="D12">
            <v>28.282966233766231</v>
          </cell>
          <cell r="E12">
            <v>36.543288311688308</v>
          </cell>
          <cell r="F12">
            <v>45.500610389610387</v>
          </cell>
          <cell r="G12">
            <v>53.760932467532463</v>
          </cell>
          <cell r="H12">
            <v>62.021254545454539</v>
          </cell>
          <cell r="I12">
            <v>70.281576623376623</v>
          </cell>
          <cell r="J12">
            <v>74.614803766233749</v>
          </cell>
          <cell r="K12">
            <v>82.462109740259734</v>
          </cell>
          <cell r="L12">
            <v>85.556288571428581</v>
          </cell>
          <cell r="M12">
            <v>87.82443519480519</v>
          </cell>
        </row>
        <row r="16">
          <cell r="C16">
            <v>12.455621818181818</v>
          </cell>
          <cell r="D16">
            <v>16.932432727272726</v>
          </cell>
          <cell r="E16">
            <v>21.409243636363641</v>
          </cell>
          <cell r="F16">
            <v>26.583054545454544</v>
          </cell>
          <cell r="G16">
            <v>31.059865454545452</v>
          </cell>
          <cell r="H16">
            <v>35.53667636363636</v>
          </cell>
          <cell r="I16">
            <v>40.013487272727275</v>
          </cell>
          <cell r="J16">
            <v>42.265783272727269</v>
          </cell>
          <cell r="K16">
            <v>46.518753636363634</v>
          </cell>
          <cell r="L16">
            <v>48.099528000000007</v>
          </cell>
          <cell r="M16">
            <v>49.232621272727272</v>
          </cell>
        </row>
        <row r="17">
          <cell r="C17">
            <v>14.426738701298701</v>
          </cell>
          <cell r="D17">
            <v>19.88910805194805</v>
          </cell>
          <cell r="E17">
            <v>25.351477402597403</v>
          </cell>
          <cell r="F17">
            <v>31.510846753246749</v>
          </cell>
          <cell r="G17">
            <v>36.9732161038961</v>
          </cell>
          <cell r="H17">
            <v>42.435585454545446</v>
          </cell>
          <cell r="I17">
            <v>47.8979548051948</v>
          </cell>
          <cell r="J17">
            <v>50.692307948051948</v>
          </cell>
          <cell r="K17">
            <v>55.881558831168824</v>
          </cell>
          <cell r="L17">
            <v>57.856556571428577</v>
          </cell>
          <cell r="M17">
            <v>59.285317376623368</v>
          </cell>
        </row>
        <row r="18">
          <cell r="C18">
            <v>16.397855584415584</v>
          </cell>
          <cell r="D18">
            <v>22.845783376623377</v>
          </cell>
          <cell r="E18">
            <v>29.29371116883117</v>
          </cell>
          <cell r="F18">
            <v>36.438638961038968</v>
          </cell>
          <cell r="G18">
            <v>42.886566753246754</v>
          </cell>
          <cell r="H18">
            <v>49.33449454545454</v>
          </cell>
          <cell r="I18">
            <v>55.782422337662339</v>
          </cell>
          <cell r="J18">
            <v>59.118832623376626</v>
          </cell>
          <cell r="K18">
            <v>65.244364025974022</v>
          </cell>
          <cell r="L18">
            <v>67.613585142857147</v>
          </cell>
          <cell r="M18">
            <v>69.338013480519464</v>
          </cell>
        </row>
        <row r="19">
          <cell r="C19">
            <v>18.368972467532469</v>
          </cell>
          <cell r="D19">
            <v>25.802458701298697</v>
          </cell>
          <cell r="E19">
            <v>33.235944935064936</v>
          </cell>
          <cell r="F19">
            <v>41.36643116883117</v>
          </cell>
          <cell r="G19">
            <v>48.799917402597401</v>
          </cell>
          <cell r="H19">
            <v>56.233403636363633</v>
          </cell>
          <cell r="I19">
            <v>63.666889870129879</v>
          </cell>
          <cell r="J19">
            <v>67.545357298701305</v>
          </cell>
          <cell r="K19">
            <v>74.607169220779241</v>
          </cell>
          <cell r="L19">
            <v>77.370613714285724</v>
          </cell>
          <cell r="M19">
            <v>79.390709584415589</v>
          </cell>
        </row>
        <row r="20">
          <cell r="C20">
            <v>20.34008935064935</v>
          </cell>
          <cell r="D20">
            <v>28.759134025974028</v>
          </cell>
          <cell r="E20">
            <v>37.178178701298705</v>
          </cell>
          <cell r="F20">
            <v>46.294223376623378</v>
          </cell>
          <cell r="G20">
            <v>54.713268051948049</v>
          </cell>
          <cell r="H20">
            <v>63.132312727272733</v>
          </cell>
          <cell r="I20">
            <v>71.551357402597404</v>
          </cell>
          <cell r="J20">
            <v>75.971881974025962</v>
          </cell>
          <cell r="K20">
            <v>83.969974415584417</v>
          </cell>
          <cell r="L20">
            <v>87.127642285714302</v>
          </cell>
          <cell r="M20">
            <v>89.443405688311699</v>
          </cell>
        </row>
        <row r="21">
          <cell r="C21">
            <v>22.311206233766235</v>
          </cell>
          <cell r="D21">
            <v>31.715809350649351</v>
          </cell>
          <cell r="E21">
            <v>41.120412467532468</v>
          </cell>
          <cell r="F21">
            <v>51.222015584415587</v>
          </cell>
          <cell r="G21">
            <v>60.626618701298703</v>
          </cell>
          <cell r="H21">
            <v>70.03122181818182</v>
          </cell>
          <cell r="I21">
            <v>79.435824935064943</v>
          </cell>
          <cell r="J21">
            <v>84.398406649350633</v>
          </cell>
          <cell r="K21">
            <v>93.332779610389622</v>
          </cell>
          <cell r="L21">
            <v>96.884670857142865</v>
          </cell>
          <cell r="M21">
            <v>99.496101792207796</v>
          </cell>
        </row>
        <row r="22">
          <cell r="C22">
            <v>24.28232311688312</v>
          </cell>
          <cell r="D22">
            <v>34.672484675324675</v>
          </cell>
          <cell r="E22">
            <v>45.062646233766237</v>
          </cell>
          <cell r="F22">
            <v>56.149807792207795</v>
          </cell>
          <cell r="G22">
            <v>66.539969350649358</v>
          </cell>
          <cell r="H22">
            <v>76.930130909090906</v>
          </cell>
          <cell r="I22">
            <v>87.320292467532482</v>
          </cell>
          <cell r="J22">
            <v>92.824931324675319</v>
          </cell>
          <cell r="K22">
            <v>102.69558480519483</v>
          </cell>
          <cell r="L22">
            <v>106.64169942857144</v>
          </cell>
          <cell r="M22">
            <v>109.54879789610389</v>
          </cell>
        </row>
        <row r="23">
          <cell r="C23">
            <v>26.253440000000001</v>
          </cell>
          <cell r="D23">
            <v>37.629159999999999</v>
          </cell>
          <cell r="E23">
            <v>49.00488</v>
          </cell>
          <cell r="F23">
            <v>61.077600000000004</v>
          </cell>
          <cell r="G23">
            <v>72.453320000000005</v>
          </cell>
          <cell r="H23">
            <v>83.829039999999992</v>
          </cell>
          <cell r="I23">
            <v>95.204760000000007</v>
          </cell>
          <cell r="J23">
            <v>101.25145600000002</v>
          </cell>
          <cell r="K23">
            <v>112.05839000000002</v>
          </cell>
          <cell r="L23">
            <v>116.39872800000002</v>
          </cell>
          <cell r="M23">
            <v>119.60149400000002</v>
          </cell>
        </row>
        <row r="24">
          <cell r="C24">
            <v>28.224556883116882</v>
          </cell>
          <cell r="D24">
            <v>40.585835324675323</v>
          </cell>
          <cell r="E24">
            <v>52.947113766233763</v>
          </cell>
          <cell r="F24">
            <v>66.005392207792198</v>
          </cell>
          <cell r="G24">
            <v>78.366670649350638</v>
          </cell>
          <cell r="H24">
            <v>90.727949090909078</v>
          </cell>
          <cell r="I24">
            <v>103.08922753246753</v>
          </cell>
          <cell r="J24">
            <v>109.67798067532468</v>
          </cell>
          <cell r="K24">
            <v>121.42119519480518</v>
          </cell>
          <cell r="L24">
            <v>126.15575657142858</v>
          </cell>
          <cell r="M24">
            <v>129.65419010389607</v>
          </cell>
        </row>
        <row r="28">
          <cell r="C28">
            <v>13.935231168831168</v>
          </cell>
          <cell r="D28">
            <v>19.151846753246751</v>
          </cell>
          <cell r="E28">
            <v>24.368462337662336</v>
          </cell>
          <cell r="F28">
            <v>30.282077922077917</v>
          </cell>
          <cell r="G28">
            <v>35.498693506493503</v>
          </cell>
          <cell r="H28">
            <v>40.715309090909088</v>
          </cell>
          <cell r="I28">
            <v>45.93192467532468</v>
          </cell>
          <cell r="J28">
            <v>48.591113246753252</v>
          </cell>
          <cell r="K28">
            <v>53.546898051948041</v>
          </cell>
          <cell r="L28">
            <v>55.423594285714287</v>
          </cell>
          <cell r="M28">
            <v>56.778628961038955</v>
          </cell>
        </row>
        <row r="29">
          <cell r="C29">
            <v>16.567625974025976</v>
          </cell>
          <cell r="D29">
            <v>23.100438961038957</v>
          </cell>
          <cell r="E29">
            <v>29.633251948051946</v>
          </cell>
          <cell r="F29">
            <v>36.863064935064934</v>
          </cell>
          <cell r="G29">
            <v>43.395877922077915</v>
          </cell>
          <cell r="H29">
            <v>49.928690909090903</v>
          </cell>
          <cell r="I29">
            <v>56.461503896103892</v>
          </cell>
          <cell r="J29">
            <v>59.844601038961031</v>
          </cell>
          <cell r="K29">
            <v>66.050773376623368</v>
          </cell>
          <cell r="L29">
            <v>68.453948571428569</v>
          </cell>
          <cell r="M29">
            <v>70.203842467532439</v>
          </cell>
        </row>
        <row r="30">
          <cell r="C30">
            <v>19.200020779220779</v>
          </cell>
          <cell r="D30">
            <v>27.049031168831164</v>
          </cell>
          <cell r="E30">
            <v>34.898041558441562</v>
          </cell>
          <cell r="F30">
            <v>43.44405194805195</v>
          </cell>
          <cell r="G30">
            <v>51.293062337662334</v>
          </cell>
          <cell r="H30">
            <v>59.142072727272726</v>
          </cell>
          <cell r="I30">
            <v>66.991083116883118</v>
          </cell>
          <cell r="J30">
            <v>71.098088831168837</v>
          </cell>
          <cell r="K30">
            <v>78.554648701298703</v>
          </cell>
          <cell r="L30">
            <v>81.484302857142865</v>
          </cell>
          <cell r="M30">
            <v>83.62905597402596</v>
          </cell>
        </row>
        <row r="31">
          <cell r="C31">
            <v>21.832415584415585</v>
          </cell>
          <cell r="D31">
            <v>30.997623376623373</v>
          </cell>
          <cell r="E31">
            <v>40.162831168831168</v>
          </cell>
          <cell r="F31">
            <v>50.025038961038959</v>
          </cell>
          <cell r="G31">
            <v>59.190246753246754</v>
          </cell>
          <cell r="H31">
            <v>68.355454545454535</v>
          </cell>
          <cell r="I31">
            <v>77.520662337662344</v>
          </cell>
          <cell r="J31">
            <v>82.351576623376644</v>
          </cell>
          <cell r="K31">
            <v>91.058524025974037</v>
          </cell>
          <cell r="L31">
            <v>94.51465714285716</v>
          </cell>
          <cell r="M31">
            <v>97.05426948051948</v>
          </cell>
        </row>
        <row r="32">
          <cell r="C32">
            <v>24.464810389610392</v>
          </cell>
          <cell r="D32">
            <v>34.946215584415583</v>
          </cell>
          <cell r="E32">
            <v>45.427620779220774</v>
          </cell>
          <cell r="F32">
            <v>56.606025974025961</v>
          </cell>
          <cell r="G32">
            <v>67.087431168831159</v>
          </cell>
          <cell r="H32">
            <v>77.56883636363635</v>
          </cell>
          <cell r="I32">
            <v>88.050241558441556</v>
          </cell>
          <cell r="J32">
            <v>93.605064415584437</v>
          </cell>
          <cell r="K32">
            <v>103.56239935064933</v>
          </cell>
          <cell r="L32">
            <v>107.54501142857144</v>
          </cell>
          <cell r="M32">
            <v>110.47948298701299</v>
          </cell>
        </row>
        <row r="33">
          <cell r="C33">
            <v>27.097205194805191</v>
          </cell>
          <cell r="D33">
            <v>38.894807792207793</v>
          </cell>
          <cell r="E33">
            <v>50.692410389610387</v>
          </cell>
          <cell r="F33">
            <v>63.187012987012984</v>
          </cell>
          <cell r="G33">
            <v>74.984615584415565</v>
          </cell>
          <cell r="H33">
            <v>86.782218181818166</v>
          </cell>
          <cell r="I33">
            <v>98.579820779220768</v>
          </cell>
          <cell r="J33">
            <v>104.8585522077922</v>
          </cell>
          <cell r="K33">
            <v>116.06627467532466</v>
          </cell>
          <cell r="L33">
            <v>120.57536571428572</v>
          </cell>
          <cell r="M33">
            <v>123.90469649350646</v>
          </cell>
        </row>
        <row r="34">
          <cell r="C34">
            <v>29.729600000000005</v>
          </cell>
          <cell r="D34">
            <v>42.843400000000003</v>
          </cell>
          <cell r="E34">
            <v>55.9572</v>
          </cell>
          <cell r="F34">
            <v>69.768000000000001</v>
          </cell>
          <cell r="G34">
            <v>82.881799999999998</v>
          </cell>
          <cell r="H34">
            <v>95.995599999999996</v>
          </cell>
          <cell r="I34">
            <v>109.10939999999999</v>
          </cell>
          <cell r="J34">
            <v>116.11203999999999</v>
          </cell>
          <cell r="K34">
            <v>128.57014999999998</v>
          </cell>
          <cell r="L34">
            <v>133.60572000000002</v>
          </cell>
          <cell r="M34">
            <v>137.32991000000001</v>
          </cell>
        </row>
        <row r="35">
          <cell r="C35">
            <v>32.361994805194804</v>
          </cell>
          <cell r="D35">
            <v>46.791992207792205</v>
          </cell>
          <cell r="E35">
            <v>61.221989610389606</v>
          </cell>
          <cell r="F35">
            <v>76.34898701298701</v>
          </cell>
          <cell r="G35">
            <v>90.778984415584418</v>
          </cell>
          <cell r="H35">
            <v>105.2089818181818</v>
          </cell>
          <cell r="I35">
            <v>119.63897922077921</v>
          </cell>
          <cell r="J35">
            <v>127.36552779220777</v>
          </cell>
          <cell r="K35">
            <v>141.07402532467529</v>
          </cell>
          <cell r="L35">
            <v>146.63607428571433</v>
          </cell>
          <cell r="M35">
            <v>150.75512350649353</v>
          </cell>
        </row>
        <row r="36">
          <cell r="C36">
            <v>34.994389610389604</v>
          </cell>
          <cell r="D36">
            <v>50.740584415584408</v>
          </cell>
          <cell r="E36">
            <v>66.486779220779212</v>
          </cell>
          <cell r="F36">
            <v>82.929974025974019</v>
          </cell>
          <cell r="G36">
            <v>98.676168831168823</v>
          </cell>
          <cell r="H36">
            <v>114.4223636363636</v>
          </cell>
          <cell r="I36">
            <v>130.16855844155842</v>
          </cell>
          <cell r="J36">
            <v>138.61901558441559</v>
          </cell>
          <cell r="K36">
            <v>153.57790064935062</v>
          </cell>
          <cell r="L36">
            <v>159.66642857142855</v>
          </cell>
          <cell r="M36">
            <v>164.180337012987</v>
          </cell>
        </row>
        <row r="40">
          <cell r="C40">
            <v>16.06216961038961</v>
          </cell>
          <cell r="D40">
            <v>22.342254415584414</v>
          </cell>
          <cell r="E40">
            <v>28.622339220779217</v>
          </cell>
          <cell r="F40">
            <v>35.599424025974031</v>
          </cell>
          <cell r="G40">
            <v>41.87950883116882</v>
          </cell>
          <cell r="H40">
            <v>48.159593636363624</v>
          </cell>
          <cell r="I40">
            <v>54.439678441558442</v>
          </cell>
          <cell r="J40">
            <v>57.683775084415586</v>
          </cell>
          <cell r="K40">
            <v>63.649855649350641</v>
          </cell>
          <cell r="L40">
            <v>65.951939571428568</v>
          </cell>
          <cell r="M40">
            <v>67.626015012987011</v>
          </cell>
        </row>
        <row r="41">
          <cell r="C41">
            <v>19.645151428571427</v>
          </cell>
          <cell r="D41">
            <v>27.716727142857138</v>
          </cell>
          <cell r="E41">
            <v>35.788302857142853</v>
          </cell>
          <cell r="F41">
            <v>44.55687857142857</v>
          </cell>
          <cell r="G41">
            <v>52.628454285714277</v>
          </cell>
          <cell r="H41">
            <v>60.700029999999998</v>
          </cell>
          <cell r="I41">
            <v>68.771605714285698</v>
          </cell>
          <cell r="J41">
            <v>73.001022357142858</v>
          </cell>
          <cell r="K41">
            <v>80.66901928571427</v>
          </cell>
          <cell r="L41">
            <v>83.687699571428567</v>
          </cell>
          <cell r="M41">
            <v>85.899222285714274</v>
          </cell>
        </row>
        <row r="42">
          <cell r="C42">
            <v>23.228133246753245</v>
          </cell>
          <cell r="D42">
            <v>33.09119987012987</v>
          </cell>
          <cell r="E42">
            <v>42.954266493506495</v>
          </cell>
          <cell r="F42">
            <v>53.514333116883122</v>
          </cell>
          <cell r="G42">
            <v>63.377399740259733</v>
          </cell>
          <cell r="H42">
            <v>73.240466363636344</v>
          </cell>
          <cell r="I42">
            <v>83.103532987012983</v>
          </cell>
          <cell r="J42">
            <v>88.318269629870144</v>
          </cell>
          <cell r="K42">
            <v>97.688182922077914</v>
          </cell>
          <cell r="L42">
            <v>101.42345957142858</v>
          </cell>
          <cell r="M42">
            <v>104.17242955844155</v>
          </cell>
        </row>
        <row r="43">
          <cell r="C43">
            <v>26.811115064935063</v>
          </cell>
          <cell r="D43">
            <v>38.465672597402602</v>
          </cell>
          <cell r="E43">
            <v>50.120230129870123</v>
          </cell>
          <cell r="F43">
            <v>62.471787662337661</v>
          </cell>
          <cell r="G43">
            <v>74.126345194805197</v>
          </cell>
          <cell r="H43">
            <v>85.780902727272718</v>
          </cell>
          <cell r="I43">
            <v>97.435460259740253</v>
          </cell>
          <cell r="J43">
            <v>103.63551690259742</v>
          </cell>
          <cell r="K43">
            <v>114.70734655844156</v>
          </cell>
          <cell r="L43">
            <v>119.15921957142861</v>
          </cell>
          <cell r="M43">
            <v>122.44563683116883</v>
          </cell>
        </row>
        <row r="44">
          <cell r="C44">
            <v>30.39409688311688</v>
          </cell>
          <cell r="D44">
            <v>43.840145324675319</v>
          </cell>
          <cell r="E44">
            <v>57.286193766233751</v>
          </cell>
          <cell r="F44">
            <v>71.4292422077922</v>
          </cell>
          <cell r="G44">
            <v>84.875290649350646</v>
          </cell>
          <cell r="H44">
            <v>98.321339090909078</v>
          </cell>
          <cell r="I44">
            <v>111.76738753246752</v>
          </cell>
          <cell r="J44">
            <v>118.95276417532466</v>
          </cell>
          <cell r="K44">
            <v>131.7265101948052</v>
          </cell>
          <cell r="L44">
            <v>136.89497957142859</v>
          </cell>
          <cell r="M44">
            <v>140.71884410389612</v>
          </cell>
        </row>
        <row r="45">
          <cell r="C45">
            <v>33.977078701298701</v>
          </cell>
          <cell r="D45">
            <v>49.214618051948051</v>
          </cell>
          <cell r="E45">
            <v>64.452157402597408</v>
          </cell>
          <cell r="F45">
            <v>80.386696753246753</v>
          </cell>
          <cell r="G45">
            <v>95.624236103896109</v>
          </cell>
          <cell r="H45">
            <v>110.86177545454542</v>
          </cell>
          <cell r="I45">
            <v>126.09931480519479</v>
          </cell>
          <cell r="J45">
            <v>134.27001144805195</v>
          </cell>
          <cell r="K45">
            <v>148.7456738311688</v>
          </cell>
          <cell r="L45">
            <v>154.63073957142862</v>
          </cell>
          <cell r="M45">
            <v>158.99205137662341</v>
          </cell>
        </row>
        <row r="46">
          <cell r="C46">
            <v>37.56006051948053</v>
          </cell>
          <cell r="D46">
            <v>54.589090779220776</v>
          </cell>
          <cell r="E46">
            <v>71.61812103896105</v>
          </cell>
          <cell r="F46">
            <v>89.344151298701306</v>
          </cell>
          <cell r="G46">
            <v>106.37318155844156</v>
          </cell>
          <cell r="H46">
            <v>123.4022118181818</v>
          </cell>
          <cell r="I46">
            <v>140.43124207792209</v>
          </cell>
          <cell r="J46">
            <v>149.5872587207792</v>
          </cell>
          <cell r="K46">
            <v>165.76483746753249</v>
          </cell>
          <cell r="L46">
            <v>172.36649957142859</v>
          </cell>
          <cell r="M46">
            <v>177.26525864935067</v>
          </cell>
        </row>
        <row r="47">
          <cell r="C47">
            <v>41.143042337662337</v>
          </cell>
          <cell r="D47">
            <v>59.9635635064935</v>
          </cell>
          <cell r="E47">
            <v>78.784084675324664</v>
          </cell>
          <cell r="F47">
            <v>98.301605844155844</v>
          </cell>
          <cell r="G47">
            <v>117.12212701298702</v>
          </cell>
          <cell r="H47">
            <v>135.94264818181819</v>
          </cell>
          <cell r="I47">
            <v>154.76316935064932</v>
          </cell>
          <cell r="J47">
            <v>164.90450599350649</v>
          </cell>
          <cell r="K47">
            <v>182.78400110389612</v>
          </cell>
          <cell r="L47">
            <v>190.10225957142859</v>
          </cell>
          <cell r="M47">
            <v>195.53846592207793</v>
          </cell>
        </row>
        <row r="48">
          <cell r="C48">
            <v>44.726024155844144</v>
          </cell>
          <cell r="D48">
            <v>65.338036233766218</v>
          </cell>
          <cell r="E48">
            <v>85.950048311688292</v>
          </cell>
          <cell r="F48">
            <v>107.25906038961038</v>
          </cell>
          <cell r="G48">
            <v>127.87107246753246</v>
          </cell>
          <cell r="H48">
            <v>148.48308454545452</v>
          </cell>
          <cell r="I48">
            <v>169.09509662337658</v>
          </cell>
          <cell r="J48">
            <v>180.22175326623375</v>
          </cell>
          <cell r="K48">
            <v>199.80316474025975</v>
          </cell>
          <cell r="L48">
            <v>207.83801957142859</v>
          </cell>
          <cell r="M48">
            <v>213.81167319480517</v>
          </cell>
        </row>
        <row r="52">
          <cell r="C52">
            <v>19.490089350649349</v>
          </cell>
          <cell r="D52">
            <v>27.484134025974026</v>
          </cell>
          <cell r="E52">
            <v>35.478178701298702</v>
          </cell>
          <cell r="F52">
            <v>44.169223376623371</v>
          </cell>
          <cell r="G52">
            <v>52.163268051948052</v>
          </cell>
          <cell r="H52">
            <v>60.157312727272718</v>
          </cell>
          <cell r="I52">
            <v>68.151357402597398</v>
          </cell>
          <cell r="J52">
            <v>72.338131974025984</v>
          </cell>
          <cell r="K52">
            <v>79.932474415584409</v>
          </cell>
          <cell r="L52">
            <v>82.920142285714292</v>
          </cell>
          <cell r="M52">
            <v>85.108405688311677</v>
          </cell>
        </row>
        <row r="53">
          <cell r="C53">
            <v>24.605102337662338</v>
          </cell>
          <cell r="D53">
            <v>35.156653506493498</v>
          </cell>
          <cell r="E53">
            <v>45.708204675324666</v>
          </cell>
          <cell r="F53">
            <v>56.956755844155829</v>
          </cell>
          <cell r="G53">
            <v>67.508307012987004</v>
          </cell>
          <cell r="H53">
            <v>78.059858181818171</v>
          </cell>
          <cell r="I53">
            <v>88.611409350649339</v>
          </cell>
          <cell r="J53">
            <v>94.204812493506495</v>
          </cell>
          <cell r="K53">
            <v>104.22878610389607</v>
          </cell>
          <cell r="L53">
            <v>108.23945657142858</v>
          </cell>
          <cell r="M53">
            <v>111.19497192207791</v>
          </cell>
        </row>
        <row r="54">
          <cell r="C54">
            <v>29.720115324675319</v>
          </cell>
          <cell r="D54">
            <v>42.829172987012981</v>
          </cell>
          <cell r="E54">
            <v>55.93823064935065</v>
          </cell>
          <cell r="F54">
            <v>69.744288311688308</v>
          </cell>
          <cell r="G54">
            <v>82.853345974025956</v>
          </cell>
          <cell r="H54">
            <v>95.962403636363632</v>
          </cell>
          <cell r="I54">
            <v>109.07146129870129</v>
          </cell>
          <cell r="J54">
            <v>116.07149301298703</v>
          </cell>
          <cell r="K54">
            <v>128.52509779220779</v>
          </cell>
          <cell r="L54">
            <v>133.55877085714286</v>
          </cell>
          <cell r="M54">
            <v>137.28153815584412</v>
          </cell>
        </row>
        <row r="55">
          <cell r="C55">
            <v>34.835128311688315</v>
          </cell>
          <cell r="D55">
            <v>50.501692467532465</v>
          </cell>
          <cell r="E55">
            <v>66.168256623376621</v>
          </cell>
          <cell r="F55">
            <v>82.531820779220766</v>
          </cell>
          <cell r="G55">
            <v>98.198384935064922</v>
          </cell>
          <cell r="H55">
            <v>113.86494909090909</v>
          </cell>
          <cell r="I55">
            <v>129.53151324675324</v>
          </cell>
          <cell r="J55">
            <v>137.93817353246752</v>
          </cell>
          <cell r="K55">
            <v>152.82140948051949</v>
          </cell>
          <cell r="L55">
            <v>158.87808514285715</v>
          </cell>
          <cell r="M55">
            <v>163.36810438961035</v>
          </cell>
        </row>
        <row r="56">
          <cell r="C56">
            <v>39.950141298701297</v>
          </cell>
          <cell r="D56">
            <v>58.174211948051948</v>
          </cell>
          <cell r="E56">
            <v>76.398282597402599</v>
          </cell>
          <cell r="F56">
            <v>95.319353246753238</v>
          </cell>
          <cell r="G56">
            <v>113.54342389610389</v>
          </cell>
          <cell r="H56">
            <v>131.76749454545455</v>
          </cell>
          <cell r="I56">
            <v>149.99156519480519</v>
          </cell>
          <cell r="J56">
            <v>159.80485405194804</v>
          </cell>
          <cell r="K56">
            <v>177.11772116883117</v>
          </cell>
          <cell r="L56">
            <v>184.19739942857146</v>
          </cell>
          <cell r="M56">
            <v>189.45467062337659</v>
          </cell>
        </row>
        <row r="57">
          <cell r="C57">
            <v>45.065154285714286</v>
          </cell>
          <cell r="D57">
            <v>65.846731428571417</v>
          </cell>
          <cell r="E57">
            <v>86.628308571428562</v>
          </cell>
          <cell r="F57">
            <v>108.10688571428571</v>
          </cell>
          <cell r="G57">
            <v>128.88846285714286</v>
          </cell>
          <cell r="H57">
            <v>149.67004</v>
          </cell>
          <cell r="I57">
            <v>170.45161714285712</v>
          </cell>
          <cell r="J57">
            <v>181.67153457142854</v>
          </cell>
          <cell r="K57">
            <v>201.41403285714284</v>
          </cell>
          <cell r="L57">
            <v>209.51671371428574</v>
          </cell>
          <cell r="M57">
            <v>215.54123685714285</v>
          </cell>
        </row>
        <row r="58">
          <cell r="C58">
            <v>50.180167272727275</v>
          </cell>
          <cell r="D58">
            <v>73.5192509090909</v>
          </cell>
          <cell r="E58">
            <v>96.858334545454554</v>
          </cell>
          <cell r="F58">
            <v>120.89441818181817</v>
          </cell>
          <cell r="G58">
            <v>144.23350181818182</v>
          </cell>
          <cell r="H58">
            <v>167.57258545454545</v>
          </cell>
          <cell r="I58">
            <v>190.9116690909091</v>
          </cell>
          <cell r="J58">
            <v>203.53821509090912</v>
          </cell>
          <cell r="K58">
            <v>225.71034454545452</v>
          </cell>
          <cell r="L58">
            <v>234.836028</v>
          </cell>
          <cell r="M58">
            <v>241.62780309090908</v>
          </cell>
        </row>
        <row r="59">
          <cell r="C59">
            <v>55.295180259740249</v>
          </cell>
          <cell r="D59">
            <v>81.191770389610383</v>
          </cell>
          <cell r="E59">
            <v>107.08836051948052</v>
          </cell>
          <cell r="F59">
            <v>133.68195064935065</v>
          </cell>
          <cell r="G59">
            <v>159.57854077922079</v>
          </cell>
          <cell r="H59">
            <v>185.47513090909086</v>
          </cell>
          <cell r="I59">
            <v>211.37172103896103</v>
          </cell>
          <cell r="J59">
            <v>225.40489561038962</v>
          </cell>
          <cell r="K59">
            <v>250.00665623376622</v>
          </cell>
          <cell r="L59">
            <v>260.15534228571431</v>
          </cell>
          <cell r="M59">
            <v>267.71436932467532</v>
          </cell>
        </row>
        <row r="60">
          <cell r="C60">
            <v>60.410193246753238</v>
          </cell>
          <cell r="D60">
            <v>88.864289870129852</v>
          </cell>
          <cell r="E60">
            <v>117.31838649350649</v>
          </cell>
          <cell r="F60">
            <v>146.46948311688311</v>
          </cell>
          <cell r="G60">
            <v>174.92357974025973</v>
          </cell>
          <cell r="H60">
            <v>203.37767636363631</v>
          </cell>
          <cell r="I60">
            <v>231.83177298701298</v>
          </cell>
          <cell r="J60">
            <v>247.27157612987014</v>
          </cell>
          <cell r="K60">
            <v>274.30296792207787</v>
          </cell>
          <cell r="L60">
            <v>285.47465657142857</v>
          </cell>
          <cell r="M60">
            <v>293.80093555844149</v>
          </cell>
        </row>
        <row r="64">
          <cell r="C64">
            <v>21.95215298701299</v>
          </cell>
          <cell r="D64">
            <v>31.177229480519479</v>
          </cell>
          <cell r="E64">
            <v>40.402305974025978</v>
          </cell>
          <cell r="F64">
            <v>50.324382467532473</v>
          </cell>
          <cell r="G64">
            <v>59.549458961038965</v>
          </cell>
          <cell r="H64">
            <v>68.774535454545443</v>
          </cell>
          <cell r="I64">
            <v>77.99961194805195</v>
          </cell>
          <cell r="J64">
            <v>82.863454019480542</v>
          </cell>
          <cell r="K64">
            <v>91.627276688311682</v>
          </cell>
          <cell r="L64">
            <v>95.107357285714301</v>
          </cell>
          <cell r="M64">
            <v>97.664930233766242</v>
          </cell>
        </row>
        <row r="65">
          <cell r="C65">
            <v>28.167529610389607</v>
          </cell>
          <cell r="D65">
            <v>40.500294415584413</v>
          </cell>
          <cell r="E65">
            <v>52.833059220779219</v>
          </cell>
          <cell r="F65">
            <v>65.862824025974021</v>
          </cell>
          <cell r="G65">
            <v>78.195588831168834</v>
          </cell>
          <cell r="H65">
            <v>90.528353636363619</v>
          </cell>
          <cell r="I65">
            <v>102.86111844155843</v>
          </cell>
          <cell r="J65">
            <v>109.43418908441558</v>
          </cell>
          <cell r="K65">
            <v>121.15031564935062</v>
          </cell>
          <cell r="L65">
            <v>125.87347157142857</v>
          </cell>
          <cell r="M65">
            <v>129.36335101298701</v>
          </cell>
        </row>
        <row r="66">
          <cell r="C66">
            <v>34.382906233766235</v>
          </cell>
          <cell r="D66">
            <v>49.823359350649355</v>
          </cell>
          <cell r="E66">
            <v>65.26381246753246</v>
          </cell>
          <cell r="F66">
            <v>81.401265584415597</v>
          </cell>
          <cell r="G66">
            <v>96.841718701298703</v>
          </cell>
          <cell r="H66">
            <v>112.28217181818182</v>
          </cell>
          <cell r="I66">
            <v>127.72262493506494</v>
          </cell>
          <cell r="J66">
            <v>136.00492414935064</v>
          </cell>
          <cell r="K66">
            <v>150.67335461038962</v>
          </cell>
          <cell r="L66">
            <v>156.63958585714289</v>
          </cell>
          <cell r="M66">
            <v>161.06177179220779</v>
          </cell>
        </row>
        <row r="67">
          <cell r="C67">
            <v>40.598282857142863</v>
          </cell>
          <cell r="D67">
            <v>59.146424285714289</v>
          </cell>
          <cell r="E67">
            <v>77.694565714285716</v>
          </cell>
          <cell r="F67">
            <v>96.939707142857145</v>
          </cell>
          <cell r="G67">
            <v>115.48784857142857</v>
          </cell>
          <cell r="H67">
            <v>134.03599000000003</v>
          </cell>
          <cell r="I67">
            <v>152.58413142857142</v>
          </cell>
          <cell r="J67">
            <v>162.57565921428574</v>
          </cell>
          <cell r="K67">
            <v>180.19639357142856</v>
          </cell>
          <cell r="L67">
            <v>187.40570014285717</v>
          </cell>
          <cell r="M67">
            <v>192.76019257142855</v>
          </cell>
        </row>
        <row r="68">
          <cell r="C68">
            <v>46.813659480519483</v>
          </cell>
          <cell r="D68">
            <v>68.469489220779224</v>
          </cell>
          <cell r="E68">
            <v>90.125318961038957</v>
          </cell>
          <cell r="F68">
            <v>112.47814870129868</v>
          </cell>
          <cell r="G68">
            <v>134.13397844155844</v>
          </cell>
          <cell r="H68">
            <v>155.78980818181819</v>
          </cell>
          <cell r="I68">
            <v>177.44563792207791</v>
          </cell>
          <cell r="J68">
            <v>189.1463942792208</v>
          </cell>
          <cell r="K68">
            <v>209.71943253246749</v>
          </cell>
          <cell r="L68">
            <v>218.17181442857148</v>
          </cell>
          <cell r="M68">
            <v>224.45861335064939</v>
          </cell>
        </row>
        <row r="69">
          <cell r="C69">
            <v>53.029036103896104</v>
          </cell>
          <cell r="D69">
            <v>77.792554155844158</v>
          </cell>
          <cell r="E69">
            <v>102.55607220779221</v>
          </cell>
          <cell r="F69">
            <v>128.01659025974027</v>
          </cell>
          <cell r="G69">
            <v>152.78010831168831</v>
          </cell>
          <cell r="H69">
            <v>177.54362636363635</v>
          </cell>
          <cell r="I69">
            <v>202.30714441558439</v>
          </cell>
          <cell r="J69">
            <v>215.71712934415586</v>
          </cell>
          <cell r="K69">
            <v>239.24247149350649</v>
          </cell>
          <cell r="L69">
            <v>248.93792871428576</v>
          </cell>
          <cell r="M69">
            <v>256.15703412987017</v>
          </cell>
        </row>
        <row r="70">
          <cell r="C70">
            <v>59.244412727272731</v>
          </cell>
          <cell r="D70">
            <v>87.115619090909092</v>
          </cell>
          <cell r="E70">
            <v>114.98682545454548</v>
          </cell>
          <cell r="F70">
            <v>143.55503181818182</v>
          </cell>
          <cell r="G70">
            <v>171.42623818181818</v>
          </cell>
          <cell r="H70">
            <v>199.29744454545454</v>
          </cell>
          <cell r="I70">
            <v>227.16865090909096</v>
          </cell>
          <cell r="J70">
            <v>242.28786440909093</v>
          </cell>
          <cell r="K70">
            <v>268.76551045454551</v>
          </cell>
          <cell r="L70">
            <v>279.70404300000007</v>
          </cell>
          <cell r="M70">
            <v>287.85545490909095</v>
          </cell>
        </row>
        <row r="71">
          <cell r="C71">
            <v>65.459789350649345</v>
          </cell>
          <cell r="D71">
            <v>96.438684025974027</v>
          </cell>
          <cell r="E71">
            <v>127.41757870129869</v>
          </cell>
          <cell r="F71">
            <v>159.09347337662336</v>
          </cell>
          <cell r="G71">
            <v>190.07236805194805</v>
          </cell>
          <cell r="H71">
            <v>221.0512627272727</v>
          </cell>
          <cell r="I71">
            <v>252.03015740259738</v>
          </cell>
          <cell r="J71">
            <v>268.85859947402599</v>
          </cell>
          <cell r="K71">
            <v>298.28854941558444</v>
          </cell>
          <cell r="L71">
            <v>310.47015728571432</v>
          </cell>
          <cell r="M71">
            <v>319.55387568831173</v>
          </cell>
        </row>
        <row r="72">
          <cell r="C72">
            <v>71.675165974025958</v>
          </cell>
          <cell r="D72">
            <v>105.76174896103893</v>
          </cell>
          <cell r="E72">
            <v>139.84833194805194</v>
          </cell>
          <cell r="F72">
            <v>174.63191493506494</v>
          </cell>
          <cell r="G72">
            <v>208.71849792207792</v>
          </cell>
          <cell r="H72">
            <v>242.80508090909086</v>
          </cell>
          <cell r="I72">
            <v>276.89166389610386</v>
          </cell>
          <cell r="J72">
            <v>295.42933453896103</v>
          </cell>
          <cell r="K72">
            <v>327.81158837662338</v>
          </cell>
          <cell r="L72">
            <v>341.23627157142857</v>
          </cell>
          <cell r="M72">
            <v>351.2522964675324</v>
          </cell>
        </row>
        <row r="76">
          <cell r="C76">
            <v>23.85304</v>
          </cell>
          <cell r="D76">
            <v>34.028559999999999</v>
          </cell>
          <cell r="E76">
            <v>44.204080000000005</v>
          </cell>
          <cell r="F76">
            <v>55.076599999999992</v>
          </cell>
          <cell r="G76">
            <v>65.252120000000005</v>
          </cell>
          <cell r="H76">
            <v>75.427639999999982</v>
          </cell>
          <cell r="I76">
            <v>85.603160000000003</v>
          </cell>
          <cell r="J76">
            <v>90.989746000000011</v>
          </cell>
          <cell r="K76">
            <v>100.65648999999999</v>
          </cell>
          <cell r="L76">
            <v>104.51674799999999</v>
          </cell>
          <cell r="M76">
            <v>107.359454</v>
          </cell>
        </row>
        <row r="77">
          <cell r="C77">
            <v>30.917975064935064</v>
          </cell>
          <cell r="D77">
            <v>44.625962597402591</v>
          </cell>
          <cell r="E77">
            <v>58.333950129870125</v>
          </cell>
          <cell r="F77">
            <v>72.738937662337662</v>
          </cell>
          <cell r="G77">
            <v>86.446925194805189</v>
          </cell>
          <cell r="H77">
            <v>100.15491272727272</v>
          </cell>
          <cell r="I77">
            <v>113.86290025974023</v>
          </cell>
          <cell r="J77">
            <v>121.19234340259739</v>
          </cell>
          <cell r="K77">
            <v>134.21493155844155</v>
          </cell>
          <cell r="L77">
            <v>139.48817657142857</v>
          </cell>
          <cell r="M77">
            <v>143.39062283116883</v>
          </cell>
        </row>
        <row r="78">
          <cell r="C78">
            <v>37.982910129870135</v>
          </cell>
          <cell r="D78">
            <v>55.223365194805197</v>
          </cell>
          <cell r="E78">
            <v>72.46382025974026</v>
          </cell>
          <cell r="F78">
            <v>90.401275324675325</v>
          </cell>
          <cell r="G78">
            <v>107.64173038961039</v>
          </cell>
          <cell r="H78">
            <v>124.88218545454544</v>
          </cell>
          <cell r="I78">
            <v>142.12264051948051</v>
          </cell>
          <cell r="J78">
            <v>151.39494080519481</v>
          </cell>
          <cell r="K78">
            <v>167.77337311688314</v>
          </cell>
          <cell r="L78">
            <v>174.45960514285716</v>
          </cell>
          <cell r="M78">
            <v>179.42179166233765</v>
          </cell>
        </row>
        <row r="79">
          <cell r="C79">
            <v>45.047845194805198</v>
          </cell>
          <cell r="D79">
            <v>65.820767792207789</v>
          </cell>
          <cell r="E79">
            <v>86.593690389610401</v>
          </cell>
          <cell r="F79">
            <v>108.06361298701299</v>
          </cell>
          <cell r="G79">
            <v>128.8365355844156</v>
          </cell>
          <cell r="H79">
            <v>149.60945818181818</v>
          </cell>
          <cell r="I79">
            <v>170.38238077922077</v>
          </cell>
          <cell r="J79">
            <v>181.59753820779224</v>
          </cell>
          <cell r="K79">
            <v>201.33181467532467</v>
          </cell>
          <cell r="L79">
            <v>209.43103371428577</v>
          </cell>
          <cell r="M79">
            <v>215.45296049350651</v>
          </cell>
        </row>
        <row r="80">
          <cell r="C80">
            <v>52.112780259740262</v>
          </cell>
          <cell r="D80">
            <v>76.418170389610381</v>
          </cell>
          <cell r="E80">
            <v>100.72356051948051</v>
          </cell>
          <cell r="F80">
            <v>125.72595064935064</v>
          </cell>
          <cell r="G80">
            <v>150.03134077922078</v>
          </cell>
          <cell r="H80">
            <v>174.33673090909087</v>
          </cell>
          <cell r="I80">
            <v>198.64212103896102</v>
          </cell>
          <cell r="J80">
            <v>211.80013561038965</v>
          </cell>
          <cell r="K80">
            <v>234.89025623376619</v>
          </cell>
          <cell r="L80">
            <v>244.40246228571434</v>
          </cell>
          <cell r="M80">
            <v>251.48412932467531</v>
          </cell>
        </row>
        <row r="81">
          <cell r="C81">
            <v>59.177715324675319</v>
          </cell>
          <cell r="D81">
            <v>87.015572987012973</v>
          </cell>
          <cell r="E81">
            <v>114.85343064935063</v>
          </cell>
          <cell r="F81">
            <v>143.38828831168831</v>
          </cell>
          <cell r="G81">
            <v>171.22614597402597</v>
          </cell>
          <cell r="H81">
            <v>199.06400363636362</v>
          </cell>
          <cell r="I81">
            <v>226.90186129870131</v>
          </cell>
          <cell r="J81">
            <v>242.00273301298697</v>
          </cell>
          <cell r="K81">
            <v>268.44869779220778</v>
          </cell>
          <cell r="L81">
            <v>279.3738908571429</v>
          </cell>
          <cell r="M81">
            <v>287.51529815584411</v>
          </cell>
        </row>
        <row r="82">
          <cell r="C82">
            <v>66.242650389610404</v>
          </cell>
          <cell r="D82">
            <v>97.61297558441558</v>
          </cell>
          <cell r="E82">
            <v>128.9833007792208</v>
          </cell>
          <cell r="F82">
            <v>161.05062597402599</v>
          </cell>
          <cell r="G82">
            <v>192.42095116883118</v>
          </cell>
          <cell r="H82">
            <v>223.79127636363631</v>
          </cell>
          <cell r="I82">
            <v>255.16160155844159</v>
          </cell>
          <cell r="J82">
            <v>272.20533041558446</v>
          </cell>
          <cell r="K82">
            <v>302.00713935064937</v>
          </cell>
          <cell r="L82">
            <v>314.34531942857143</v>
          </cell>
          <cell r="M82">
            <v>323.54646698701299</v>
          </cell>
        </row>
        <row r="83">
          <cell r="C83">
            <v>73.30758545454546</v>
          </cell>
          <cell r="D83">
            <v>108.21037818181819</v>
          </cell>
          <cell r="E83">
            <v>143.11317090909091</v>
          </cell>
          <cell r="F83">
            <v>178.71296363636364</v>
          </cell>
          <cell r="G83">
            <v>213.61575636363636</v>
          </cell>
          <cell r="H83">
            <v>248.51854909090903</v>
          </cell>
          <cell r="I83">
            <v>283.42134181818182</v>
          </cell>
          <cell r="J83">
            <v>302.4079278181818</v>
          </cell>
          <cell r="K83">
            <v>335.5655809090909</v>
          </cell>
          <cell r="L83">
            <v>349.31674800000002</v>
          </cell>
          <cell r="M83">
            <v>359.57763581818188</v>
          </cell>
        </row>
        <row r="84">
          <cell r="C84">
            <v>80.372520519480503</v>
          </cell>
          <cell r="D84">
            <v>118.80778077922076</v>
          </cell>
          <cell r="E84">
            <v>157.243041038961</v>
          </cell>
          <cell r="F84">
            <v>196.37530129870129</v>
          </cell>
          <cell r="G84">
            <v>234.81056155844152</v>
          </cell>
          <cell r="H84">
            <v>273.24582181818175</v>
          </cell>
          <cell r="I84">
            <v>311.68108207792204</v>
          </cell>
          <cell r="J84">
            <v>332.61052522077921</v>
          </cell>
          <cell r="K84">
            <v>369.12402246753243</v>
          </cell>
          <cell r="L84">
            <v>384.28817657142855</v>
          </cell>
          <cell r="M84">
            <v>395.60880464935059</v>
          </cell>
        </row>
        <row r="88">
          <cell r="C88">
            <v>6.8046451948051949</v>
          </cell>
          <cell r="D88">
            <v>8.455967792207792</v>
          </cell>
          <cell r="E88">
            <v>10.107290389610391</v>
          </cell>
          <cell r="F88">
            <v>12.455612987012985</v>
          </cell>
          <cell r="G88">
            <v>14.106935584415584</v>
          </cell>
          <cell r="H88">
            <v>15.758258181818181</v>
          </cell>
          <cell r="I88">
            <v>17.409580779220782</v>
          </cell>
          <cell r="J88">
            <v>19.060903376623372</v>
          </cell>
          <cell r="K88">
            <v>20.712225974025973</v>
          </cell>
          <cell r="L88">
            <v>22.363548571428574</v>
          </cell>
          <cell r="M88">
            <v>24.014871168831167</v>
          </cell>
        </row>
      </sheetData>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Slmline cost"/>
      <sheetName val="Sllimline Base"/>
      <sheetName val="SlimLine with Prog Discount"/>
      <sheetName val="SlimLine Vertical"/>
    </sheetNames>
    <sheetDataSet>
      <sheetData sheetId="0">
        <row r="10">
          <cell r="S10">
            <v>0.8</v>
          </cell>
          <cell r="T10">
            <v>1.2</v>
          </cell>
          <cell r="U10">
            <v>1.6</v>
          </cell>
          <cell r="V10">
            <v>2</v>
          </cell>
          <cell r="W10">
            <v>2.4</v>
          </cell>
          <cell r="X10">
            <v>2.8</v>
          </cell>
          <cell r="Y10">
            <v>3.2</v>
          </cell>
          <cell r="Z10">
            <v>3.6</v>
          </cell>
          <cell r="AA10">
            <v>4</v>
          </cell>
          <cell r="AB10">
            <v>4.4000000000000004</v>
          </cell>
          <cell r="AC10">
            <v>4.8</v>
          </cell>
        </row>
        <row r="11">
          <cell r="S11">
            <v>31.496062992125985</v>
          </cell>
          <cell r="T11">
            <v>47.244094488188978</v>
          </cell>
          <cell r="U11">
            <v>62.99212598425197</v>
          </cell>
          <cell r="V11">
            <v>78.740157480314963</v>
          </cell>
          <cell r="W11">
            <v>94.488188976377955</v>
          </cell>
          <cell r="X11">
            <v>110.23622047244095</v>
          </cell>
          <cell r="Y11">
            <v>125.98425196850394</v>
          </cell>
          <cell r="Z11">
            <v>141.73228346456693</v>
          </cell>
          <cell r="AA11">
            <v>157.48031496062993</v>
          </cell>
          <cell r="AB11">
            <v>173.22834645669292</v>
          </cell>
          <cell r="AC11">
            <v>188.97637795275591</v>
          </cell>
        </row>
        <row r="12">
          <cell r="Q12">
            <v>0.8</v>
          </cell>
          <cell r="R12">
            <v>31.496062992125985</v>
          </cell>
        </row>
        <row r="13">
          <cell r="Q13">
            <v>1.2</v>
          </cell>
          <cell r="R13">
            <v>47.244094488188978</v>
          </cell>
        </row>
        <row r="14">
          <cell r="Q14">
            <v>1.6</v>
          </cell>
          <cell r="R14">
            <v>62.99212598425197</v>
          </cell>
        </row>
        <row r="15">
          <cell r="Q15">
            <v>2</v>
          </cell>
          <cell r="R15">
            <v>78.740157480314963</v>
          </cell>
        </row>
        <row r="16">
          <cell r="Q16">
            <v>2.4</v>
          </cell>
          <cell r="R16">
            <v>94.488188976377955</v>
          </cell>
        </row>
        <row r="17">
          <cell r="Q17">
            <v>2.8</v>
          </cell>
          <cell r="R17">
            <v>110.23622047244095</v>
          </cell>
        </row>
        <row r="18">
          <cell r="C18">
            <v>1.7310000000000001</v>
          </cell>
          <cell r="Q18">
            <v>3.2</v>
          </cell>
          <cell r="R18">
            <v>125.98425196850394</v>
          </cell>
        </row>
        <row r="19">
          <cell r="Q19">
            <v>3.6</v>
          </cell>
          <cell r="R19">
            <v>141.73228346456693</v>
          </cell>
        </row>
        <row r="20">
          <cell r="Q20">
            <v>4</v>
          </cell>
          <cell r="R20">
            <v>157.48031496062993</v>
          </cell>
        </row>
        <row r="22">
          <cell r="C22">
            <v>4.3999999999999997E-2</v>
          </cell>
        </row>
        <row r="23">
          <cell r="C23">
            <v>1.25</v>
          </cell>
        </row>
        <row r="24">
          <cell r="C24">
            <v>0.12</v>
          </cell>
        </row>
        <row r="26">
          <cell r="C26">
            <v>1.4140000000000001</v>
          </cell>
        </row>
        <row r="28">
          <cell r="C28">
            <v>4.4999999999999998E-2</v>
          </cell>
        </row>
        <row r="29">
          <cell r="C29">
            <v>1.0999999999999999E-2</v>
          </cell>
        </row>
        <row r="30">
          <cell r="C30">
            <v>0.05</v>
          </cell>
        </row>
        <row r="32">
          <cell r="C32">
            <v>0.106</v>
          </cell>
        </row>
        <row r="33">
          <cell r="C33"/>
        </row>
        <row r="35">
          <cell r="C35">
            <v>7.6999999999999999E-2</v>
          </cell>
        </row>
        <row r="36">
          <cell r="C36">
            <v>0.08</v>
          </cell>
        </row>
        <row r="37">
          <cell r="C37">
            <v>0.66169999999999995</v>
          </cell>
        </row>
        <row r="48">
          <cell r="C48">
            <v>4.3333333333333339</v>
          </cell>
        </row>
        <row r="49">
          <cell r="C49">
            <v>2.166666666666667</v>
          </cell>
        </row>
        <row r="52">
          <cell r="C52">
            <v>0.1656</v>
          </cell>
        </row>
        <row r="53">
          <cell r="C53">
            <v>0.27900000000000003</v>
          </cell>
        </row>
        <row r="54">
          <cell r="C54">
            <v>0.37259999999999999</v>
          </cell>
        </row>
        <row r="55">
          <cell r="C55">
            <v>0.50714999999999999</v>
          </cell>
        </row>
        <row r="56">
          <cell r="C56">
            <v>0.72399999999999998</v>
          </cell>
        </row>
        <row r="57">
          <cell r="C57">
            <v>0.87975000000000003</v>
          </cell>
        </row>
        <row r="58">
          <cell r="C58">
            <v>1</v>
          </cell>
        </row>
        <row r="60">
          <cell r="C60">
            <v>95</v>
          </cell>
        </row>
        <row r="62">
          <cell r="C62">
            <v>0.7</v>
          </cell>
        </row>
        <row r="63">
          <cell r="C63">
            <v>0.7</v>
          </cell>
        </row>
        <row r="64">
          <cell r="C64">
            <v>0.7</v>
          </cell>
        </row>
        <row r="65">
          <cell r="C65">
            <v>0</v>
          </cell>
        </row>
        <row r="66">
          <cell r="C66">
            <v>0</v>
          </cell>
        </row>
        <row r="67">
          <cell r="C67">
            <v>0.3</v>
          </cell>
        </row>
        <row r="70">
          <cell r="C70">
            <v>0.05</v>
          </cell>
        </row>
        <row r="71">
          <cell r="C71">
            <v>0.1</v>
          </cell>
        </row>
        <row r="72">
          <cell r="C72">
            <v>0.15</v>
          </cell>
        </row>
      </sheetData>
      <sheetData sheetId="1">
        <row r="95">
          <cell r="F95">
            <v>0.08</v>
          </cell>
        </row>
        <row r="96">
          <cell r="F96">
            <v>0.12</v>
          </cell>
        </row>
        <row r="98">
          <cell r="F98">
            <v>0.2</v>
          </cell>
        </row>
        <row r="99">
          <cell r="F99">
            <v>0.3</v>
          </cell>
        </row>
        <row r="102">
          <cell r="F102">
            <v>0.89610000000000001</v>
          </cell>
        </row>
        <row r="106">
          <cell r="F106">
            <v>1.0815000000000001</v>
          </cell>
        </row>
        <row r="110">
          <cell r="F110">
            <v>1.5038</v>
          </cell>
        </row>
        <row r="111">
          <cell r="F111">
            <v>1.5038</v>
          </cell>
        </row>
      </sheetData>
      <sheetData sheetId="2"/>
      <sheetData sheetId="3">
        <row r="4">
          <cell r="C4">
            <v>9.6277181818181834</v>
          </cell>
          <cell r="D4">
            <v>12.834227272727274</v>
          </cell>
          <cell r="E4">
            <v>16.040736363636363</v>
          </cell>
          <cell r="F4">
            <v>20.508135454545453</v>
          </cell>
          <cell r="G4">
            <v>23.71464454545454</v>
          </cell>
          <cell r="H4">
            <v>25.57509595454545</v>
          </cell>
          <cell r="I4">
            <v>28.62127959090909</v>
          </cell>
          <cell r="J4">
            <v>31.66746322727273</v>
          </cell>
          <cell r="K4">
            <v>32.886612818181817</v>
          </cell>
          <cell r="L4">
            <v>35.772471000000003</v>
          </cell>
          <cell r="M4">
            <v>36.510644227272721</v>
          </cell>
        </row>
        <row r="5">
          <cell r="C5">
            <v>10.797671428571428</v>
          </cell>
          <cell r="D5">
            <v>14.589157142857141</v>
          </cell>
          <cell r="E5">
            <v>18.380642857142853</v>
          </cell>
          <cell r="F5">
            <v>23.433018571428569</v>
          </cell>
          <cell r="G5">
            <v>27.224504285714282</v>
          </cell>
          <cell r="H5">
            <v>29.465190499999995</v>
          </cell>
          <cell r="I5">
            <v>33.067101928571425</v>
          </cell>
          <cell r="J5">
            <v>36.669013357142852</v>
          </cell>
          <cell r="K5">
            <v>38.15140242857143</v>
          </cell>
          <cell r="L5">
            <v>41.56373957142857</v>
          </cell>
          <cell r="M5">
            <v>42.477405785714282</v>
          </cell>
        </row>
        <row r="6">
          <cell r="C6">
            <v>11.967624675324677</v>
          </cell>
          <cell r="D6">
            <v>16.344087012987014</v>
          </cell>
          <cell r="E6">
            <v>20.72054935064935</v>
          </cell>
          <cell r="F6">
            <v>26.357901688311689</v>
          </cell>
          <cell r="G6">
            <v>30.734364025974024</v>
          </cell>
          <cell r="H6">
            <v>33.355285045454544</v>
          </cell>
          <cell r="I6">
            <v>37.512924266233767</v>
          </cell>
          <cell r="J6">
            <v>41.670563487012984</v>
          </cell>
          <cell r="K6">
            <v>43.416192038961036</v>
          </cell>
          <cell r="L6">
            <v>47.355008142857145</v>
          </cell>
          <cell r="M6">
            <v>48.444167344155844</v>
          </cell>
        </row>
        <row r="7">
          <cell r="C7">
            <v>13.137577922077924</v>
          </cell>
          <cell r="D7">
            <v>18.099016883116882</v>
          </cell>
          <cell r="E7">
            <v>23.060455844155847</v>
          </cell>
          <cell r="F7">
            <v>29.282784805194808</v>
          </cell>
          <cell r="G7">
            <v>34.244223766233766</v>
          </cell>
          <cell r="H7">
            <v>37.245379590909089</v>
          </cell>
          <cell r="I7">
            <v>41.958746603896103</v>
          </cell>
          <cell r="J7">
            <v>46.672113616883117</v>
          </cell>
          <cell r="K7">
            <v>48.680981649350656</v>
          </cell>
          <cell r="L7">
            <v>53.146276714285712</v>
          </cell>
          <cell r="M7">
            <v>54.410928902597405</v>
          </cell>
        </row>
        <row r="8">
          <cell r="C8">
            <v>14.307531168831169</v>
          </cell>
          <cell r="D8">
            <v>19.853946753246756</v>
          </cell>
          <cell r="E8">
            <v>25.400362337662337</v>
          </cell>
          <cell r="F8">
            <v>32.207667922077924</v>
          </cell>
          <cell r="G8">
            <v>37.754083506493508</v>
          </cell>
          <cell r="H8">
            <v>41.135474136363626</v>
          </cell>
          <cell r="I8">
            <v>46.404568941558431</v>
          </cell>
          <cell r="J8">
            <v>51.673663746753249</v>
          </cell>
          <cell r="K8">
            <v>53.945771259740269</v>
          </cell>
          <cell r="L8">
            <v>58.937545285714293</v>
          </cell>
          <cell r="M8">
            <v>60.377690461038966</v>
          </cell>
        </row>
        <row r="9">
          <cell r="C9">
            <v>15.477484415584417</v>
          </cell>
          <cell r="D9">
            <v>21.608876623376624</v>
          </cell>
          <cell r="E9">
            <v>27.740268831168834</v>
          </cell>
          <cell r="F9">
            <v>35.13255103896104</v>
          </cell>
          <cell r="G9">
            <v>41.263943246753243</v>
          </cell>
          <cell r="H9">
            <v>45.025568681818172</v>
          </cell>
          <cell r="I9">
            <v>50.85039127922078</v>
          </cell>
          <cell r="J9">
            <v>56.675213876623374</v>
          </cell>
          <cell r="K9">
            <v>59.210560870129861</v>
          </cell>
          <cell r="L9">
            <v>64.728813857142853</v>
          </cell>
          <cell r="M9">
            <v>66.344452019480499</v>
          </cell>
        </row>
        <row r="10">
          <cell r="C10">
            <v>16.647437662337666</v>
          </cell>
          <cell r="D10">
            <v>23.363806493506495</v>
          </cell>
          <cell r="E10">
            <v>30.080175324675331</v>
          </cell>
          <cell r="F10">
            <v>38.057434155844163</v>
          </cell>
          <cell r="G10">
            <v>44.773802987012985</v>
          </cell>
          <cell r="H10">
            <v>48.915663227272724</v>
          </cell>
          <cell r="I10">
            <v>55.296213616883115</v>
          </cell>
          <cell r="J10">
            <v>61.676764006493499</v>
          </cell>
          <cell r="K10">
            <v>64.475350480519495</v>
          </cell>
          <cell r="L10">
            <v>70.520082428571442</v>
          </cell>
          <cell r="M10">
            <v>72.311213577922075</v>
          </cell>
        </row>
        <row r="11">
          <cell r="C11">
            <v>17.817390909090911</v>
          </cell>
          <cell r="D11">
            <v>25.118736363636366</v>
          </cell>
          <cell r="E11">
            <v>32.420081818181821</v>
          </cell>
          <cell r="F11">
            <v>40.982317272727272</v>
          </cell>
          <cell r="G11">
            <v>48.283662727272727</v>
          </cell>
          <cell r="H11">
            <v>52.805757772727269</v>
          </cell>
          <cell r="I11">
            <v>59.742035954545443</v>
          </cell>
          <cell r="J11">
            <v>66.678314136363653</v>
          </cell>
          <cell r="K11">
            <v>69.740140090909094</v>
          </cell>
          <cell r="L11">
            <v>76.311351000000002</v>
          </cell>
          <cell r="M11">
            <v>78.277975136363636</v>
          </cell>
        </row>
        <row r="12">
          <cell r="C12">
            <v>18.987344155844156</v>
          </cell>
          <cell r="D12">
            <v>26.87366623376623</v>
          </cell>
          <cell r="E12">
            <v>34.759988311688303</v>
          </cell>
          <cell r="F12">
            <v>43.907200389610388</v>
          </cell>
          <cell r="G12">
            <v>51.793522467532462</v>
          </cell>
          <cell r="H12">
            <v>56.695852318181799</v>
          </cell>
          <cell r="I12">
            <v>64.187858292207764</v>
          </cell>
          <cell r="J12">
            <v>71.679864266233764</v>
          </cell>
          <cell r="K12">
            <v>75.004929701298707</v>
          </cell>
          <cell r="L12">
            <v>82.102619571428576</v>
          </cell>
          <cell r="M12">
            <v>84.244736694805184</v>
          </cell>
        </row>
        <row r="16">
          <cell r="C16">
            <v>11.420321818181822</v>
          </cell>
          <cell r="D16">
            <v>15.523132727272728</v>
          </cell>
          <cell r="E16">
            <v>19.62594363636364</v>
          </cell>
          <cell r="F16">
            <v>24.989644545454546</v>
          </cell>
          <cell r="G16">
            <v>29.092455454545455</v>
          </cell>
          <cell r="H16">
            <v>31.535503045454544</v>
          </cell>
          <cell r="I16">
            <v>35.433173409090905</v>
          </cell>
          <cell r="J16">
            <v>39.330843772727277</v>
          </cell>
          <cell r="K16">
            <v>40.953329181818184</v>
          </cell>
          <cell r="L16">
            <v>44.645859000000002</v>
          </cell>
          <cell r="M16">
            <v>45.652922772727266</v>
          </cell>
        </row>
        <row r="17">
          <cell r="C17">
            <v>13.391438701298704</v>
          </cell>
          <cell r="D17">
            <v>18.479808051948055</v>
          </cell>
          <cell r="E17">
            <v>23.568177402597403</v>
          </cell>
          <cell r="F17">
            <v>29.917436753246754</v>
          </cell>
          <cell r="G17">
            <v>35.005806103896099</v>
          </cell>
          <cell r="H17">
            <v>38.089466681818173</v>
          </cell>
          <cell r="I17">
            <v>42.923417564935065</v>
          </cell>
          <cell r="J17">
            <v>47.757368448051956</v>
          </cell>
          <cell r="K17">
            <v>49.823355155844162</v>
          </cell>
          <cell r="L17">
            <v>54.402887571428572</v>
          </cell>
          <cell r="M17">
            <v>55.705618876623369</v>
          </cell>
        </row>
        <row r="18">
          <cell r="C18">
            <v>15.362555584415587</v>
          </cell>
          <cell r="D18">
            <v>21.436483376623379</v>
          </cell>
          <cell r="E18">
            <v>27.510411168831169</v>
          </cell>
          <cell r="F18">
            <v>34.845228961038963</v>
          </cell>
          <cell r="G18">
            <v>40.919156753246753</v>
          </cell>
          <cell r="H18">
            <v>44.643430318181814</v>
          </cell>
          <cell r="I18">
            <v>50.413661720779224</v>
          </cell>
          <cell r="J18">
            <v>56.183893123376635</v>
          </cell>
          <cell r="K18">
            <v>58.69338112987014</v>
          </cell>
          <cell r="L18">
            <v>64.159916142857142</v>
          </cell>
          <cell r="M18">
            <v>65.758314980519472</v>
          </cell>
        </row>
        <row r="19">
          <cell r="C19">
            <v>17.333672467532473</v>
          </cell>
          <cell r="D19">
            <v>24.393158701298702</v>
          </cell>
          <cell r="E19">
            <v>31.452644935064939</v>
          </cell>
          <cell r="F19">
            <v>39.773021168831171</v>
          </cell>
          <cell r="G19">
            <v>46.8325074025974</v>
          </cell>
          <cell r="H19">
            <v>51.197393954545454</v>
          </cell>
          <cell r="I19">
            <v>57.903905876623384</v>
          </cell>
          <cell r="J19">
            <v>64.610417798701306</v>
          </cell>
          <cell r="K19">
            <v>67.563407103896111</v>
          </cell>
          <cell r="L19">
            <v>73.916944714285734</v>
          </cell>
          <cell r="M19">
            <v>75.811011084415583</v>
          </cell>
        </row>
        <row r="20">
          <cell r="C20">
            <v>19.304789350649351</v>
          </cell>
          <cell r="D20">
            <v>27.34983402597403</v>
          </cell>
          <cell r="E20">
            <v>35.394878701298701</v>
          </cell>
          <cell r="F20">
            <v>44.700813376623373</v>
          </cell>
          <cell r="G20">
            <v>52.745858051948055</v>
          </cell>
          <cell r="H20">
            <v>57.751357590909087</v>
          </cell>
          <cell r="I20">
            <v>65.394150032467522</v>
          </cell>
          <cell r="J20">
            <v>73.036942474025977</v>
          </cell>
          <cell r="K20">
            <v>76.433433077922089</v>
          </cell>
          <cell r="L20">
            <v>83.673973285714297</v>
          </cell>
          <cell r="M20">
            <v>85.863707188311693</v>
          </cell>
        </row>
        <row r="21">
          <cell r="C21">
            <v>21.275906233766236</v>
          </cell>
          <cell r="D21">
            <v>30.30650935064935</v>
          </cell>
          <cell r="E21">
            <v>39.337112467532464</v>
          </cell>
          <cell r="F21">
            <v>49.628605584415595</v>
          </cell>
          <cell r="G21">
            <v>58.659208701298695</v>
          </cell>
          <cell r="H21">
            <v>64.305321227272728</v>
          </cell>
          <cell r="I21">
            <v>72.884394188311688</v>
          </cell>
          <cell r="J21">
            <v>81.463467149350649</v>
          </cell>
          <cell r="K21">
            <v>85.303459051948067</v>
          </cell>
          <cell r="L21">
            <v>93.431001857142874</v>
          </cell>
          <cell r="M21">
            <v>95.916403292207775</v>
          </cell>
        </row>
        <row r="22">
          <cell r="C22">
            <v>23.247023116883121</v>
          </cell>
          <cell r="D22">
            <v>33.26318467532468</v>
          </cell>
          <cell r="E22">
            <v>43.27934623376624</v>
          </cell>
          <cell r="F22">
            <v>54.556397792207804</v>
          </cell>
          <cell r="G22">
            <v>64.572559350649357</v>
          </cell>
          <cell r="H22">
            <v>70.859284863636361</v>
          </cell>
          <cell r="I22">
            <v>80.374638344155869</v>
          </cell>
          <cell r="J22">
            <v>89.889991824675334</v>
          </cell>
          <cell r="K22">
            <v>94.173485025974045</v>
          </cell>
          <cell r="L22">
            <v>103.18803042857144</v>
          </cell>
          <cell r="M22">
            <v>105.9690993961039</v>
          </cell>
        </row>
        <row r="23">
          <cell r="C23">
            <v>25.218140000000005</v>
          </cell>
          <cell r="D23">
            <v>36.219859999999997</v>
          </cell>
          <cell r="E23">
            <v>47.221580000000003</v>
          </cell>
          <cell r="F23">
            <v>59.484190000000005</v>
          </cell>
          <cell r="G23">
            <v>70.48590999999999</v>
          </cell>
          <cell r="H23">
            <v>77.413248499999995</v>
          </cell>
          <cell r="I23">
            <v>87.864882499999993</v>
          </cell>
          <cell r="J23">
            <v>98.31651650000002</v>
          </cell>
          <cell r="K23">
            <v>103.04351100000001</v>
          </cell>
          <cell r="L23">
            <v>112.94505900000001</v>
          </cell>
          <cell r="M23">
            <v>116.0217955</v>
          </cell>
        </row>
        <row r="24">
          <cell r="C24">
            <v>27.189256883116883</v>
          </cell>
          <cell r="D24">
            <v>39.176535324675321</v>
          </cell>
          <cell r="E24">
            <v>51.163813766233766</v>
          </cell>
          <cell r="F24">
            <v>64.411982207792207</v>
          </cell>
          <cell r="G24">
            <v>76.399260649350651</v>
          </cell>
          <cell r="H24">
            <v>83.967212136363628</v>
          </cell>
          <cell r="I24">
            <v>95.355126655844131</v>
          </cell>
          <cell r="J24">
            <v>106.74304117532468</v>
          </cell>
          <cell r="K24">
            <v>111.91353697402599</v>
          </cell>
          <cell r="L24">
            <v>122.70208757142858</v>
          </cell>
          <cell r="M24">
            <v>126.07449160389609</v>
          </cell>
        </row>
        <row r="28">
          <cell r="C28">
            <v>12.89993116883117</v>
          </cell>
          <cell r="D28">
            <v>17.742546753246756</v>
          </cell>
          <cell r="E28">
            <v>22.585162337662339</v>
          </cell>
          <cell r="F28">
            <v>28.688667922077926</v>
          </cell>
          <cell r="G28">
            <v>33.531283506493502</v>
          </cell>
          <cell r="H28">
            <v>36.455204136363626</v>
          </cell>
          <cell r="I28">
            <v>41.055688941558437</v>
          </cell>
          <cell r="J28">
            <v>45.65617374675324</v>
          </cell>
          <cell r="K28">
            <v>47.611571259740259</v>
          </cell>
          <cell r="L28">
            <v>51.969925285714282</v>
          </cell>
          <cell r="M28">
            <v>53.198930461038955</v>
          </cell>
        </row>
        <row r="29">
          <cell r="C29">
            <v>15.532325974025975</v>
          </cell>
          <cell r="D29">
            <v>21.691138961038959</v>
          </cell>
          <cell r="E29">
            <v>27.849951948051945</v>
          </cell>
          <cell r="F29">
            <v>35.269654935064935</v>
          </cell>
          <cell r="G29">
            <v>41.428467922077914</v>
          </cell>
          <cell r="H29">
            <v>45.207916863636363</v>
          </cell>
          <cell r="I29">
            <v>51.058789201298694</v>
          </cell>
          <cell r="J29">
            <v>56.909661538961039</v>
          </cell>
          <cell r="K29">
            <v>59.457347883116888</v>
          </cell>
          <cell r="L29">
            <v>65.000279571428564</v>
          </cell>
          <cell r="M29">
            <v>66.624143967532447</v>
          </cell>
        </row>
        <row r="30">
          <cell r="C30">
            <v>18.164720779220779</v>
          </cell>
          <cell r="D30">
            <v>25.639731168831169</v>
          </cell>
          <cell r="E30">
            <v>33.114741558441565</v>
          </cell>
          <cell r="F30">
            <v>41.850641948051944</v>
          </cell>
          <cell r="G30">
            <v>49.325652337662333</v>
          </cell>
          <cell r="H30">
            <v>53.960629590909086</v>
          </cell>
          <cell r="I30">
            <v>61.061889461038952</v>
          </cell>
          <cell r="J30">
            <v>68.163149331168839</v>
          </cell>
          <cell r="K30">
            <v>71.303124506493518</v>
          </cell>
          <cell r="L30">
            <v>78.03063385714286</v>
          </cell>
          <cell r="M30">
            <v>80.049357474025967</v>
          </cell>
        </row>
        <row r="31">
          <cell r="C31">
            <v>20.797115584415586</v>
          </cell>
          <cell r="D31">
            <v>29.588323376623375</v>
          </cell>
          <cell r="E31">
            <v>38.379531168831171</v>
          </cell>
          <cell r="F31">
            <v>48.43162896103896</v>
          </cell>
          <cell r="G31">
            <v>57.222836753246739</v>
          </cell>
          <cell r="H31">
            <v>62.713342318181823</v>
          </cell>
          <cell r="I31">
            <v>71.064989720779209</v>
          </cell>
          <cell r="J31">
            <v>79.416637123376631</v>
          </cell>
          <cell r="K31">
            <v>83.14890112987014</v>
          </cell>
          <cell r="L31">
            <v>91.06098814285717</v>
          </cell>
          <cell r="M31">
            <v>93.474570980519474</v>
          </cell>
        </row>
        <row r="32">
          <cell r="C32">
            <v>23.429510389610392</v>
          </cell>
          <cell r="D32">
            <v>33.536915584415581</v>
          </cell>
          <cell r="E32">
            <v>43.644320779220777</v>
          </cell>
          <cell r="F32">
            <v>55.012615974025977</v>
          </cell>
          <cell r="G32">
            <v>65.120021168831158</v>
          </cell>
          <cell r="H32">
            <v>71.466055045454539</v>
          </cell>
          <cell r="I32">
            <v>81.068089980519474</v>
          </cell>
          <cell r="J32">
            <v>90.670124915584424</v>
          </cell>
          <cell r="K32">
            <v>94.994677753246748</v>
          </cell>
          <cell r="L32">
            <v>104.09134242857144</v>
          </cell>
          <cell r="M32">
            <v>106.89978448701298</v>
          </cell>
        </row>
        <row r="33">
          <cell r="C33">
            <v>26.061905194805192</v>
          </cell>
          <cell r="D33">
            <v>37.485507792207791</v>
          </cell>
          <cell r="E33">
            <v>48.90911038961039</v>
          </cell>
          <cell r="F33">
            <v>61.593602987012986</v>
          </cell>
          <cell r="G33">
            <v>73.017205584415592</v>
          </cell>
          <cell r="H33">
            <v>80.218767772727261</v>
          </cell>
          <cell r="I33">
            <v>91.071190240259725</v>
          </cell>
          <cell r="J33">
            <v>101.9236127077922</v>
          </cell>
          <cell r="K33">
            <v>106.84045437662337</v>
          </cell>
          <cell r="L33">
            <v>117.12169671428572</v>
          </cell>
          <cell r="M33">
            <v>120.3249979935065</v>
          </cell>
        </row>
        <row r="34">
          <cell r="C34">
            <v>28.694300000000005</v>
          </cell>
          <cell r="D34">
            <v>41.434100000000001</v>
          </cell>
          <cell r="E34">
            <v>54.173900000000003</v>
          </cell>
          <cell r="F34">
            <v>68.174590000000009</v>
          </cell>
          <cell r="G34">
            <v>80.914389999999997</v>
          </cell>
          <cell r="H34">
            <v>88.971480499999998</v>
          </cell>
          <cell r="I34">
            <v>101.07429050000002</v>
          </cell>
          <cell r="J34">
            <v>113.17710049999998</v>
          </cell>
          <cell r="K34">
            <v>118.68623100000001</v>
          </cell>
          <cell r="L34">
            <v>130.152051</v>
          </cell>
          <cell r="M34">
            <v>133.75021149999998</v>
          </cell>
        </row>
        <row r="35">
          <cell r="C35">
            <v>31.326694805194805</v>
          </cell>
          <cell r="D35">
            <v>45.382692207792203</v>
          </cell>
          <cell r="E35">
            <v>59.438689610389609</v>
          </cell>
          <cell r="F35">
            <v>74.755577012987004</v>
          </cell>
          <cell r="G35">
            <v>88.811574415584403</v>
          </cell>
          <cell r="H35">
            <v>97.724193227272707</v>
          </cell>
          <cell r="I35">
            <v>111.07739075974027</v>
          </cell>
          <cell r="J35">
            <v>124.43058829220779</v>
          </cell>
          <cell r="K35">
            <v>130.53200762337661</v>
          </cell>
          <cell r="L35">
            <v>143.18240528571428</v>
          </cell>
          <cell r="M35">
            <v>147.17542500649347</v>
          </cell>
        </row>
        <row r="36">
          <cell r="C36">
            <v>33.959089610389611</v>
          </cell>
          <cell r="D36">
            <v>49.331284415584406</v>
          </cell>
          <cell r="E36">
            <v>64.703479220779215</v>
          </cell>
          <cell r="F36">
            <v>81.336564025974013</v>
          </cell>
          <cell r="G36">
            <v>96.708758831168808</v>
          </cell>
          <cell r="H36">
            <v>106.47690595454542</v>
          </cell>
          <cell r="I36">
            <v>121.0804910194805</v>
          </cell>
          <cell r="J36">
            <v>135.68407608441558</v>
          </cell>
          <cell r="K36">
            <v>142.37778424675324</v>
          </cell>
          <cell r="L36">
            <v>156.21275957142859</v>
          </cell>
          <cell r="M36">
            <v>160.60063851298699</v>
          </cell>
        </row>
        <row r="40">
          <cell r="C40">
            <v>15.026869610389614</v>
          </cell>
          <cell r="D40">
            <v>20.932954415584412</v>
          </cell>
          <cell r="E40">
            <v>26.83903922077922</v>
          </cell>
          <cell r="F40">
            <v>34.006014025974025</v>
          </cell>
          <cell r="G40">
            <v>39.912098831168827</v>
          </cell>
          <cell r="H40">
            <v>43.527274454545442</v>
          </cell>
          <cell r="I40">
            <v>49.138055019480518</v>
          </cell>
          <cell r="J40">
            <v>54.748835584415581</v>
          </cell>
          <cell r="K40">
            <v>57.182794246753247</v>
          </cell>
          <cell r="L40">
            <v>62.498270571428577</v>
          </cell>
          <cell r="M40">
            <v>64.046316512987005</v>
          </cell>
        </row>
        <row r="41">
          <cell r="C41">
            <v>18.609851428571428</v>
          </cell>
          <cell r="D41">
            <v>26.307427142857144</v>
          </cell>
          <cell r="E41">
            <v>34.005002857142856</v>
          </cell>
          <cell r="F41">
            <v>42.963468571428564</v>
          </cell>
          <cell r="G41">
            <v>50.661044285714283</v>
          </cell>
          <cell r="H41">
            <v>55.440688999999985</v>
          </cell>
          <cell r="I41">
            <v>62.753385928571419</v>
          </cell>
          <cell r="J41">
            <v>70.06608285714286</v>
          </cell>
          <cell r="K41">
            <v>73.306212428571428</v>
          </cell>
          <cell r="L41">
            <v>80.234030571428562</v>
          </cell>
          <cell r="M41">
            <v>82.319523785714267</v>
          </cell>
        </row>
        <row r="42">
          <cell r="C42">
            <v>22.192833246753246</v>
          </cell>
          <cell r="D42">
            <v>31.681899870129872</v>
          </cell>
          <cell r="E42">
            <v>41.170966493506498</v>
          </cell>
          <cell r="F42">
            <v>51.920923116883117</v>
          </cell>
          <cell r="G42">
            <v>61.409989740259732</v>
          </cell>
          <cell r="H42">
            <v>67.354103545454535</v>
          </cell>
          <cell r="I42">
            <v>76.368716837662333</v>
          </cell>
          <cell r="J42">
            <v>85.383330129870131</v>
          </cell>
          <cell r="K42">
            <v>89.429630610389609</v>
          </cell>
          <cell r="L42">
            <v>97.969790571428575</v>
          </cell>
          <cell r="M42">
            <v>100.59273105844156</v>
          </cell>
        </row>
        <row r="43">
          <cell r="C43">
            <v>25.775815064935067</v>
          </cell>
          <cell r="D43">
            <v>37.0563725974026</v>
          </cell>
          <cell r="E43">
            <v>48.336930129870126</v>
          </cell>
          <cell r="F43">
            <v>60.878377662337655</v>
          </cell>
          <cell r="G43">
            <v>72.15893519480521</v>
          </cell>
          <cell r="H43">
            <v>79.267518090909078</v>
          </cell>
          <cell r="I43">
            <v>89.984047746753234</v>
          </cell>
          <cell r="J43">
            <v>100.7005774025974</v>
          </cell>
          <cell r="K43">
            <v>105.5530487922078</v>
          </cell>
          <cell r="L43">
            <v>115.7055505714286</v>
          </cell>
          <cell r="M43">
            <v>118.86593833116885</v>
          </cell>
        </row>
        <row r="44">
          <cell r="C44">
            <v>29.358796883116881</v>
          </cell>
          <cell r="D44">
            <v>42.430845324675317</v>
          </cell>
          <cell r="E44">
            <v>55.502893766233768</v>
          </cell>
          <cell r="F44">
            <v>69.835832207792194</v>
          </cell>
          <cell r="G44">
            <v>82.907880649350631</v>
          </cell>
          <cell r="H44">
            <v>91.180932636363622</v>
          </cell>
          <cell r="I44">
            <v>103.59937865584413</v>
          </cell>
          <cell r="J44">
            <v>116.01782467532469</v>
          </cell>
          <cell r="K44">
            <v>121.67646697402597</v>
          </cell>
          <cell r="L44">
            <v>133.4413105714286</v>
          </cell>
          <cell r="M44">
            <v>137.13914560389608</v>
          </cell>
        </row>
        <row r="45">
          <cell r="C45">
            <v>32.941778701298702</v>
          </cell>
          <cell r="D45">
            <v>47.805318051948049</v>
          </cell>
          <cell r="E45">
            <v>62.668857402597403</v>
          </cell>
          <cell r="F45">
            <v>78.793286753246747</v>
          </cell>
          <cell r="G45">
            <v>93.656826103896094</v>
          </cell>
          <cell r="H45">
            <v>103.09434718181816</v>
          </cell>
          <cell r="I45">
            <v>117.21470956493508</v>
          </cell>
          <cell r="J45">
            <v>131.33507194805193</v>
          </cell>
          <cell r="K45">
            <v>137.79988515584415</v>
          </cell>
          <cell r="L45">
            <v>151.17707057142857</v>
          </cell>
          <cell r="M45">
            <v>155.41235287662334</v>
          </cell>
        </row>
        <row r="46">
          <cell r="C46">
            <v>36.524760519480523</v>
          </cell>
          <cell r="D46">
            <v>53.179790779220781</v>
          </cell>
          <cell r="E46">
            <v>69.834821038961053</v>
          </cell>
          <cell r="F46">
            <v>87.7507412987013</v>
          </cell>
          <cell r="G46">
            <v>104.40577155844156</v>
          </cell>
          <cell r="H46">
            <v>115.00776172727271</v>
          </cell>
          <cell r="I46">
            <v>130.83004047402599</v>
          </cell>
          <cell r="J46">
            <v>146.65231922077925</v>
          </cell>
          <cell r="K46">
            <v>153.92330333766236</v>
          </cell>
          <cell r="L46">
            <v>168.9128305714286</v>
          </cell>
          <cell r="M46">
            <v>173.68556014935064</v>
          </cell>
        </row>
        <row r="47">
          <cell r="C47">
            <v>40.10774233766233</v>
          </cell>
          <cell r="D47">
            <v>58.554263506493513</v>
          </cell>
          <cell r="E47">
            <v>77.000784675324667</v>
          </cell>
          <cell r="F47">
            <v>96.708195844155853</v>
          </cell>
          <cell r="G47">
            <v>115.15471701298702</v>
          </cell>
          <cell r="H47">
            <v>126.92117627272725</v>
          </cell>
          <cell r="I47">
            <v>144.44537138311688</v>
          </cell>
          <cell r="J47">
            <v>161.96956649350648</v>
          </cell>
          <cell r="K47">
            <v>170.04672151948054</v>
          </cell>
          <cell r="L47">
            <v>186.64859057142857</v>
          </cell>
          <cell r="M47">
            <v>191.95876742207793</v>
          </cell>
        </row>
        <row r="48">
          <cell r="C48">
            <v>43.690724155844144</v>
          </cell>
          <cell r="D48">
            <v>63.92873623376623</v>
          </cell>
          <cell r="E48">
            <v>84.166748311688295</v>
          </cell>
          <cell r="F48">
            <v>105.66565038961039</v>
          </cell>
          <cell r="G48">
            <v>125.90366246753244</v>
          </cell>
          <cell r="H48">
            <v>138.83459081818179</v>
          </cell>
          <cell r="I48">
            <v>158.06070229220774</v>
          </cell>
          <cell r="J48">
            <v>177.28681376623376</v>
          </cell>
          <cell r="K48">
            <v>186.17013970129869</v>
          </cell>
          <cell r="L48">
            <v>204.38435057142857</v>
          </cell>
          <cell r="M48">
            <v>210.23197469480516</v>
          </cell>
        </row>
        <row r="52">
          <cell r="C52">
            <v>18.454789350649353</v>
          </cell>
          <cell r="D52">
            <v>26.074834025974024</v>
          </cell>
          <cell r="E52">
            <v>33.694878701298705</v>
          </cell>
          <cell r="F52">
            <v>42.575813376623373</v>
          </cell>
          <cell r="G52">
            <v>50.195858051948051</v>
          </cell>
          <cell r="H52">
            <v>54.925107590909086</v>
          </cell>
          <cell r="I52">
            <v>62.164150032467532</v>
          </cell>
          <cell r="J52">
            <v>69.403192474025957</v>
          </cell>
          <cell r="K52">
            <v>72.608433077922086</v>
          </cell>
          <cell r="L52">
            <v>79.466473285714287</v>
          </cell>
          <cell r="M52">
            <v>81.528707188311671</v>
          </cell>
        </row>
        <row r="53">
          <cell r="C53">
            <v>23.569802337662338</v>
          </cell>
          <cell r="D53">
            <v>33.747353506493511</v>
          </cell>
          <cell r="E53">
            <v>43.924904675324669</v>
          </cell>
          <cell r="F53">
            <v>55.363345844155837</v>
          </cell>
          <cell r="G53">
            <v>65.540897012987003</v>
          </cell>
          <cell r="H53">
            <v>71.93252577272726</v>
          </cell>
          <cell r="I53">
            <v>81.601199383116864</v>
          </cell>
          <cell r="J53">
            <v>91.269872993506496</v>
          </cell>
          <cell r="K53">
            <v>95.625991519480507</v>
          </cell>
          <cell r="L53">
            <v>104.78578757142857</v>
          </cell>
          <cell r="M53">
            <v>107.61527342207792</v>
          </cell>
        </row>
        <row r="54">
          <cell r="C54">
            <v>28.684815324675327</v>
          </cell>
          <cell r="D54">
            <v>41.41987298701298</v>
          </cell>
          <cell r="E54">
            <v>54.154930649350646</v>
          </cell>
          <cell r="F54">
            <v>68.150878311688317</v>
          </cell>
          <cell r="G54">
            <v>80.885935974025969</v>
          </cell>
          <cell r="H54">
            <v>88.939943954545456</v>
          </cell>
          <cell r="I54">
            <v>101.03824873376622</v>
          </cell>
          <cell r="J54">
            <v>113.13655351298702</v>
          </cell>
          <cell r="K54">
            <v>118.64354996103896</v>
          </cell>
          <cell r="L54">
            <v>130.10510185714284</v>
          </cell>
          <cell r="M54">
            <v>133.70183965584417</v>
          </cell>
        </row>
        <row r="55">
          <cell r="C55">
            <v>33.799828311688316</v>
          </cell>
          <cell r="D55">
            <v>49.092392467532463</v>
          </cell>
          <cell r="E55">
            <v>64.384956623376624</v>
          </cell>
          <cell r="F55">
            <v>80.938410779220774</v>
          </cell>
          <cell r="G55">
            <v>96.230974935064935</v>
          </cell>
          <cell r="H55">
            <v>105.94736213636365</v>
          </cell>
          <cell r="I55">
            <v>120.47529808441558</v>
          </cell>
          <cell r="J55">
            <v>135.00323403246753</v>
          </cell>
          <cell r="K55">
            <v>141.66110840259742</v>
          </cell>
          <cell r="L55">
            <v>155.42441614285715</v>
          </cell>
          <cell r="M55">
            <v>159.7884058896104</v>
          </cell>
        </row>
        <row r="56">
          <cell r="C56">
            <v>38.914841298701297</v>
          </cell>
          <cell r="D56">
            <v>56.764911948051946</v>
          </cell>
          <cell r="E56">
            <v>74.614982597402602</v>
          </cell>
          <cell r="F56">
            <v>93.725943246753246</v>
          </cell>
          <cell r="G56">
            <v>111.5760138961039</v>
          </cell>
          <cell r="H56">
            <v>122.95478031818179</v>
          </cell>
          <cell r="I56">
            <v>139.91234743506493</v>
          </cell>
          <cell r="J56">
            <v>156.86991455194803</v>
          </cell>
          <cell r="K56">
            <v>164.67866684415583</v>
          </cell>
          <cell r="L56">
            <v>180.74373042857141</v>
          </cell>
          <cell r="M56">
            <v>185.87497212337664</v>
          </cell>
        </row>
        <row r="57">
          <cell r="C57">
            <v>44.029854285714293</v>
          </cell>
          <cell r="D57">
            <v>64.437431428571429</v>
          </cell>
          <cell r="E57">
            <v>84.845008571428565</v>
          </cell>
          <cell r="F57">
            <v>106.5134757142857</v>
          </cell>
          <cell r="G57">
            <v>126.92105285714284</v>
          </cell>
          <cell r="H57">
            <v>139.96219849999997</v>
          </cell>
          <cell r="I57">
            <v>159.34939678571428</v>
          </cell>
          <cell r="J57">
            <v>178.73659507142855</v>
          </cell>
          <cell r="K57">
            <v>187.69622528571429</v>
          </cell>
          <cell r="L57">
            <v>206.06304471428572</v>
          </cell>
          <cell r="M57">
            <v>211.96153835714284</v>
          </cell>
        </row>
        <row r="58">
          <cell r="C58">
            <v>49.144867272727282</v>
          </cell>
          <cell r="D58">
            <v>72.109950909090912</v>
          </cell>
          <cell r="E58">
            <v>95.075034545454557</v>
          </cell>
          <cell r="F58">
            <v>119.30100818181819</v>
          </cell>
          <cell r="G58">
            <v>142.26609181818179</v>
          </cell>
          <cell r="H58">
            <v>156.96961668181817</v>
          </cell>
          <cell r="I58">
            <v>178.78644613636365</v>
          </cell>
          <cell r="J58">
            <v>200.60327559090911</v>
          </cell>
          <cell r="K58">
            <v>210.71378372727273</v>
          </cell>
          <cell r="L58">
            <v>231.38235899999998</v>
          </cell>
          <cell r="M58">
            <v>238.04810459090908</v>
          </cell>
        </row>
        <row r="59">
          <cell r="C59">
            <v>54.259880259740257</v>
          </cell>
          <cell r="D59">
            <v>79.782470389610396</v>
          </cell>
          <cell r="E59">
            <v>105.30506051948052</v>
          </cell>
          <cell r="F59">
            <v>132.08854064935065</v>
          </cell>
          <cell r="G59">
            <v>157.61113077922079</v>
          </cell>
          <cell r="H59">
            <v>173.97703486363631</v>
          </cell>
          <cell r="I59">
            <v>198.22349548701297</v>
          </cell>
          <cell r="J59">
            <v>222.46995611038963</v>
          </cell>
          <cell r="K59">
            <v>233.73134216883122</v>
          </cell>
          <cell r="L59">
            <v>256.70167328571426</v>
          </cell>
          <cell r="M59">
            <v>264.13467082467531</v>
          </cell>
        </row>
        <row r="60">
          <cell r="C60">
            <v>59.374893246753246</v>
          </cell>
          <cell r="D60">
            <v>87.454989870129864</v>
          </cell>
          <cell r="E60">
            <v>115.53508649350647</v>
          </cell>
          <cell r="F60">
            <v>144.87607311688311</v>
          </cell>
          <cell r="G60">
            <v>172.95616974025972</v>
          </cell>
          <cell r="H60">
            <v>190.9844530454545</v>
          </cell>
          <cell r="I60">
            <v>217.66054483766229</v>
          </cell>
          <cell r="J60">
            <v>244.33663662987016</v>
          </cell>
          <cell r="K60">
            <v>256.74890061038957</v>
          </cell>
          <cell r="L60">
            <v>282.02098757142852</v>
          </cell>
          <cell r="M60">
            <v>290.22123705844149</v>
          </cell>
        </row>
        <row r="64">
          <cell r="C64">
            <v>20.916852987012991</v>
          </cell>
          <cell r="D64">
            <v>29.767929480519481</v>
          </cell>
          <cell r="E64">
            <v>38.619005974025981</v>
          </cell>
          <cell r="F64">
            <v>48.730972467532474</v>
          </cell>
          <cell r="G64">
            <v>57.58204896103895</v>
          </cell>
          <cell r="H64">
            <v>63.111469181818173</v>
          </cell>
          <cell r="I64">
            <v>71.519991850649362</v>
          </cell>
          <cell r="J64">
            <v>79.92851451948053</v>
          </cell>
          <cell r="K64">
            <v>83.687719441558457</v>
          </cell>
          <cell r="L64">
            <v>91.65368828571431</v>
          </cell>
          <cell r="M64">
            <v>94.085231733766221</v>
          </cell>
        </row>
        <row r="65">
          <cell r="C65">
            <v>27.132229610389608</v>
          </cell>
          <cell r="D65">
            <v>39.090994415584419</v>
          </cell>
          <cell r="E65">
            <v>51.049759220779215</v>
          </cell>
          <cell r="F65">
            <v>64.269414025974029</v>
          </cell>
          <cell r="G65">
            <v>76.228178831168819</v>
          </cell>
          <cell r="H65">
            <v>83.777596454545431</v>
          </cell>
          <cell r="I65">
            <v>95.138423019480513</v>
          </cell>
          <cell r="J65">
            <v>106.49924958441558</v>
          </cell>
          <cell r="K65">
            <v>111.65691424675325</v>
          </cell>
          <cell r="L65">
            <v>122.41980257142858</v>
          </cell>
          <cell r="M65">
            <v>125.783652512987</v>
          </cell>
        </row>
        <row r="66">
          <cell r="C66">
            <v>33.347606233766236</v>
          </cell>
          <cell r="D66">
            <v>48.414059350649353</v>
          </cell>
          <cell r="E66">
            <v>63.480512467532478</v>
          </cell>
          <cell r="F66">
            <v>79.807855584415591</v>
          </cell>
          <cell r="G66">
            <v>94.874308701298702</v>
          </cell>
          <cell r="H66">
            <v>104.44372372727271</v>
          </cell>
          <cell r="I66">
            <v>118.75685418831168</v>
          </cell>
          <cell r="J66">
            <v>133.06998464935069</v>
          </cell>
          <cell r="K66">
            <v>139.62610905194805</v>
          </cell>
          <cell r="L66">
            <v>153.18591685714287</v>
          </cell>
          <cell r="M66">
            <v>157.48207329220782</v>
          </cell>
        </row>
        <row r="67">
          <cell r="C67">
            <v>39.562982857142856</v>
          </cell>
          <cell r="D67">
            <v>57.737124285714287</v>
          </cell>
          <cell r="E67">
            <v>75.911265714285719</v>
          </cell>
          <cell r="F67">
            <v>95.346297142857139</v>
          </cell>
          <cell r="G67">
            <v>113.52043857142857</v>
          </cell>
          <cell r="H67">
            <v>125.10985100000002</v>
          </cell>
          <cell r="I67">
            <v>142.37528535714287</v>
          </cell>
          <cell r="J67">
            <v>159.64071971428572</v>
          </cell>
          <cell r="K67">
            <v>167.59530385714285</v>
          </cell>
          <cell r="L67">
            <v>183.95203114285718</v>
          </cell>
          <cell r="M67">
            <v>189.18049407142857</v>
          </cell>
        </row>
        <row r="68">
          <cell r="C68">
            <v>45.778359480519484</v>
          </cell>
          <cell r="D68">
            <v>67.060189220779236</v>
          </cell>
          <cell r="E68">
            <v>88.34201896103896</v>
          </cell>
          <cell r="F68">
            <v>110.88473870129869</v>
          </cell>
          <cell r="G68">
            <v>132.16656844155844</v>
          </cell>
          <cell r="H68">
            <v>145.77597827272726</v>
          </cell>
          <cell r="I68">
            <v>165.99371652597401</v>
          </cell>
          <cell r="J68">
            <v>186.21145477922082</v>
          </cell>
          <cell r="K68">
            <v>195.56449866233766</v>
          </cell>
          <cell r="L68">
            <v>214.71814542857146</v>
          </cell>
          <cell r="M68">
            <v>220.87891485064938</v>
          </cell>
        </row>
        <row r="69">
          <cell r="C69">
            <v>51.993736103896111</v>
          </cell>
          <cell r="D69">
            <v>76.38325415584417</v>
          </cell>
          <cell r="E69">
            <v>100.7727722077922</v>
          </cell>
          <cell r="F69">
            <v>126.42318025974026</v>
          </cell>
          <cell r="G69">
            <v>150.81269831168831</v>
          </cell>
          <cell r="H69">
            <v>166.44210554545452</v>
          </cell>
          <cell r="I69">
            <v>189.6121476948052</v>
          </cell>
          <cell r="J69">
            <v>212.78218984415582</v>
          </cell>
          <cell r="K69">
            <v>223.53369346753249</v>
          </cell>
          <cell r="L69">
            <v>245.48425971428574</v>
          </cell>
          <cell r="M69">
            <v>252.57733562987011</v>
          </cell>
        </row>
        <row r="70">
          <cell r="C70">
            <v>58.209112727272739</v>
          </cell>
          <cell r="D70">
            <v>85.706319090909091</v>
          </cell>
          <cell r="E70">
            <v>113.20352545454547</v>
          </cell>
          <cell r="F70">
            <v>141.96162181818184</v>
          </cell>
          <cell r="G70">
            <v>169.45882818181818</v>
          </cell>
          <cell r="H70">
            <v>187.10823281818182</v>
          </cell>
          <cell r="I70">
            <v>213.23057886363637</v>
          </cell>
          <cell r="J70">
            <v>239.35292490909094</v>
          </cell>
          <cell r="K70">
            <v>251.50288827272732</v>
          </cell>
          <cell r="L70">
            <v>276.25037400000002</v>
          </cell>
          <cell r="M70">
            <v>284.27575640909095</v>
          </cell>
        </row>
        <row r="71">
          <cell r="C71">
            <v>64.424489350649338</v>
          </cell>
          <cell r="D71">
            <v>95.029384025974025</v>
          </cell>
          <cell r="E71">
            <v>125.63427870129868</v>
          </cell>
          <cell r="F71">
            <v>157.50006337662342</v>
          </cell>
          <cell r="G71">
            <v>188.10495805194805</v>
          </cell>
          <cell r="H71">
            <v>207.77436009090908</v>
          </cell>
          <cell r="I71">
            <v>236.8490100324675</v>
          </cell>
          <cell r="J71">
            <v>265.92365997402601</v>
          </cell>
          <cell r="K71">
            <v>279.47208307792215</v>
          </cell>
          <cell r="L71">
            <v>307.01648828571433</v>
          </cell>
          <cell r="M71">
            <v>315.97417718831167</v>
          </cell>
        </row>
        <row r="72">
          <cell r="C72">
            <v>70.639865974025966</v>
          </cell>
          <cell r="D72">
            <v>104.35244896103896</v>
          </cell>
          <cell r="E72">
            <v>138.06503194805194</v>
          </cell>
          <cell r="F72">
            <v>173.03850493506496</v>
          </cell>
          <cell r="G72">
            <v>206.75108792207789</v>
          </cell>
          <cell r="H72">
            <v>228.44048736363632</v>
          </cell>
          <cell r="I72">
            <v>260.46744120129864</v>
          </cell>
          <cell r="J72">
            <v>292.4943950389611</v>
          </cell>
          <cell r="K72">
            <v>307.44127788311692</v>
          </cell>
          <cell r="L72">
            <v>337.78260257142858</v>
          </cell>
          <cell r="M72">
            <v>347.6725979675324</v>
          </cell>
        </row>
        <row r="76">
          <cell r="C76">
            <v>22.817740000000001</v>
          </cell>
          <cell r="D76">
            <v>32.619259999999997</v>
          </cell>
          <cell r="E76">
            <v>42.420780000000001</v>
          </cell>
          <cell r="F76">
            <v>53.483190000000008</v>
          </cell>
          <cell r="G76">
            <v>63.28470999999999</v>
          </cell>
          <cell r="H76">
            <v>69.431918499999981</v>
          </cell>
          <cell r="I76">
            <v>78.743362500000003</v>
          </cell>
          <cell r="J76">
            <v>88.054806499999998</v>
          </cell>
          <cell r="K76">
            <v>92.241711000000009</v>
          </cell>
          <cell r="L76">
            <v>101.06307899999999</v>
          </cell>
          <cell r="M76">
            <v>103.77975549999998</v>
          </cell>
        </row>
        <row r="77">
          <cell r="C77">
            <v>29.882675064935061</v>
          </cell>
          <cell r="D77">
            <v>43.216662597402589</v>
          </cell>
          <cell r="E77">
            <v>56.550650129870121</v>
          </cell>
          <cell r="F77">
            <v>71.145527662337656</v>
          </cell>
          <cell r="G77">
            <v>84.479515194805174</v>
          </cell>
          <cell r="H77">
            <v>92.92282759090908</v>
          </cell>
          <cell r="I77">
            <v>105.59011574675324</v>
          </cell>
          <cell r="J77">
            <v>118.25740390259739</v>
          </cell>
          <cell r="K77">
            <v>124.03391879220777</v>
          </cell>
          <cell r="L77">
            <v>136.03450757142858</v>
          </cell>
          <cell r="M77">
            <v>139.81092433116879</v>
          </cell>
        </row>
        <row r="78">
          <cell r="C78">
            <v>36.947610129870128</v>
          </cell>
          <cell r="D78">
            <v>53.814065194805195</v>
          </cell>
          <cell r="E78">
            <v>70.680520259740263</v>
          </cell>
          <cell r="F78">
            <v>88.807865324675333</v>
          </cell>
          <cell r="G78">
            <v>105.67432038961039</v>
          </cell>
          <cell r="H78">
            <v>116.41373668181816</v>
          </cell>
          <cell r="I78">
            <v>132.43686899350649</v>
          </cell>
          <cell r="J78">
            <v>148.46000130519482</v>
          </cell>
          <cell r="K78">
            <v>155.82612658441559</v>
          </cell>
          <cell r="L78">
            <v>171.00593614285714</v>
          </cell>
          <cell r="M78">
            <v>175.84209316233768</v>
          </cell>
        </row>
        <row r="79">
          <cell r="C79">
            <v>44.012545194805199</v>
          </cell>
          <cell r="D79">
            <v>64.411467792207802</v>
          </cell>
          <cell r="E79">
            <v>84.81039038961039</v>
          </cell>
          <cell r="F79">
            <v>106.47020298701298</v>
          </cell>
          <cell r="G79">
            <v>126.86912558441558</v>
          </cell>
          <cell r="H79">
            <v>139.90464577272726</v>
          </cell>
          <cell r="I79">
            <v>159.28362224025972</v>
          </cell>
          <cell r="J79">
            <v>178.66259870779223</v>
          </cell>
          <cell r="K79">
            <v>187.61833437662338</v>
          </cell>
          <cell r="L79">
            <v>205.97736471428576</v>
          </cell>
          <cell r="M79">
            <v>211.87326199350647</v>
          </cell>
        </row>
        <row r="80">
          <cell r="C80">
            <v>51.077480259740263</v>
          </cell>
          <cell r="D80">
            <v>75.008870389610394</v>
          </cell>
          <cell r="E80">
            <v>98.940260519480518</v>
          </cell>
          <cell r="F80">
            <v>124.13254064935066</v>
          </cell>
          <cell r="G80">
            <v>148.06393077922075</v>
          </cell>
          <cell r="H80">
            <v>163.39555486363633</v>
          </cell>
          <cell r="I80">
            <v>186.13037548701297</v>
          </cell>
          <cell r="J80">
            <v>208.8651961103896</v>
          </cell>
          <cell r="K80">
            <v>219.41054216883117</v>
          </cell>
          <cell r="L80">
            <v>240.94879328571429</v>
          </cell>
          <cell r="M80">
            <v>247.9044308246753</v>
          </cell>
        </row>
        <row r="81">
          <cell r="C81">
            <v>58.142415324675326</v>
          </cell>
          <cell r="D81">
            <v>85.606272987012986</v>
          </cell>
          <cell r="E81">
            <v>113.07013064935066</v>
          </cell>
          <cell r="F81">
            <v>141.79487831168831</v>
          </cell>
          <cell r="G81">
            <v>169.25873597402597</v>
          </cell>
          <cell r="H81">
            <v>186.88646395454543</v>
          </cell>
          <cell r="I81">
            <v>212.97712873376622</v>
          </cell>
          <cell r="J81">
            <v>239.06779351298698</v>
          </cell>
          <cell r="K81">
            <v>251.20274996103899</v>
          </cell>
          <cell r="L81">
            <v>275.92022185714285</v>
          </cell>
          <cell r="M81">
            <v>283.9355996558441</v>
          </cell>
        </row>
        <row r="82">
          <cell r="C82">
            <v>65.207350389610397</v>
          </cell>
          <cell r="D82">
            <v>96.203675584415606</v>
          </cell>
          <cell r="E82">
            <v>127.20000077922079</v>
          </cell>
          <cell r="F82">
            <v>159.45721597402598</v>
          </cell>
          <cell r="G82">
            <v>190.45354116883118</v>
          </cell>
          <cell r="H82">
            <v>210.37737304545453</v>
          </cell>
          <cell r="I82">
            <v>239.8238819805195</v>
          </cell>
          <cell r="J82">
            <v>269.27039091558441</v>
          </cell>
          <cell r="K82">
            <v>282.99495775324675</v>
          </cell>
          <cell r="L82">
            <v>310.89165042857144</v>
          </cell>
          <cell r="M82">
            <v>319.96676848701298</v>
          </cell>
        </row>
        <row r="83">
          <cell r="C83">
            <v>72.272285454545454</v>
          </cell>
          <cell r="D83">
            <v>106.80107818181818</v>
          </cell>
          <cell r="E83">
            <v>141.32987090909089</v>
          </cell>
          <cell r="F83">
            <v>177.11955363636366</v>
          </cell>
          <cell r="G83">
            <v>211.64834636363636</v>
          </cell>
          <cell r="H83">
            <v>233.8682821363636</v>
          </cell>
          <cell r="I83">
            <v>266.67063522727267</v>
          </cell>
          <cell r="J83">
            <v>299.47298831818182</v>
          </cell>
          <cell r="K83">
            <v>314.78716554545457</v>
          </cell>
          <cell r="L83">
            <v>345.86307900000003</v>
          </cell>
          <cell r="M83">
            <v>355.99793731818181</v>
          </cell>
        </row>
        <row r="84">
          <cell r="C84">
            <v>79.337220519480496</v>
          </cell>
          <cell r="D84">
            <v>117.39848077922078</v>
          </cell>
          <cell r="E84">
            <v>155.459741038961</v>
          </cell>
          <cell r="F84">
            <v>194.78189129870128</v>
          </cell>
          <cell r="G84">
            <v>232.84315155844155</v>
          </cell>
          <cell r="H84">
            <v>257.35919122727267</v>
          </cell>
          <cell r="I84">
            <v>293.51738847402589</v>
          </cell>
          <cell r="J84">
            <v>329.67558572077928</v>
          </cell>
          <cell r="K84">
            <v>346.57937333766233</v>
          </cell>
          <cell r="L84">
            <v>380.83450757142856</v>
          </cell>
          <cell r="M84">
            <v>392.02910614935064</v>
          </cell>
        </row>
        <row r="88">
          <cell r="C88">
            <v>5.7693451948051955</v>
          </cell>
          <cell r="D88">
            <v>7.0466677922077929</v>
          </cell>
          <cell r="E88">
            <v>8.3239903896103904</v>
          </cell>
          <cell r="F88">
            <v>10.862202987012985</v>
          </cell>
          <cell r="G88">
            <v>12.139525584415583</v>
          </cell>
          <cell r="H88">
            <v>13.41684818181818</v>
          </cell>
          <cell r="I88">
            <v>14.694170779220777</v>
          </cell>
          <cell r="J88">
            <v>15.971493376623375</v>
          </cell>
          <cell r="K88">
            <v>17.248815974025973</v>
          </cell>
          <cell r="L88">
            <v>18.526138571428568</v>
          </cell>
          <cell r="M88">
            <v>19.80346116883117</v>
          </cell>
        </row>
      </sheetData>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Night &amp; Day Standard Cost"/>
      <sheetName val="Night &amp; Day Standard"/>
      <sheetName val="Night &amp; Day Cassette Cost"/>
      <sheetName val="Night &amp; Day Cassette"/>
    </sheetNames>
    <sheetDataSet>
      <sheetData sheetId="0">
        <row r="2">
          <cell r="C2">
            <v>0.3</v>
          </cell>
        </row>
      </sheetData>
      <sheetData sheetId="1">
        <row r="4">
          <cell r="C4">
            <v>26.939814814814799</v>
          </cell>
          <cell r="D4">
            <v>32.535007122507118</v>
          </cell>
          <cell r="E4">
            <v>38.130199430199426</v>
          </cell>
          <cell r="F4">
            <v>43.518162393162385</v>
          </cell>
          <cell r="G4">
            <v>49.320584045584035</v>
          </cell>
          <cell r="H4">
            <v>54.708547008546994</v>
          </cell>
          <cell r="I4">
            <v>60.096509971509967</v>
          </cell>
          <cell r="J4">
            <v>65.898931623931631</v>
          </cell>
          <cell r="K4">
            <v>71.286894586894576</v>
          </cell>
          <cell r="L4">
            <v>74.188105413105404</v>
          </cell>
        </row>
        <row r="5">
          <cell r="C5">
            <v>29.219337606837595</v>
          </cell>
          <cell r="D5">
            <v>35.228988603988597</v>
          </cell>
          <cell r="E5">
            <v>41.653098290598287</v>
          </cell>
          <cell r="F5">
            <v>47.662749287749278</v>
          </cell>
          <cell r="G5">
            <v>53.879629629629619</v>
          </cell>
          <cell r="H5">
            <v>60.096509971509967</v>
          </cell>
          <cell r="I5">
            <v>66.313390313390315</v>
          </cell>
          <cell r="J5">
            <v>72.530270655270641</v>
          </cell>
          <cell r="K5">
            <v>78.539921652421654</v>
          </cell>
          <cell r="L5">
            <v>81.855591168091152</v>
          </cell>
        </row>
        <row r="6">
          <cell r="C6">
            <v>31.291631054131052</v>
          </cell>
          <cell r="D6">
            <v>38.130199430199426</v>
          </cell>
          <cell r="E6">
            <v>45.175997150997148</v>
          </cell>
          <cell r="F6">
            <v>51.807336182336179</v>
          </cell>
          <cell r="G6">
            <v>58.645904558404553</v>
          </cell>
          <cell r="H6">
            <v>65.484472934472933</v>
          </cell>
          <cell r="I6">
            <v>72.323041310541299</v>
          </cell>
          <cell r="J6">
            <v>79.368839031339022</v>
          </cell>
          <cell r="K6">
            <v>86.000178062678046</v>
          </cell>
          <cell r="L6">
            <v>89.315847578347558</v>
          </cell>
        </row>
        <row r="7">
          <cell r="C7">
            <v>33.571153846153841</v>
          </cell>
          <cell r="D7">
            <v>41.031410256410254</v>
          </cell>
          <cell r="E7">
            <v>48.49166666666666</v>
          </cell>
          <cell r="F7">
            <v>55.951923076923066</v>
          </cell>
          <cell r="G7">
            <v>63.619408831908828</v>
          </cell>
          <cell r="H7">
            <v>71.079665242165248</v>
          </cell>
          <cell r="I7">
            <v>78.539921652421654</v>
          </cell>
          <cell r="J7">
            <v>86.000178062678046</v>
          </cell>
          <cell r="K7">
            <v>93.460434472934466</v>
          </cell>
          <cell r="L7">
            <v>97.190562678062676</v>
          </cell>
        </row>
        <row r="8">
          <cell r="C8">
            <v>35.643447293447288</v>
          </cell>
          <cell r="D8">
            <v>43.725391737891727</v>
          </cell>
          <cell r="E8">
            <v>51.807336182336179</v>
          </cell>
          <cell r="F8">
            <v>60.096509971509967</v>
          </cell>
          <cell r="G8">
            <v>68.385683760683747</v>
          </cell>
          <cell r="H8">
            <v>76.467628205128193</v>
          </cell>
          <cell r="I8">
            <v>84.549572649572653</v>
          </cell>
          <cell r="J8">
            <v>92.63151709401707</v>
          </cell>
          <cell r="K8">
            <v>100.9206908831909</v>
          </cell>
          <cell r="L8">
            <v>104.85804843304844</v>
          </cell>
        </row>
        <row r="9">
          <cell r="C9">
            <v>37.922970085470077</v>
          </cell>
          <cell r="D9">
            <v>46.626602564102562</v>
          </cell>
          <cell r="E9">
            <v>55.33023504273504</v>
          </cell>
          <cell r="F9">
            <v>64.241096866096854</v>
          </cell>
          <cell r="G9">
            <v>72.944729344729339</v>
          </cell>
          <cell r="H9">
            <v>81.855591168091152</v>
          </cell>
          <cell r="I9">
            <v>90.559223646723638</v>
          </cell>
          <cell r="J9">
            <v>99.262856125356137</v>
          </cell>
          <cell r="K9">
            <v>108.17371794871795</v>
          </cell>
          <cell r="L9">
            <v>112.52553418803421</v>
          </cell>
        </row>
        <row r="10">
          <cell r="C10">
            <v>40.20249287749288</v>
          </cell>
          <cell r="D10">
            <v>49.320584045584035</v>
          </cell>
          <cell r="E10">
            <v>58.853133903133894</v>
          </cell>
          <cell r="F10">
            <v>68.385683760683747</v>
          </cell>
          <cell r="G10">
            <v>77.711004273504258</v>
          </cell>
          <cell r="H10">
            <v>87.243554131054125</v>
          </cell>
          <cell r="I10">
            <v>96.776103988603964</v>
          </cell>
          <cell r="J10">
            <v>106.1014245014245</v>
          </cell>
          <cell r="K10">
            <v>115.426745014245</v>
          </cell>
          <cell r="L10">
            <v>120.19301994301993</v>
          </cell>
        </row>
        <row r="11">
          <cell r="C11">
            <v>42.274786324786326</v>
          </cell>
          <cell r="D11">
            <v>52.221794871794877</v>
          </cell>
          <cell r="E11">
            <v>62.376032763532763</v>
          </cell>
          <cell r="F11">
            <v>72.530270655270641</v>
          </cell>
          <cell r="G11">
            <v>82.684508547008534</v>
          </cell>
          <cell r="H11">
            <v>92.63151709401707</v>
          </cell>
          <cell r="I11">
            <v>102.57852564102565</v>
          </cell>
          <cell r="J11">
            <v>112.73276353276351</v>
          </cell>
          <cell r="K11">
            <v>122.88700142450139</v>
          </cell>
          <cell r="L11">
            <v>127.86050569800571</v>
          </cell>
        </row>
        <row r="12">
          <cell r="C12">
            <v>44.347079772079766</v>
          </cell>
          <cell r="D12">
            <v>55.123005698005691</v>
          </cell>
          <cell r="E12">
            <v>65.898931623931631</v>
          </cell>
          <cell r="F12">
            <v>76.674857549857549</v>
          </cell>
          <cell r="G12">
            <v>87.450783475783453</v>
          </cell>
          <cell r="H12">
            <v>98.019480056980058</v>
          </cell>
          <cell r="I12">
            <v>108.79540598290598</v>
          </cell>
          <cell r="J12">
            <v>119.57133190883191</v>
          </cell>
          <cell r="K12">
            <v>130.14002849002847</v>
          </cell>
          <cell r="L12">
            <v>135.73522079772076</v>
          </cell>
        </row>
        <row r="13">
          <cell r="C13">
            <v>46.626602564102562</v>
          </cell>
          <cell r="D13">
            <v>58.024216524216513</v>
          </cell>
          <cell r="E13">
            <v>69.421830484330485</v>
          </cell>
          <cell r="F13">
            <v>80.819444444444443</v>
          </cell>
          <cell r="G13">
            <v>92.009829059829045</v>
          </cell>
          <cell r="H13">
            <v>103.407443019943</v>
          </cell>
          <cell r="I13">
            <v>114.80505698005697</v>
          </cell>
          <cell r="J13">
            <v>126.20267094017095</v>
          </cell>
          <cell r="K13">
            <v>137.60028490028489</v>
          </cell>
          <cell r="L13">
            <v>143.19547720797718</v>
          </cell>
        </row>
        <row r="14">
          <cell r="C14">
            <v>48.698896011396009</v>
          </cell>
          <cell r="D14">
            <v>60.925427350427348</v>
          </cell>
          <cell r="E14">
            <v>72.737499999999983</v>
          </cell>
          <cell r="F14">
            <v>84.964031339031337</v>
          </cell>
          <cell r="G14">
            <v>96.776103988603964</v>
          </cell>
          <cell r="H14">
            <v>109.00263532763532</v>
          </cell>
          <cell r="I14">
            <v>120.81470797720796</v>
          </cell>
          <cell r="J14">
            <v>133.04123931623928</v>
          </cell>
          <cell r="K14">
            <v>144.85331196581197</v>
          </cell>
          <cell r="L14">
            <v>150.86296296296297</v>
          </cell>
        </row>
        <row r="19">
          <cell r="C19">
            <v>32.120548433048427</v>
          </cell>
          <cell r="D19">
            <v>38.751887464387458</v>
          </cell>
          <cell r="E19">
            <v>45.590455840455832</v>
          </cell>
          <cell r="F19">
            <v>52.429024216524219</v>
          </cell>
          <cell r="G19">
            <v>59.060363247863243</v>
          </cell>
          <cell r="H19">
            <v>65.691702279202261</v>
          </cell>
          <cell r="I19">
            <v>72.323041310541299</v>
          </cell>
          <cell r="J19">
            <v>79.16160968660968</v>
          </cell>
          <cell r="K19">
            <v>85.792948717948704</v>
          </cell>
          <cell r="L19">
            <v>89.315847578347558</v>
          </cell>
        </row>
        <row r="20">
          <cell r="C20">
            <v>35.228988603988597</v>
          </cell>
          <cell r="D20">
            <v>42.896474358974352</v>
          </cell>
          <cell r="E20">
            <v>50.771189458689456</v>
          </cell>
          <cell r="F20">
            <v>58.438675213675189</v>
          </cell>
          <cell r="G20">
            <v>66.106160968660944</v>
          </cell>
          <cell r="H20">
            <v>73.773646723646721</v>
          </cell>
          <cell r="I20">
            <v>81.64836182336181</v>
          </cell>
          <cell r="J20">
            <v>89.315847578347558</v>
          </cell>
          <cell r="K20">
            <v>96.98333333333332</v>
          </cell>
          <cell r="L20">
            <v>100.9206908831909</v>
          </cell>
        </row>
        <row r="21">
          <cell r="C21">
            <v>38.544658119658123</v>
          </cell>
          <cell r="D21">
            <v>47.248290598290588</v>
          </cell>
          <cell r="E21">
            <v>55.744693732193731</v>
          </cell>
          <cell r="F21">
            <v>64.655555555555551</v>
          </cell>
          <cell r="G21">
            <v>73.359188034188023</v>
          </cell>
          <cell r="H21">
            <v>81.855591168091152</v>
          </cell>
          <cell r="I21">
            <v>90.559223646723638</v>
          </cell>
          <cell r="J21">
            <v>99.470085470085451</v>
          </cell>
          <cell r="K21">
            <v>107.96648860398857</v>
          </cell>
          <cell r="L21">
            <v>112.31830484330484</v>
          </cell>
        </row>
        <row r="22">
          <cell r="C22">
            <v>41.653098290598287</v>
          </cell>
          <cell r="D22">
            <v>51.392877492877496</v>
          </cell>
          <cell r="E22">
            <v>60.925427350427348</v>
          </cell>
          <cell r="F22">
            <v>70.665206552706536</v>
          </cell>
          <cell r="G22">
            <v>80.404985754985759</v>
          </cell>
          <cell r="H22">
            <v>89.937535612535612</v>
          </cell>
          <cell r="I22">
            <v>99.677314814814807</v>
          </cell>
          <cell r="J22">
            <v>109.20986467236465</v>
          </cell>
          <cell r="K22">
            <v>118.94964387464387</v>
          </cell>
          <cell r="L22">
            <v>123.71591880341879</v>
          </cell>
        </row>
        <row r="23">
          <cell r="C23">
            <v>44.968767806267806</v>
          </cell>
          <cell r="D23">
            <v>55.744693732193731</v>
          </cell>
          <cell r="E23">
            <v>66.313390313390315</v>
          </cell>
          <cell r="F23">
            <v>76.882086894586877</v>
          </cell>
          <cell r="G23">
            <v>87.658012820512809</v>
          </cell>
          <cell r="H23">
            <v>98.019480056980058</v>
          </cell>
          <cell r="I23">
            <v>108.79540598290598</v>
          </cell>
          <cell r="J23">
            <v>119.36410256410254</v>
          </cell>
          <cell r="K23">
            <v>130.14002849002847</v>
          </cell>
          <cell r="L23">
            <v>135.3207621082621</v>
          </cell>
        </row>
        <row r="24">
          <cell r="C24">
            <v>48.077207977207976</v>
          </cell>
          <cell r="D24">
            <v>59.682051282051269</v>
          </cell>
          <cell r="E24">
            <v>71.494123931623918</v>
          </cell>
          <cell r="F24">
            <v>83.098967236467246</v>
          </cell>
          <cell r="G24">
            <v>94.703810541310531</v>
          </cell>
          <cell r="H24">
            <v>106.30865384615382</v>
          </cell>
          <cell r="I24">
            <v>117.91349715099713</v>
          </cell>
          <cell r="J24">
            <v>129.51834045584044</v>
          </cell>
          <cell r="K24">
            <v>141.33041310541307</v>
          </cell>
          <cell r="L24">
            <v>146.92560541310536</v>
          </cell>
        </row>
        <row r="25">
          <cell r="C25">
            <v>51.392877492877496</v>
          </cell>
          <cell r="D25">
            <v>63.826638176638163</v>
          </cell>
          <cell r="E25">
            <v>76.674857549857549</v>
          </cell>
          <cell r="F25">
            <v>89.315847578347558</v>
          </cell>
          <cell r="G25">
            <v>101.74960826210827</v>
          </cell>
          <cell r="H25">
            <v>114.39059829059826</v>
          </cell>
          <cell r="I25">
            <v>127.03158831908831</v>
          </cell>
          <cell r="J25">
            <v>139.67257834757831</v>
          </cell>
          <cell r="K25">
            <v>152.31356837606836</v>
          </cell>
          <cell r="L25">
            <v>158.53044871794873</v>
          </cell>
        </row>
        <row r="26">
          <cell r="C26">
            <v>54.501317663817659</v>
          </cell>
          <cell r="D26">
            <v>68.17845441595442</v>
          </cell>
          <cell r="E26">
            <v>81.64836182336181</v>
          </cell>
          <cell r="F26">
            <v>95.325498575498557</v>
          </cell>
          <cell r="G26">
            <v>109.00263532763532</v>
          </cell>
          <cell r="H26">
            <v>122.47254273504272</v>
          </cell>
          <cell r="I26">
            <v>136.14967948717947</v>
          </cell>
          <cell r="J26">
            <v>149.61958689458689</v>
          </cell>
          <cell r="K26">
            <v>163.29672364672362</v>
          </cell>
          <cell r="L26">
            <v>170.13529202279202</v>
          </cell>
        </row>
        <row r="27">
          <cell r="C27">
            <v>57.816987179487171</v>
          </cell>
          <cell r="D27">
            <v>72.323041310541299</v>
          </cell>
          <cell r="E27">
            <v>86.829095441595442</v>
          </cell>
          <cell r="F27">
            <v>101.54237891737891</v>
          </cell>
          <cell r="G27">
            <v>116.04843304843303</v>
          </cell>
          <cell r="H27">
            <v>130.55448717948715</v>
          </cell>
          <cell r="I27">
            <v>145.26777065527062</v>
          </cell>
          <cell r="J27">
            <v>159.77382478632478</v>
          </cell>
          <cell r="K27">
            <v>174.27987891737888</v>
          </cell>
          <cell r="L27">
            <v>181.7401353276353</v>
          </cell>
        </row>
        <row r="28">
          <cell r="C28">
            <v>60.925427350427348</v>
          </cell>
          <cell r="D28">
            <v>76.674857549857549</v>
          </cell>
          <cell r="E28">
            <v>92.009829059829045</v>
          </cell>
          <cell r="F28">
            <v>107.55202991452988</v>
          </cell>
          <cell r="G28">
            <v>123.3014601139601</v>
          </cell>
          <cell r="H28">
            <v>138.6364316239316</v>
          </cell>
          <cell r="I28">
            <v>154.38586182336181</v>
          </cell>
          <cell r="J28">
            <v>169.92806267806267</v>
          </cell>
          <cell r="K28">
            <v>185.47026353276354</v>
          </cell>
          <cell r="L28">
            <v>193.34497863247864</v>
          </cell>
        </row>
        <row r="29">
          <cell r="C29">
            <v>64.033867521367526</v>
          </cell>
          <cell r="D29">
            <v>80.612215099715087</v>
          </cell>
          <cell r="E29">
            <v>97.397792022792018</v>
          </cell>
          <cell r="F29">
            <v>113.97613960113959</v>
          </cell>
          <cell r="G29">
            <v>130.34725783475784</v>
          </cell>
          <cell r="H29">
            <v>146.92560541310536</v>
          </cell>
          <cell r="I29">
            <v>163.50395299145299</v>
          </cell>
          <cell r="J29">
            <v>180.08230056980057</v>
          </cell>
          <cell r="K29">
            <v>196.66064814814814</v>
          </cell>
          <cell r="L29">
            <v>204.74259259259256</v>
          </cell>
        </row>
        <row r="34">
          <cell r="C34">
            <v>34.475427350427339</v>
          </cell>
          <cell r="D34">
            <v>41.445868945868938</v>
          </cell>
          <cell r="E34">
            <v>48.604700854700845</v>
          </cell>
          <cell r="F34">
            <v>55.575142450142444</v>
          </cell>
          <cell r="G34">
            <v>62.733974358974343</v>
          </cell>
          <cell r="H34">
            <v>69.70441595441595</v>
          </cell>
          <cell r="I34">
            <v>76.674857549857549</v>
          </cell>
          <cell r="J34">
            <v>83.833689458689449</v>
          </cell>
          <cell r="K34">
            <v>90.804131054131048</v>
          </cell>
          <cell r="L34">
            <v>94.383547008546984</v>
          </cell>
        </row>
        <row r="35">
          <cell r="C35">
            <v>37.112891737891729</v>
          </cell>
          <cell r="D35">
            <v>45.025284900284902</v>
          </cell>
          <cell r="E35">
            <v>52.937678062678046</v>
          </cell>
          <cell r="F35">
            <v>60.850071225071197</v>
          </cell>
          <cell r="G35">
            <v>68.574074074074076</v>
          </cell>
          <cell r="H35">
            <v>76.674857549857549</v>
          </cell>
          <cell r="I35">
            <v>84.398860398860393</v>
          </cell>
          <cell r="J35">
            <v>92.122863247863236</v>
          </cell>
          <cell r="K35">
            <v>100.03525641025639</v>
          </cell>
          <cell r="L35">
            <v>103.99145299145296</v>
          </cell>
        </row>
        <row r="36">
          <cell r="C36">
            <v>39.938746438746435</v>
          </cell>
          <cell r="D36">
            <v>48.604700854700845</v>
          </cell>
          <cell r="E36">
            <v>57.459045584045562</v>
          </cell>
          <cell r="F36">
            <v>66.124999999999986</v>
          </cell>
          <cell r="G36">
            <v>74.602564102564088</v>
          </cell>
          <cell r="H36">
            <v>83.268518518518519</v>
          </cell>
          <cell r="I36">
            <v>91.934472934472907</v>
          </cell>
          <cell r="J36">
            <v>100.78881766381762</v>
          </cell>
          <cell r="K36">
            <v>109.45477207977206</v>
          </cell>
          <cell r="L36">
            <v>113.78774928774928</v>
          </cell>
        </row>
        <row r="37">
          <cell r="C37">
            <v>42.576210826210819</v>
          </cell>
          <cell r="D37">
            <v>52.184116809116802</v>
          </cell>
          <cell r="E37">
            <v>61.792022792022777</v>
          </cell>
          <cell r="F37">
            <v>71.399928774928767</v>
          </cell>
          <cell r="G37">
            <v>80.819444444444429</v>
          </cell>
          <cell r="H37">
            <v>90.238960113960118</v>
          </cell>
          <cell r="I37">
            <v>99.846866096866094</v>
          </cell>
          <cell r="J37">
            <v>109.26638176638176</v>
          </cell>
          <cell r="K37">
            <v>118.87428774928775</v>
          </cell>
          <cell r="L37">
            <v>123.58404558404555</v>
          </cell>
        </row>
        <row r="38">
          <cell r="C38">
            <v>45.402065527065524</v>
          </cell>
          <cell r="D38">
            <v>55.763532763532744</v>
          </cell>
          <cell r="E38">
            <v>66.124999999999986</v>
          </cell>
          <cell r="F38">
            <v>76.674857549857549</v>
          </cell>
          <cell r="G38">
            <v>86.847934472934455</v>
          </cell>
          <cell r="H38">
            <v>97.209401709401689</v>
          </cell>
          <cell r="I38">
            <v>107.57086894586892</v>
          </cell>
          <cell r="J38">
            <v>117.93233618233616</v>
          </cell>
          <cell r="K38">
            <v>128.29380341880341</v>
          </cell>
          <cell r="L38">
            <v>133.38034188034186</v>
          </cell>
        </row>
        <row r="39">
          <cell r="C39">
            <v>48.227920227920222</v>
          </cell>
          <cell r="D39">
            <v>59.342948717948701</v>
          </cell>
          <cell r="E39">
            <v>70.457977207977194</v>
          </cell>
          <cell r="F39">
            <v>81.573005698005687</v>
          </cell>
          <cell r="G39">
            <v>92.876424501424481</v>
          </cell>
          <cell r="H39">
            <v>103.99145299145296</v>
          </cell>
          <cell r="I39">
            <v>115.10648148148144</v>
          </cell>
          <cell r="J39">
            <v>126.40990028490027</v>
          </cell>
          <cell r="K39">
            <v>137.52492877492872</v>
          </cell>
          <cell r="L39">
            <v>143.17663817663816</v>
          </cell>
        </row>
        <row r="40">
          <cell r="C40">
            <v>51.053774928774928</v>
          </cell>
          <cell r="D40">
            <v>62.922364672364658</v>
          </cell>
          <cell r="E40">
            <v>74.979344729344703</v>
          </cell>
          <cell r="F40">
            <v>86.847934472934455</v>
          </cell>
          <cell r="G40">
            <v>98.904914529914521</v>
          </cell>
          <cell r="H40">
            <v>110.96189458689457</v>
          </cell>
          <cell r="I40">
            <v>123.01887464387463</v>
          </cell>
          <cell r="J40">
            <v>135.07585470085468</v>
          </cell>
          <cell r="K40">
            <v>146.75605413105413</v>
          </cell>
          <cell r="L40">
            <v>152.97293447293441</v>
          </cell>
        </row>
        <row r="41">
          <cell r="C41">
            <v>53.879629629629619</v>
          </cell>
          <cell r="D41">
            <v>66.501780626780615</v>
          </cell>
          <cell r="E41">
            <v>79.312321937321926</v>
          </cell>
          <cell r="F41">
            <v>92.122863247863236</v>
          </cell>
          <cell r="G41">
            <v>105.12179487179485</v>
          </cell>
          <cell r="H41">
            <v>117.93233618233616</v>
          </cell>
          <cell r="I41">
            <v>130.55448717948715</v>
          </cell>
          <cell r="J41">
            <v>143.55341880341879</v>
          </cell>
          <cell r="K41">
            <v>156.36396011396008</v>
          </cell>
          <cell r="L41">
            <v>162.58084045584042</v>
          </cell>
        </row>
        <row r="42">
          <cell r="C42">
            <v>56.51709401709401</v>
          </cell>
          <cell r="D42">
            <v>70.26958689458688</v>
          </cell>
          <cell r="E42">
            <v>83.833689458689449</v>
          </cell>
          <cell r="F42">
            <v>97.39779202279199</v>
          </cell>
          <cell r="G42">
            <v>111.15028490028489</v>
          </cell>
          <cell r="H42">
            <v>124.71438746438746</v>
          </cell>
          <cell r="I42">
            <v>138.46688034188031</v>
          </cell>
          <cell r="J42">
            <v>152.03098290598288</v>
          </cell>
          <cell r="K42">
            <v>165.59508547008548</v>
          </cell>
          <cell r="L42">
            <v>172.56552706552705</v>
          </cell>
        </row>
        <row r="43">
          <cell r="C43">
            <v>59.342948717948701</v>
          </cell>
          <cell r="D43">
            <v>73.849002849002829</v>
          </cell>
          <cell r="E43">
            <v>88.166666666666643</v>
          </cell>
          <cell r="F43">
            <v>102.6727207977208</v>
          </cell>
          <cell r="G43">
            <v>117.17877492877489</v>
          </cell>
          <cell r="H43">
            <v>131.68482905982904</v>
          </cell>
          <cell r="I43">
            <v>146.00249287749284</v>
          </cell>
          <cell r="J43">
            <v>160.508547008547</v>
          </cell>
          <cell r="K43">
            <v>175.20299145299143</v>
          </cell>
          <cell r="L43">
            <v>182.36182336182333</v>
          </cell>
        </row>
        <row r="44">
          <cell r="C44">
            <v>61.980413105413106</v>
          </cell>
          <cell r="D44">
            <v>77.428418803418793</v>
          </cell>
          <cell r="E44">
            <v>92.688034188034152</v>
          </cell>
          <cell r="F44">
            <v>107.94764957264955</v>
          </cell>
          <cell r="G44">
            <v>123.20726495726497</v>
          </cell>
          <cell r="H44">
            <v>138.65527065527064</v>
          </cell>
          <cell r="I44">
            <v>153.72649572649573</v>
          </cell>
          <cell r="J44">
            <v>169.17450142450141</v>
          </cell>
          <cell r="K44">
            <v>184.4341168091168</v>
          </cell>
          <cell r="L44">
            <v>191.96972934472933</v>
          </cell>
        </row>
      </sheetData>
      <sheetData sheetId="2"/>
      <sheetData sheetId="3">
        <row r="4">
          <cell r="C4">
            <v>31.496062992125985</v>
          </cell>
          <cell r="D4">
            <v>39.370078740157481</v>
          </cell>
          <cell r="E4">
            <v>47.244094488188978</v>
          </cell>
          <cell r="F4">
            <v>55.118110236220467</v>
          </cell>
          <cell r="G4">
            <v>62.99212598425197</v>
          </cell>
          <cell r="H4">
            <v>70.866141732283467</v>
          </cell>
          <cell r="I4">
            <v>78.740157480314963</v>
          </cell>
          <cell r="J4">
            <v>86.614173228346459</v>
          </cell>
          <cell r="K4">
            <v>85.717592592592567</v>
          </cell>
          <cell r="L4">
            <v>89.10861823361823</v>
          </cell>
        </row>
        <row r="5">
          <cell r="C5">
            <v>35.04059829059829</v>
          </cell>
          <cell r="D5">
            <v>42.387820512820511</v>
          </cell>
          <cell r="E5">
            <v>50.111823361823355</v>
          </cell>
          <cell r="F5">
            <v>57.459045584045562</v>
          </cell>
          <cell r="G5">
            <v>64.806267806267797</v>
          </cell>
          <cell r="H5">
            <v>72.341880341880341</v>
          </cell>
          <cell r="I5">
            <v>79.689102564102541</v>
          </cell>
          <cell r="J5">
            <v>87.036324786324769</v>
          </cell>
          <cell r="K5">
            <v>94.383547008546984</v>
          </cell>
          <cell r="L5">
            <v>98.339743589743577</v>
          </cell>
        </row>
        <row r="6">
          <cell r="C6">
            <v>37.678062678062673</v>
          </cell>
          <cell r="D6">
            <v>45.778846153846146</v>
          </cell>
          <cell r="E6">
            <v>54.256410256410241</v>
          </cell>
          <cell r="F6">
            <v>62.357193732193728</v>
          </cell>
          <cell r="G6">
            <v>70.646367521367509</v>
          </cell>
          <cell r="H6">
            <v>78.747150997150982</v>
          </cell>
          <cell r="I6">
            <v>86.847934472934455</v>
          </cell>
          <cell r="J6">
            <v>95.325498575498571</v>
          </cell>
          <cell r="K6">
            <v>103.42628205128204</v>
          </cell>
          <cell r="L6">
            <v>107.38247863247861</v>
          </cell>
        </row>
        <row r="7">
          <cell r="C7">
            <v>40.315527065527057</v>
          </cell>
          <cell r="D7">
            <v>49.169871794871788</v>
          </cell>
          <cell r="E7">
            <v>58.400997150997135</v>
          </cell>
          <cell r="F7">
            <v>67.443732193732174</v>
          </cell>
          <cell r="G7">
            <v>76.29807692307692</v>
          </cell>
          <cell r="H7">
            <v>85.340811965811966</v>
          </cell>
          <cell r="I7">
            <v>94.195156695156683</v>
          </cell>
          <cell r="J7">
            <v>103.23789173789172</v>
          </cell>
          <cell r="K7">
            <v>112.28062678062678</v>
          </cell>
          <cell r="L7">
            <v>116.80199430199427</v>
          </cell>
        </row>
        <row r="8">
          <cell r="C8">
            <v>42.764601139601126</v>
          </cell>
          <cell r="D8">
            <v>52.560897435897424</v>
          </cell>
          <cell r="E8">
            <v>62.357193732193728</v>
          </cell>
          <cell r="F8">
            <v>72.341880341880341</v>
          </cell>
          <cell r="G8">
            <v>82.138176638176631</v>
          </cell>
          <cell r="H8">
            <v>91.934472934472907</v>
          </cell>
          <cell r="I8">
            <v>101.7307692307692</v>
          </cell>
          <cell r="J8">
            <v>111.33867521367519</v>
          </cell>
          <cell r="K8">
            <v>121.13497150997146</v>
          </cell>
          <cell r="L8">
            <v>126.03311965811963</v>
          </cell>
        </row>
        <row r="9">
          <cell r="C9">
            <v>45.590455840455832</v>
          </cell>
          <cell r="D9">
            <v>55.951923076923073</v>
          </cell>
          <cell r="E9">
            <v>66.501780626780615</v>
          </cell>
          <cell r="F9">
            <v>77.051638176638164</v>
          </cell>
          <cell r="G9">
            <v>87.789886039886028</v>
          </cell>
          <cell r="H9">
            <v>98.339743589743577</v>
          </cell>
          <cell r="I9">
            <v>108.88960113960114</v>
          </cell>
          <cell r="J9">
            <v>119.43945868945865</v>
          </cell>
          <cell r="K9">
            <v>129.9893162393162</v>
          </cell>
          <cell r="L9">
            <v>135.26424501424498</v>
          </cell>
        </row>
        <row r="10">
          <cell r="C10">
            <v>48.227920227920222</v>
          </cell>
          <cell r="D10">
            <v>59.342948717948701</v>
          </cell>
          <cell r="E10">
            <v>70.834757834757824</v>
          </cell>
          <cell r="F10">
            <v>82.138176638176631</v>
          </cell>
          <cell r="G10">
            <v>93.441595441595439</v>
          </cell>
          <cell r="H10">
            <v>104.93340455840453</v>
          </cell>
          <cell r="I10">
            <v>116.23682336182337</v>
          </cell>
          <cell r="J10">
            <v>127.54024216524216</v>
          </cell>
          <cell r="K10">
            <v>138.65527065527064</v>
          </cell>
          <cell r="L10">
            <v>144.49537037037032</v>
          </cell>
        </row>
        <row r="11">
          <cell r="C11">
            <v>50.865384615384599</v>
          </cell>
          <cell r="D11">
            <v>62.733974358974343</v>
          </cell>
          <cell r="E11">
            <v>74.979344729344703</v>
          </cell>
          <cell r="F11">
            <v>87.036324786324769</v>
          </cell>
          <cell r="G11">
            <v>99.281695156695122</v>
          </cell>
          <cell r="H11">
            <v>111.33867521367519</v>
          </cell>
          <cell r="I11">
            <v>123.39565527065523</v>
          </cell>
          <cell r="J11">
            <v>135.45263532763531</v>
          </cell>
          <cell r="K11">
            <v>147.69800569800566</v>
          </cell>
          <cell r="L11">
            <v>153.72649572649573</v>
          </cell>
        </row>
        <row r="12">
          <cell r="C12">
            <v>53.50284900284899</v>
          </cell>
          <cell r="D12">
            <v>66.3133903133903</v>
          </cell>
          <cell r="E12">
            <v>79.123931623931597</v>
          </cell>
          <cell r="F12">
            <v>92.122863247863236</v>
          </cell>
          <cell r="G12">
            <v>105.12179487179485</v>
          </cell>
          <cell r="H12">
            <v>117.74394586894584</v>
          </cell>
          <cell r="I12">
            <v>130.74287749287751</v>
          </cell>
          <cell r="J12">
            <v>143.74180911680909</v>
          </cell>
          <cell r="K12">
            <v>156.55235042735035</v>
          </cell>
          <cell r="L12">
            <v>162.95762108262102</v>
          </cell>
        </row>
        <row r="13">
          <cell r="C13">
            <v>55.951923076923073</v>
          </cell>
          <cell r="D13">
            <v>69.70441595441595</v>
          </cell>
          <cell r="E13">
            <v>83.268518518518519</v>
          </cell>
          <cell r="F13">
            <v>97.021011396011374</v>
          </cell>
          <cell r="G13">
            <v>110.58511396011394</v>
          </cell>
          <cell r="H13">
            <v>124.3376068376068</v>
          </cell>
          <cell r="I13">
            <v>137.90170940170935</v>
          </cell>
          <cell r="J13">
            <v>151.65420227920225</v>
          </cell>
          <cell r="K13">
            <v>165.40669515669512</v>
          </cell>
          <cell r="L13">
            <v>172.18874643874642</v>
          </cell>
        </row>
        <row r="14">
          <cell r="C14">
            <v>58.589387464387443</v>
          </cell>
          <cell r="D14">
            <v>73.095441595441599</v>
          </cell>
          <cell r="E14">
            <v>87.413105413105399</v>
          </cell>
          <cell r="F14">
            <v>102.10754985754986</v>
          </cell>
          <cell r="G14">
            <v>116.42521367521367</v>
          </cell>
          <cell r="H14">
            <v>130.93126780626778</v>
          </cell>
          <cell r="I14">
            <v>145.24893162393161</v>
          </cell>
          <cell r="J14">
            <v>159.94337606837604</v>
          </cell>
          <cell r="K14">
            <v>174.26103988603984</v>
          </cell>
          <cell r="L14">
            <v>181.4198717948718</v>
          </cell>
        </row>
        <row r="15">
          <cell r="C15">
            <v>61.415242165242155</v>
          </cell>
          <cell r="D15">
            <v>76.674857549857549</v>
          </cell>
          <cell r="E15">
            <v>91.557692307692292</v>
          </cell>
          <cell r="F15">
            <v>107.19408831908829</v>
          </cell>
          <cell r="G15">
            <v>122.07692307692305</v>
          </cell>
          <cell r="H15">
            <v>137.71331908831908</v>
          </cell>
          <cell r="I15">
            <v>152.40776353276348</v>
          </cell>
          <cell r="J15">
            <v>168.23254985754983</v>
          </cell>
          <cell r="K15">
            <v>182.92699430199428</v>
          </cell>
          <cell r="L15">
            <v>190.46260683760681</v>
          </cell>
        </row>
        <row r="20">
          <cell r="C20">
            <v>34.287037037037038</v>
          </cell>
          <cell r="D20">
            <v>41.257478632478623</v>
          </cell>
          <cell r="E20">
            <v>48.604700854700845</v>
          </cell>
          <cell r="F20">
            <v>55.763532763532744</v>
          </cell>
          <cell r="G20">
            <v>62.733974358974343</v>
          </cell>
          <cell r="H20">
            <v>70.081196581196579</v>
          </cell>
          <cell r="I20">
            <v>77.051638176638164</v>
          </cell>
          <cell r="J20">
            <v>84.398860398860393</v>
          </cell>
          <cell r="K20">
            <v>91.369301994301964</v>
          </cell>
          <cell r="L20">
            <v>95.137108262108242</v>
          </cell>
        </row>
        <row r="21">
          <cell r="C21">
            <v>37.489672364672352</v>
          </cell>
          <cell r="D21">
            <v>45.778846153846146</v>
          </cell>
          <cell r="E21">
            <v>54.068019943019934</v>
          </cell>
          <cell r="F21">
            <v>62.1688034188034</v>
          </cell>
          <cell r="G21">
            <v>70.457977207977194</v>
          </cell>
          <cell r="H21">
            <v>78.747150997150982</v>
          </cell>
          <cell r="I21">
            <v>86.847934472934455</v>
          </cell>
          <cell r="J21">
            <v>95.137108262108242</v>
          </cell>
          <cell r="K21">
            <v>103.23789173789172</v>
          </cell>
          <cell r="L21">
            <v>107.38247863247861</v>
          </cell>
        </row>
        <row r="22">
          <cell r="C22">
            <v>41.069088319088316</v>
          </cell>
          <cell r="D22">
            <v>50.300213675213669</v>
          </cell>
          <cell r="E22">
            <v>59.531339031339023</v>
          </cell>
          <cell r="F22">
            <v>68.950854700854677</v>
          </cell>
          <cell r="G22">
            <v>77.993589743589723</v>
          </cell>
          <cell r="H22">
            <v>87.22471509971507</v>
          </cell>
          <cell r="I22">
            <v>96.455840455840445</v>
          </cell>
          <cell r="J22">
            <v>105.87535612535609</v>
          </cell>
          <cell r="K22">
            <v>115.10648148148144</v>
          </cell>
          <cell r="L22">
            <v>119.62784900284899</v>
          </cell>
        </row>
        <row r="23">
          <cell r="C23">
            <v>44.460113960113944</v>
          </cell>
          <cell r="D23">
            <v>54.821581196581192</v>
          </cell>
          <cell r="E23">
            <v>64.994658119658098</v>
          </cell>
          <cell r="F23">
            <v>75.356125356125347</v>
          </cell>
          <cell r="G23">
            <v>85.717592592592567</v>
          </cell>
          <cell r="H23">
            <v>95.890669515669487</v>
          </cell>
          <cell r="I23">
            <v>106.25213675213669</v>
          </cell>
          <cell r="J23">
            <v>116.42521367521367</v>
          </cell>
          <cell r="K23">
            <v>126.78668091168089</v>
          </cell>
          <cell r="L23">
            <v>131.87321937321934</v>
          </cell>
        </row>
        <row r="24">
          <cell r="C24">
            <v>48.039529914529908</v>
          </cell>
          <cell r="D24">
            <v>59.342948717948701</v>
          </cell>
          <cell r="E24">
            <v>70.646367521367509</v>
          </cell>
          <cell r="F24">
            <v>81.949786324786317</v>
          </cell>
          <cell r="G24">
            <v>93.253205128205124</v>
          </cell>
          <cell r="H24">
            <v>104.55662393162392</v>
          </cell>
          <cell r="I24">
            <v>115.8600427350427</v>
          </cell>
          <cell r="J24">
            <v>127.16346153846149</v>
          </cell>
          <cell r="K24">
            <v>138.46688034188031</v>
          </cell>
          <cell r="L24">
            <v>144.30698005698002</v>
          </cell>
        </row>
        <row r="25">
          <cell r="C25">
            <v>51.242165242165228</v>
          </cell>
          <cell r="D25">
            <v>63.675925925925917</v>
          </cell>
          <cell r="E25">
            <v>76.109686609686591</v>
          </cell>
          <cell r="F25">
            <v>88.543447293447286</v>
          </cell>
          <cell r="G25">
            <v>100.78881766381762</v>
          </cell>
          <cell r="H25">
            <v>113.22257834757832</v>
          </cell>
          <cell r="I25">
            <v>125.656339031339</v>
          </cell>
          <cell r="J25">
            <v>137.90170940170935</v>
          </cell>
          <cell r="K25">
            <v>150.52386039886034</v>
          </cell>
          <cell r="L25">
            <v>156.55235042735035</v>
          </cell>
        </row>
        <row r="26">
          <cell r="C26">
            <v>54.821581196581192</v>
          </cell>
          <cell r="D26">
            <v>68.008903133903132</v>
          </cell>
          <cell r="E26">
            <v>81.573005698005687</v>
          </cell>
          <cell r="F26">
            <v>95.137108262108242</v>
          </cell>
          <cell r="G26">
            <v>108.32443019943017</v>
          </cell>
          <cell r="H26">
            <v>121.88853276353274</v>
          </cell>
          <cell r="I26">
            <v>135.45263532763531</v>
          </cell>
          <cell r="J26">
            <v>148.63995726495725</v>
          </cell>
          <cell r="K26">
            <v>162.20405982905984</v>
          </cell>
          <cell r="L26">
            <v>168.79772079772079</v>
          </cell>
        </row>
        <row r="27">
          <cell r="C27">
            <v>58.212606837606835</v>
          </cell>
          <cell r="D27">
            <v>72.530270655270641</v>
          </cell>
          <cell r="E27">
            <v>87.036324786324769</v>
          </cell>
          <cell r="F27">
            <v>101.5423789173789</v>
          </cell>
          <cell r="G27">
            <v>116.04843304843301</v>
          </cell>
          <cell r="H27">
            <v>130.55448717948715</v>
          </cell>
          <cell r="I27">
            <v>145.06054131054128</v>
          </cell>
          <cell r="J27">
            <v>159.56659544159544</v>
          </cell>
          <cell r="K27">
            <v>173.88425925925924</v>
          </cell>
          <cell r="L27">
            <v>181.23148148148144</v>
          </cell>
        </row>
        <row r="28">
          <cell r="C28">
            <v>61.603632478632484</v>
          </cell>
          <cell r="D28">
            <v>77.051638176638164</v>
          </cell>
          <cell r="E28">
            <v>92.499643874643866</v>
          </cell>
          <cell r="F28">
            <v>108.13603988603987</v>
          </cell>
          <cell r="G28">
            <v>123.77243589743587</v>
          </cell>
          <cell r="H28">
            <v>139.2204415954416</v>
          </cell>
          <cell r="I28">
            <v>154.85683760683759</v>
          </cell>
          <cell r="J28">
            <v>170.30484330484327</v>
          </cell>
          <cell r="K28">
            <v>185.75284900284896</v>
          </cell>
          <cell r="L28">
            <v>193.47685185185182</v>
          </cell>
        </row>
        <row r="29">
          <cell r="C29">
            <v>64.994658119658098</v>
          </cell>
          <cell r="D29">
            <v>81.573005698005687</v>
          </cell>
          <cell r="E29">
            <v>97.962962962962933</v>
          </cell>
          <cell r="F29">
            <v>114.72970085470085</v>
          </cell>
          <cell r="G29">
            <v>131.30804843304841</v>
          </cell>
          <cell r="H29">
            <v>147.69800569800566</v>
          </cell>
          <cell r="I29">
            <v>164.46474358974356</v>
          </cell>
          <cell r="J29">
            <v>181.04309116809111</v>
          </cell>
          <cell r="K29">
            <v>197.62143874643871</v>
          </cell>
          <cell r="L29">
            <v>205.91061253561253</v>
          </cell>
        </row>
        <row r="30">
          <cell r="C30">
            <v>68.385683760683747</v>
          </cell>
          <cell r="D30">
            <v>85.905982905982881</v>
          </cell>
          <cell r="E30">
            <v>103.80306267806269</v>
          </cell>
          <cell r="F30">
            <v>121.32336182336181</v>
          </cell>
          <cell r="G30">
            <v>139.03205128205124</v>
          </cell>
          <cell r="H30">
            <v>156.55235042735035</v>
          </cell>
          <cell r="I30">
            <v>174.26103988603984</v>
          </cell>
          <cell r="J30">
            <v>191.78133903133897</v>
          </cell>
          <cell r="K30">
            <v>209.30163817663811</v>
          </cell>
          <cell r="L30">
            <v>218.15598290598285</v>
          </cell>
        </row>
        <row r="31">
          <cell r="C31">
            <v>71.399928774928767</v>
          </cell>
          <cell r="D31">
            <v>90.238960113960118</v>
          </cell>
          <cell r="E31">
            <v>109.64316239316238</v>
          </cell>
          <cell r="F31">
            <v>127.91702279202276</v>
          </cell>
          <cell r="G31">
            <v>146.75605413105413</v>
          </cell>
          <cell r="H31">
            <v>165.21830484330479</v>
          </cell>
          <cell r="I31">
            <v>183.86894586894581</v>
          </cell>
          <cell r="J31">
            <v>202.70797720797719</v>
          </cell>
          <cell r="K31">
            <v>221.17022792022789</v>
          </cell>
          <cell r="L31">
            <v>230.77813390313386</v>
          </cell>
        </row>
        <row r="36">
          <cell r="C36">
            <v>40.503917378917365</v>
          </cell>
          <cell r="D36">
            <v>48.604700854700845</v>
          </cell>
          <cell r="E36">
            <v>57.082264957264947</v>
          </cell>
          <cell r="F36">
            <v>65.371438746438756</v>
          </cell>
          <cell r="G36">
            <v>73.660612535612515</v>
          </cell>
          <cell r="H36">
            <v>81.949786324786317</v>
          </cell>
          <cell r="I36">
            <v>90.050569800569804</v>
          </cell>
          <cell r="J36">
            <v>98.528133903133877</v>
          </cell>
          <cell r="K36">
            <v>106.81730769230766</v>
          </cell>
          <cell r="L36">
            <v>110.9536943333333</v>
          </cell>
        </row>
        <row r="37">
          <cell r="C37">
            <v>43.706552706552699</v>
          </cell>
          <cell r="D37">
            <v>52.937678062678046</v>
          </cell>
          <cell r="E37">
            <v>62.357193732193728</v>
          </cell>
          <cell r="F37">
            <v>71.399928774928767</v>
          </cell>
          <cell r="G37">
            <v>80.631054131054114</v>
          </cell>
          <cell r="H37">
            <v>90.050569800569804</v>
          </cell>
          <cell r="I37">
            <v>99.281695156695122</v>
          </cell>
          <cell r="J37">
            <v>108.51282051282048</v>
          </cell>
          <cell r="K37">
            <v>117.74394586894584</v>
          </cell>
          <cell r="L37">
            <v>122.37174788888888</v>
          </cell>
        </row>
        <row r="38">
          <cell r="C38">
            <v>46.909188034188034</v>
          </cell>
          <cell r="D38">
            <v>57.082264957264947</v>
          </cell>
          <cell r="E38">
            <v>67.443732193732174</v>
          </cell>
          <cell r="F38">
            <v>77.616809116809108</v>
          </cell>
          <cell r="G38">
            <v>87.789886039886028</v>
          </cell>
          <cell r="H38">
            <v>97.962962962962933</v>
          </cell>
          <cell r="I38">
            <v>108.13603988603987</v>
          </cell>
          <cell r="J38">
            <v>118.6858974358974</v>
          </cell>
          <cell r="K38">
            <v>128.85897435897434</v>
          </cell>
          <cell r="L38">
            <v>133.78980144444444</v>
          </cell>
        </row>
        <row r="39">
          <cell r="C39">
            <v>50.111823361823355</v>
          </cell>
          <cell r="D39">
            <v>61.226851851851848</v>
          </cell>
          <cell r="E39">
            <v>72.718660968660942</v>
          </cell>
          <cell r="F39">
            <v>83.833689458689449</v>
          </cell>
          <cell r="G39">
            <v>95.137108262108242</v>
          </cell>
          <cell r="H39">
            <v>106.25213675213669</v>
          </cell>
          <cell r="I39">
            <v>117.36716524216523</v>
          </cell>
          <cell r="J39">
            <v>128.67058404558401</v>
          </cell>
          <cell r="K39">
            <v>139.7856125356125</v>
          </cell>
          <cell r="L39">
            <v>145.45607355555549</v>
          </cell>
        </row>
        <row r="40">
          <cell r="C40">
            <v>53.314458689458682</v>
          </cell>
          <cell r="D40">
            <v>65.559829059829028</v>
          </cell>
          <cell r="E40">
            <v>77.616809116809108</v>
          </cell>
          <cell r="F40">
            <v>90.050569800569804</v>
          </cell>
          <cell r="G40">
            <v>102.29594017094018</v>
          </cell>
          <cell r="H40">
            <v>114.35292022792021</v>
          </cell>
          <cell r="I40">
            <v>126.59829059829059</v>
          </cell>
          <cell r="J40">
            <v>138.84366096866094</v>
          </cell>
          <cell r="K40">
            <v>150.90064102564099</v>
          </cell>
          <cell r="L40">
            <v>156.87412711111108</v>
          </cell>
        </row>
        <row r="41">
          <cell r="C41">
            <v>56.893874643874639</v>
          </cell>
          <cell r="D41">
            <v>69.70441595441595</v>
          </cell>
          <cell r="E41">
            <v>82.891737891737876</v>
          </cell>
          <cell r="F41">
            <v>96.079059829059815</v>
          </cell>
          <cell r="G41">
            <v>109.26638176638176</v>
          </cell>
          <cell r="H41">
            <v>122.4537037037037</v>
          </cell>
          <cell r="I41">
            <v>135.45263532763531</v>
          </cell>
          <cell r="J41">
            <v>148.63995726495725</v>
          </cell>
          <cell r="K41">
            <v>161.82727920227916</v>
          </cell>
          <cell r="L41">
            <v>168.54039922222222</v>
          </cell>
        </row>
        <row r="42">
          <cell r="C42">
            <v>60.096509971509946</v>
          </cell>
          <cell r="D42">
            <v>74.037393162393144</v>
          </cell>
          <cell r="E42">
            <v>88.166666666666643</v>
          </cell>
          <cell r="F42">
            <v>102.29594017094018</v>
          </cell>
          <cell r="G42">
            <v>116.42521367521367</v>
          </cell>
          <cell r="H42">
            <v>130.55448717948715</v>
          </cell>
          <cell r="I42">
            <v>144.68376068376068</v>
          </cell>
          <cell r="J42">
            <v>158.81303418803415</v>
          </cell>
          <cell r="K42">
            <v>172.75391737891738</v>
          </cell>
          <cell r="L42">
            <v>179.95845277777775</v>
          </cell>
        </row>
        <row r="43">
          <cell r="C43">
            <v>63.299145299145295</v>
          </cell>
          <cell r="D43">
            <v>78.181980056980038</v>
          </cell>
          <cell r="E43">
            <v>93.253205128205124</v>
          </cell>
          <cell r="F43">
            <v>108.51282051282048</v>
          </cell>
          <cell r="G43">
            <v>123.58404558404555</v>
          </cell>
          <cell r="H43">
            <v>138.84366096866094</v>
          </cell>
          <cell r="I43">
            <v>153.72649572649573</v>
          </cell>
          <cell r="J43">
            <v>168.79772079772079</v>
          </cell>
          <cell r="K43">
            <v>183.86894586894581</v>
          </cell>
          <cell r="L43">
            <v>191.37650633333328</v>
          </cell>
        </row>
        <row r="44">
          <cell r="C44">
            <v>66.501780626780615</v>
          </cell>
          <cell r="D44">
            <v>82.703347578347561</v>
          </cell>
          <cell r="E44">
            <v>98.528133903133877</v>
          </cell>
          <cell r="F44">
            <v>114.72970085470085</v>
          </cell>
          <cell r="G44">
            <v>130.74287749287751</v>
          </cell>
          <cell r="H44">
            <v>146.75605413105413</v>
          </cell>
          <cell r="I44">
            <v>162.76923076923072</v>
          </cell>
          <cell r="J44">
            <v>178.97079772079772</v>
          </cell>
          <cell r="K44">
            <v>194.79558404558398</v>
          </cell>
          <cell r="L44">
            <v>203.04277844444442</v>
          </cell>
        </row>
        <row r="45">
          <cell r="C45">
            <v>69.70441595441595</v>
          </cell>
          <cell r="D45">
            <v>86.847934472934455</v>
          </cell>
          <cell r="E45">
            <v>103.80306267806269</v>
          </cell>
          <cell r="F45">
            <v>120.94658119658116</v>
          </cell>
          <cell r="G45">
            <v>137.71331908831908</v>
          </cell>
          <cell r="H45">
            <v>154.85683760683759</v>
          </cell>
          <cell r="I45">
            <v>171.81196581196576</v>
          </cell>
          <cell r="J45">
            <v>188.9554843304843</v>
          </cell>
          <cell r="K45">
            <v>206.09900284900286</v>
          </cell>
          <cell r="L45">
            <v>214.46083199999998</v>
          </cell>
        </row>
        <row r="46">
          <cell r="C46">
            <v>72.90705128205127</v>
          </cell>
          <cell r="D46">
            <v>91.180911680911663</v>
          </cell>
          <cell r="E46">
            <v>108.88960113960114</v>
          </cell>
          <cell r="F46">
            <v>127.16346153846149</v>
          </cell>
          <cell r="G46">
            <v>144.87215099715098</v>
          </cell>
          <cell r="H46">
            <v>163.14601139601137</v>
          </cell>
          <cell r="I46">
            <v>181.04309116809111</v>
          </cell>
          <cell r="J46">
            <v>199.12856125356126</v>
          </cell>
          <cell r="K46">
            <v>217.02564102564097</v>
          </cell>
          <cell r="L46">
            <v>225.87888555555551</v>
          </cell>
        </row>
        <row r="47">
          <cell r="C47">
            <v>76.486467236467206</v>
          </cell>
          <cell r="D47">
            <v>95.513888888888886</v>
          </cell>
          <cell r="E47">
            <v>113.97613960113959</v>
          </cell>
          <cell r="F47">
            <v>133.56873219373213</v>
          </cell>
          <cell r="G47">
            <v>151.84259259259255</v>
          </cell>
          <cell r="H47">
            <v>171.43518518518513</v>
          </cell>
          <cell r="I47">
            <v>189.89743589743591</v>
          </cell>
          <cell r="J47">
            <v>209.49002849002844</v>
          </cell>
          <cell r="K47">
            <v>227.95227920227919</v>
          </cell>
          <cell r="L47">
            <v>237.29693911111102</v>
          </cell>
        </row>
      </sheetData>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Wood &amp; Fuax HC Price"/>
      <sheetName val="Wood &amp; Fuax HC Bev Cost"/>
      <sheetName val="Wood &amp; Fuax HC "/>
    </sheetNames>
    <sheetDataSet>
      <sheetData sheetId="0">
        <row r="4">
          <cell r="B4">
            <v>0.35</v>
          </cell>
        </row>
        <row r="5">
          <cell r="B5">
            <v>0.35</v>
          </cell>
        </row>
        <row r="7">
          <cell r="B7">
            <v>0.4</v>
          </cell>
        </row>
        <row r="8">
          <cell r="B8">
            <v>0.35</v>
          </cell>
        </row>
        <row r="10">
          <cell r="B10">
            <v>0.3</v>
          </cell>
        </row>
      </sheetData>
      <sheetData sheetId="1"/>
      <sheetData sheetId="2">
        <row r="5">
          <cell r="C5">
            <v>14.371499999999999</v>
          </cell>
          <cell r="D5">
            <v>15.522</v>
          </cell>
          <cell r="E5">
            <v>16.666</v>
          </cell>
          <cell r="F5">
            <v>18.915000000000003</v>
          </cell>
          <cell r="G5">
            <v>20.423000000000002</v>
          </cell>
          <cell r="H5">
            <v>23.257000000000001</v>
          </cell>
          <cell r="I5">
            <v>25.408500000000004</v>
          </cell>
          <cell r="J5">
            <v>27.163499999999999</v>
          </cell>
          <cell r="K5">
            <v>29.198</v>
          </cell>
          <cell r="L5">
            <v>31.681000000000001</v>
          </cell>
          <cell r="M5">
            <v>32.558500000000002</v>
          </cell>
          <cell r="N5">
            <v>35.399000000000001</v>
          </cell>
          <cell r="O5">
            <v>38.545000000000002</v>
          </cell>
          <cell r="P5">
            <v>39.468000000000004</v>
          </cell>
          <cell r="Q5">
            <v>41.769000000000005</v>
          </cell>
          <cell r="R5">
            <v>46.553000000000004</v>
          </cell>
          <cell r="S5">
            <v>49.692500000000003</v>
          </cell>
          <cell r="T5">
            <v>52.552499999999995</v>
          </cell>
          <cell r="U5">
            <v>55.276000000000003</v>
          </cell>
          <cell r="V5">
            <v>57.278000000000006</v>
          </cell>
          <cell r="W5">
            <v>59.839000000000006</v>
          </cell>
          <cell r="X5">
            <v>63.199500000000008</v>
          </cell>
          <cell r="Y5">
            <v>65.728000000000009</v>
          </cell>
          <cell r="Z5">
            <v>68.256500000000003</v>
          </cell>
        </row>
        <row r="6">
          <cell r="C6">
            <v>17.03</v>
          </cell>
          <cell r="D6">
            <v>18.609500000000001</v>
          </cell>
          <cell r="E6">
            <v>20.189</v>
          </cell>
          <cell r="F6">
            <v>23.029500000000002</v>
          </cell>
          <cell r="G6">
            <v>24.908000000000001</v>
          </cell>
          <cell r="H6">
            <v>28.665000000000003</v>
          </cell>
          <cell r="I6">
            <v>31.602999999999998</v>
          </cell>
          <cell r="J6">
            <v>33.566000000000003</v>
          </cell>
          <cell r="K6">
            <v>37.478999999999999</v>
          </cell>
          <cell r="L6">
            <v>39.604500000000002</v>
          </cell>
          <cell r="M6">
            <v>41.041000000000004</v>
          </cell>
          <cell r="N6">
            <v>43.875</v>
          </cell>
          <cell r="O6">
            <v>46.741500000000002</v>
          </cell>
          <cell r="P6">
            <v>48.652499999999996</v>
          </cell>
          <cell r="Q6">
            <v>52.481000000000002</v>
          </cell>
          <cell r="R6">
            <v>56.621500000000005</v>
          </cell>
          <cell r="S6">
            <v>60.228999999999999</v>
          </cell>
          <cell r="T6">
            <v>64.902500000000003</v>
          </cell>
          <cell r="U6">
            <v>67.977000000000004</v>
          </cell>
          <cell r="V6">
            <v>71.721000000000004</v>
          </cell>
          <cell r="W6">
            <v>75.8095</v>
          </cell>
          <cell r="X6">
            <v>94.802499999999995</v>
          </cell>
          <cell r="Y6">
            <v>98.592000000000013</v>
          </cell>
          <cell r="Z6">
            <v>102.3815</v>
          </cell>
        </row>
        <row r="7">
          <cell r="C7">
            <v>19.162000000000003</v>
          </cell>
          <cell r="D7">
            <v>21.443500000000004</v>
          </cell>
          <cell r="E7">
            <v>23.712</v>
          </cell>
          <cell r="F7">
            <v>26.611000000000001</v>
          </cell>
          <cell r="G7">
            <v>28.548000000000002</v>
          </cell>
          <cell r="H7">
            <v>32.408999999999999</v>
          </cell>
          <cell r="I7">
            <v>36.250500000000002</v>
          </cell>
          <cell r="J7">
            <v>39.663000000000004</v>
          </cell>
          <cell r="K7">
            <v>43.927</v>
          </cell>
          <cell r="L7">
            <v>47.092500000000001</v>
          </cell>
          <cell r="M7">
            <v>50.056500000000007</v>
          </cell>
          <cell r="N7">
            <v>53.423499999999997</v>
          </cell>
          <cell r="O7">
            <v>56.335500000000003</v>
          </cell>
          <cell r="P7">
            <v>58.272500000000008</v>
          </cell>
          <cell r="Q7">
            <v>62.14</v>
          </cell>
          <cell r="R7">
            <v>67.938000000000002</v>
          </cell>
          <cell r="S7">
            <v>74.366500000000002</v>
          </cell>
          <cell r="T7">
            <v>79.540500000000009</v>
          </cell>
          <cell r="U7">
            <v>83.024500000000003</v>
          </cell>
          <cell r="V7">
            <v>86.19</v>
          </cell>
          <cell r="W7">
            <v>92.540500000000009</v>
          </cell>
          <cell r="X7">
            <v>113.84750000000001</v>
          </cell>
          <cell r="Y7">
            <v>118.404</v>
          </cell>
          <cell r="Z7">
            <v>122.9605</v>
          </cell>
        </row>
        <row r="8">
          <cell r="C8">
            <v>23.751000000000001</v>
          </cell>
          <cell r="D8">
            <v>26.201500000000003</v>
          </cell>
          <cell r="E8">
            <v>28.665000000000003</v>
          </cell>
          <cell r="F8">
            <v>35.216999999999999</v>
          </cell>
          <cell r="G8">
            <v>38.915500000000002</v>
          </cell>
          <cell r="H8">
            <v>42.932499999999997</v>
          </cell>
          <cell r="I8">
            <v>45.6235</v>
          </cell>
          <cell r="J8">
            <v>50.979500000000009</v>
          </cell>
          <cell r="K8">
            <v>54.339999999999996</v>
          </cell>
          <cell r="L8">
            <v>57.434000000000005</v>
          </cell>
          <cell r="M8">
            <v>61.535500000000006</v>
          </cell>
        </row>
        <row r="14">
          <cell r="C14">
            <v>18.323500000000003</v>
          </cell>
          <cell r="D14">
            <v>19.786000000000001</v>
          </cell>
          <cell r="E14">
            <v>21.2485</v>
          </cell>
          <cell r="F14">
            <v>24.128</v>
          </cell>
          <cell r="G14">
            <v>26.039000000000001</v>
          </cell>
          <cell r="H14">
            <v>29.652999999999999</v>
          </cell>
          <cell r="I14">
            <v>32.402500000000003</v>
          </cell>
          <cell r="J14">
            <v>34.632000000000005</v>
          </cell>
          <cell r="K14">
            <v>37.225500000000004</v>
          </cell>
          <cell r="L14">
            <v>40.390999999999998</v>
          </cell>
          <cell r="M14">
            <v>41.515500000000003</v>
          </cell>
          <cell r="N14">
            <v>45.136000000000003</v>
          </cell>
          <cell r="O14">
            <v>49.146500000000003</v>
          </cell>
          <cell r="P14">
            <v>50.323</v>
          </cell>
          <cell r="Q14">
            <v>53.248000000000005</v>
          </cell>
          <cell r="R14">
            <v>59.357999999999997</v>
          </cell>
          <cell r="S14">
            <v>63.362000000000002</v>
          </cell>
          <cell r="T14">
            <v>67.015000000000001</v>
          </cell>
          <cell r="U14">
            <v>70.472999999999999</v>
          </cell>
          <cell r="V14">
            <v>73.034000000000006</v>
          </cell>
          <cell r="W14">
            <v>76.296999999999997</v>
          </cell>
          <cell r="X14">
            <v>82.160000000000011</v>
          </cell>
          <cell r="Y14">
            <v>85.455500000000001</v>
          </cell>
          <cell r="Z14">
            <v>88.731499999999997</v>
          </cell>
        </row>
        <row r="15">
          <cell r="C15">
            <v>21.71</v>
          </cell>
          <cell r="D15">
            <v>23.7315</v>
          </cell>
          <cell r="E15">
            <v>25.740000000000002</v>
          </cell>
          <cell r="F15">
            <v>29.360500000000002</v>
          </cell>
          <cell r="G15">
            <v>31.759</v>
          </cell>
          <cell r="H15">
            <v>36.549500000000002</v>
          </cell>
          <cell r="I15">
            <v>40.300000000000004</v>
          </cell>
          <cell r="J15">
            <v>42.796000000000006</v>
          </cell>
          <cell r="K15">
            <v>47.787999999999997</v>
          </cell>
          <cell r="L15">
            <v>50.505000000000003</v>
          </cell>
          <cell r="M15">
            <v>52.3185</v>
          </cell>
          <cell r="N15">
            <v>55.945499999999996</v>
          </cell>
          <cell r="O15">
            <v>59.598500000000001</v>
          </cell>
          <cell r="P15">
            <v>62.036000000000001</v>
          </cell>
          <cell r="Q15">
            <v>66.911000000000001</v>
          </cell>
          <cell r="R15">
            <v>72.195499999999996</v>
          </cell>
          <cell r="S15">
            <v>76.797499999999999</v>
          </cell>
          <cell r="T15">
            <v>82.751500000000007</v>
          </cell>
          <cell r="U15">
            <v>86.664500000000018</v>
          </cell>
          <cell r="V15">
            <v>91.454999999999998</v>
          </cell>
          <cell r="W15">
            <v>96.668000000000006</v>
          </cell>
          <cell r="X15">
            <v>123.24</v>
          </cell>
          <cell r="Y15">
            <v>128.17349999999999</v>
          </cell>
          <cell r="Z15">
            <v>133.09399999999999</v>
          </cell>
        </row>
        <row r="16">
          <cell r="C16">
            <v>24.427</v>
          </cell>
          <cell r="D16">
            <v>27.3325</v>
          </cell>
          <cell r="E16">
            <v>30.2315</v>
          </cell>
          <cell r="F16">
            <v>33.936500000000002</v>
          </cell>
          <cell r="G16">
            <v>36.393500000000003</v>
          </cell>
          <cell r="H16">
            <v>41.320500000000003</v>
          </cell>
          <cell r="I16">
            <v>46.214999999999996</v>
          </cell>
          <cell r="J16">
            <v>50.57</v>
          </cell>
          <cell r="K16">
            <v>56.003999999999998</v>
          </cell>
          <cell r="L16">
            <v>60.040500000000002</v>
          </cell>
          <cell r="M16">
            <v>63.823500000000003</v>
          </cell>
          <cell r="N16">
            <v>68.113500000000002</v>
          </cell>
          <cell r="O16">
            <v>71.831500000000005</v>
          </cell>
          <cell r="P16">
            <v>74.307999999999993</v>
          </cell>
          <cell r="Q16">
            <v>79.228499999999997</v>
          </cell>
          <cell r="R16">
            <v>86.625500000000017</v>
          </cell>
          <cell r="S16">
            <v>94.8155</v>
          </cell>
          <cell r="T16">
            <v>101.41300000000001</v>
          </cell>
          <cell r="U16">
            <v>105.85250000000001</v>
          </cell>
          <cell r="V16">
            <v>109.88900000000001</v>
          </cell>
          <cell r="W16">
            <v>118.001</v>
          </cell>
          <cell r="X16">
            <v>164.32000000000002</v>
          </cell>
          <cell r="Y16">
            <v>170.89150000000004</v>
          </cell>
          <cell r="Z16">
            <v>177.46949999999998</v>
          </cell>
        </row>
        <row r="17">
          <cell r="C17">
            <v>30.277000000000001</v>
          </cell>
          <cell r="D17">
            <v>33.416499999999999</v>
          </cell>
          <cell r="E17">
            <v>36.549500000000002</v>
          </cell>
          <cell r="F17">
            <v>44.908500000000004</v>
          </cell>
          <cell r="G17">
            <v>49.621000000000002</v>
          </cell>
          <cell r="H17">
            <v>54.743000000000002</v>
          </cell>
          <cell r="I17">
            <v>58.175000000000004</v>
          </cell>
          <cell r="J17">
            <v>65.006500000000003</v>
          </cell>
          <cell r="K17">
            <v>69.277000000000001</v>
          </cell>
          <cell r="L17">
            <v>73.228999999999999</v>
          </cell>
          <cell r="M17">
            <v>78.461500000000001</v>
          </cell>
        </row>
        <row r="23">
          <cell r="C23">
            <v>15.801499999999999</v>
          </cell>
          <cell r="D23">
            <v>17.075500000000002</v>
          </cell>
          <cell r="E23">
            <v>18.330000000000002</v>
          </cell>
          <cell r="F23">
            <v>20.8065</v>
          </cell>
          <cell r="G23">
            <v>22.464000000000002</v>
          </cell>
          <cell r="H23">
            <v>25.577500000000001</v>
          </cell>
          <cell r="I23">
            <v>27.95</v>
          </cell>
          <cell r="J23">
            <v>29.880500000000001</v>
          </cell>
          <cell r="K23">
            <v>32.116500000000002</v>
          </cell>
          <cell r="L23">
            <v>34.846499999999999</v>
          </cell>
          <cell r="M23">
            <v>35.815000000000005</v>
          </cell>
          <cell r="N23">
            <v>38.948</v>
          </cell>
          <cell r="O23">
            <v>42.399500000000003</v>
          </cell>
          <cell r="P23">
            <v>43.413500000000006</v>
          </cell>
          <cell r="Q23">
            <v>45.948500000000003</v>
          </cell>
          <cell r="R23">
            <v>51.207000000000001</v>
          </cell>
          <cell r="S23">
            <v>54.652000000000001</v>
          </cell>
          <cell r="T23">
            <v>57.817500000000003</v>
          </cell>
          <cell r="U23">
            <v>60.801000000000009</v>
          </cell>
          <cell r="V23">
            <v>63.011000000000003</v>
          </cell>
          <cell r="W23">
            <v>65.819000000000003</v>
          </cell>
        </row>
        <row r="24">
          <cell r="C24">
            <v>18.726500000000001</v>
          </cell>
          <cell r="D24">
            <v>20.475000000000001</v>
          </cell>
          <cell r="E24">
            <v>22.217000000000002</v>
          </cell>
          <cell r="F24">
            <v>25.330500000000001</v>
          </cell>
          <cell r="G24">
            <v>27.404</v>
          </cell>
          <cell r="H24">
            <v>31.531500000000001</v>
          </cell>
          <cell r="I24">
            <v>34.768500000000003</v>
          </cell>
          <cell r="J24">
            <v>36.92</v>
          </cell>
          <cell r="K24">
            <v>41.235999999999997</v>
          </cell>
          <cell r="L24">
            <v>43.569500000000005</v>
          </cell>
          <cell r="M24">
            <v>45.142500000000005</v>
          </cell>
          <cell r="N24">
            <v>48.262500000000003</v>
          </cell>
          <cell r="O24">
            <v>51.421500000000002</v>
          </cell>
          <cell r="P24">
            <v>53.514499999999998</v>
          </cell>
          <cell r="Q24">
            <v>57.726500000000001</v>
          </cell>
          <cell r="R24">
            <v>62.276500000000006</v>
          </cell>
          <cell r="S24">
            <v>66.260999999999996</v>
          </cell>
          <cell r="T24">
            <v>71.389499999999998</v>
          </cell>
          <cell r="U24">
            <v>74.769500000000008</v>
          </cell>
          <cell r="V24">
            <v>78.890500000000003</v>
          </cell>
          <cell r="W24">
            <v>83.401499999999999</v>
          </cell>
        </row>
        <row r="25">
          <cell r="C25">
            <v>21.073</v>
          </cell>
          <cell r="D25">
            <v>23.582000000000001</v>
          </cell>
          <cell r="E25">
            <v>26.084500000000002</v>
          </cell>
          <cell r="F25">
            <v>29.269500000000001</v>
          </cell>
          <cell r="G25">
            <v>31.401500000000002</v>
          </cell>
          <cell r="H25">
            <v>35.646000000000001</v>
          </cell>
          <cell r="I25">
            <v>39.871000000000002</v>
          </cell>
          <cell r="J25">
            <v>43.628000000000007</v>
          </cell>
          <cell r="K25">
            <v>48.314500000000002</v>
          </cell>
          <cell r="L25">
            <v>51.805000000000007</v>
          </cell>
          <cell r="M25">
            <v>55.074500000000008</v>
          </cell>
          <cell r="N25">
            <v>58.773000000000003</v>
          </cell>
          <cell r="O25">
            <v>61.964500000000001</v>
          </cell>
          <cell r="P25">
            <v>64.096500000000006</v>
          </cell>
          <cell r="Q25">
            <v>68.360500000000002</v>
          </cell>
          <cell r="R25">
            <v>74.737000000000009</v>
          </cell>
          <cell r="S25">
            <v>81.808999999999997</v>
          </cell>
          <cell r="T25">
            <v>87.49</v>
          </cell>
          <cell r="U25">
            <v>91.325000000000003</v>
          </cell>
          <cell r="V25">
            <v>94.809000000000012</v>
          </cell>
          <cell r="W25">
            <v>101.80300000000001</v>
          </cell>
        </row>
        <row r="26">
          <cell r="C26">
            <v>26.117000000000001</v>
          </cell>
          <cell r="D26">
            <v>28.827500000000001</v>
          </cell>
          <cell r="E26">
            <v>31.531500000000001</v>
          </cell>
          <cell r="F26">
            <v>38.74</v>
          </cell>
          <cell r="G26">
            <v>42.809000000000005</v>
          </cell>
          <cell r="H26">
            <v>47.228999999999999</v>
          </cell>
          <cell r="I26">
            <v>50.186499999999995</v>
          </cell>
          <cell r="J26">
            <v>56.088500000000003</v>
          </cell>
          <cell r="K26">
            <v>59.774000000000001</v>
          </cell>
          <cell r="L26">
            <v>63.173500000000004</v>
          </cell>
          <cell r="M26">
            <v>67.691000000000003</v>
          </cell>
        </row>
        <row r="32">
          <cell r="C32">
            <v>20.156500000000001</v>
          </cell>
          <cell r="D32">
            <v>21.762</v>
          </cell>
          <cell r="E32">
            <v>23.380500000000001</v>
          </cell>
          <cell r="F32">
            <v>26.5395</v>
          </cell>
          <cell r="G32">
            <v>28.645500000000002</v>
          </cell>
          <cell r="H32">
            <v>32.617000000000004</v>
          </cell>
          <cell r="I32">
            <v>35.639499999999998</v>
          </cell>
          <cell r="J32">
            <v>38.096499999999999</v>
          </cell>
          <cell r="K32">
            <v>40.9435</v>
          </cell>
          <cell r="L32">
            <v>44.427499999999995</v>
          </cell>
          <cell r="M32">
            <v>45.669000000000004</v>
          </cell>
          <cell r="N32">
            <v>49.646999999999998</v>
          </cell>
          <cell r="O32">
            <v>54.054000000000002</v>
          </cell>
          <cell r="P32">
            <v>55.347500000000004</v>
          </cell>
          <cell r="Q32">
            <v>58.578000000000003</v>
          </cell>
          <cell r="R32">
            <v>65.292500000000004</v>
          </cell>
          <cell r="S32">
            <v>69.6995</v>
          </cell>
          <cell r="T32">
            <v>73.710000000000008</v>
          </cell>
          <cell r="U32">
            <v>77.512500000000003</v>
          </cell>
          <cell r="V32">
            <v>80.333500000000001</v>
          </cell>
          <cell r="W32">
            <v>83.9345</v>
          </cell>
        </row>
        <row r="33">
          <cell r="C33">
            <v>23.881000000000004</v>
          </cell>
          <cell r="D33">
            <v>26.103999999999999</v>
          </cell>
          <cell r="E33">
            <v>28.314000000000004</v>
          </cell>
          <cell r="F33">
            <v>32.298499999999997</v>
          </cell>
          <cell r="G33">
            <v>34.9375</v>
          </cell>
          <cell r="H33">
            <v>40.202500000000001</v>
          </cell>
          <cell r="I33">
            <v>44.330000000000005</v>
          </cell>
          <cell r="J33">
            <v>47.073</v>
          </cell>
          <cell r="K33">
            <v>52.565500000000007</v>
          </cell>
          <cell r="L33">
            <v>55.555500000000002</v>
          </cell>
          <cell r="M33">
            <v>57.551000000000009</v>
          </cell>
          <cell r="N33">
            <v>61.542000000000009</v>
          </cell>
          <cell r="O33">
            <v>65.558999999999997</v>
          </cell>
          <cell r="P33">
            <v>68.237000000000009</v>
          </cell>
          <cell r="Q33">
            <v>73.599500000000006</v>
          </cell>
          <cell r="R33">
            <v>79.410499999999999</v>
          </cell>
          <cell r="S33">
            <v>84.474000000000004</v>
          </cell>
          <cell r="T33">
            <v>91.025999999999996</v>
          </cell>
          <cell r="U33">
            <v>95.335499999999996</v>
          </cell>
          <cell r="V33">
            <v>100.59399999999999</v>
          </cell>
          <cell r="W33">
            <v>106.3335</v>
          </cell>
        </row>
        <row r="34">
          <cell r="C34">
            <v>26.871000000000002</v>
          </cell>
          <cell r="D34">
            <v>30.068999999999999</v>
          </cell>
          <cell r="E34">
            <v>33.253999999999998</v>
          </cell>
          <cell r="F34">
            <v>37.323</v>
          </cell>
          <cell r="G34">
            <v>40.033500000000004</v>
          </cell>
          <cell r="H34">
            <v>45.454500000000003</v>
          </cell>
          <cell r="I34">
            <v>50.849500000000006</v>
          </cell>
          <cell r="J34">
            <v>55.627000000000002</v>
          </cell>
          <cell r="K34">
            <v>61.613500000000009</v>
          </cell>
          <cell r="L34">
            <v>66.053000000000011</v>
          </cell>
          <cell r="M34">
            <v>70.2</v>
          </cell>
          <cell r="N34">
            <v>74.932000000000002</v>
          </cell>
          <cell r="O34">
            <v>79.01400000000001</v>
          </cell>
          <cell r="P34">
            <v>81.730999999999995</v>
          </cell>
          <cell r="Q34">
            <v>87.145499999999998</v>
          </cell>
          <cell r="R34">
            <v>95.29</v>
          </cell>
          <cell r="S34">
            <v>104.29900000000001</v>
          </cell>
          <cell r="T34">
            <v>111.54650000000001</v>
          </cell>
          <cell r="U34">
            <v>116.44099999999999</v>
          </cell>
          <cell r="V34">
            <v>120.8805</v>
          </cell>
          <cell r="W34">
            <v>129.79849999999999</v>
          </cell>
        </row>
        <row r="35">
          <cell r="C35">
            <v>33.299500000000002</v>
          </cell>
          <cell r="D35">
            <v>36.7575</v>
          </cell>
          <cell r="E35">
            <v>40.202500000000001</v>
          </cell>
          <cell r="F35">
            <v>49.393499999999996</v>
          </cell>
          <cell r="G35">
            <v>54.580500000000001</v>
          </cell>
          <cell r="H35">
            <v>60.209499999999998</v>
          </cell>
          <cell r="I35">
            <v>63.986000000000004</v>
          </cell>
          <cell r="J35">
            <v>71.506500000000003</v>
          </cell>
          <cell r="K35">
            <v>76.206000000000003</v>
          </cell>
          <cell r="L35">
            <v>80.554500000000004</v>
          </cell>
          <cell r="M35">
            <v>86.300500000000014</v>
          </cell>
        </row>
        <row r="41">
          <cell r="C41">
            <v>17.526</v>
          </cell>
          <cell r="D41">
            <v>19.613999999999997</v>
          </cell>
          <cell r="E41">
            <v>24.521999999999998</v>
          </cell>
          <cell r="F41">
            <v>29.423999999999999</v>
          </cell>
          <cell r="G41">
            <v>34.337999999999994</v>
          </cell>
          <cell r="H41">
            <v>39.234000000000002</v>
          </cell>
          <cell r="I41">
            <v>44.136000000000003</v>
          </cell>
          <cell r="J41">
            <v>49.043999999999997</v>
          </cell>
          <cell r="K41">
            <v>53.945999999999998</v>
          </cell>
          <cell r="L41">
            <v>58.841999999999992</v>
          </cell>
          <cell r="M41">
            <v>66.45</v>
          </cell>
          <cell r="N41">
            <v>71.622</v>
          </cell>
          <cell r="O41">
            <v>76.793999999999997</v>
          </cell>
          <cell r="P41">
            <v>81.966000000000008</v>
          </cell>
        </row>
        <row r="42">
          <cell r="C42">
            <v>21.707999999999998</v>
          </cell>
          <cell r="D42">
            <v>24.305999999999997</v>
          </cell>
          <cell r="E42">
            <v>30.378</v>
          </cell>
          <cell r="F42">
            <v>36.455999999999996</v>
          </cell>
          <cell r="G42">
            <v>42.54</v>
          </cell>
          <cell r="H42">
            <v>48.611999999999995</v>
          </cell>
          <cell r="I42">
            <v>54.690000000000005</v>
          </cell>
          <cell r="J42">
            <v>60.774000000000001</v>
          </cell>
          <cell r="K42">
            <v>66.852000000000004</v>
          </cell>
          <cell r="L42">
            <v>72.917999999999992</v>
          </cell>
          <cell r="M42">
            <v>82.337999999999994</v>
          </cell>
          <cell r="N42">
            <v>88.745999999999995</v>
          </cell>
          <cell r="O42">
            <v>95.14800000000001</v>
          </cell>
          <cell r="P42">
            <v>101.562</v>
          </cell>
        </row>
        <row r="43">
          <cell r="C43">
            <v>25.902000000000001</v>
          </cell>
          <cell r="D43">
            <v>28.991999999999997</v>
          </cell>
          <cell r="E43">
            <v>36.239999999999995</v>
          </cell>
          <cell r="F43">
            <v>43.493999999999993</v>
          </cell>
          <cell r="G43">
            <v>50.747999999999998</v>
          </cell>
          <cell r="H43">
            <v>57.995999999999995</v>
          </cell>
          <cell r="I43">
            <v>65.244</v>
          </cell>
          <cell r="J43">
            <v>72.504000000000005</v>
          </cell>
          <cell r="K43">
            <v>79.745999999999995</v>
          </cell>
          <cell r="L43">
            <v>86.987999999999985</v>
          </cell>
          <cell r="M43">
            <v>98.225999999999999</v>
          </cell>
          <cell r="N43">
            <v>105.876</v>
          </cell>
          <cell r="O43">
            <v>113.52</v>
          </cell>
          <cell r="P43">
            <v>121.16399999999999</v>
          </cell>
        </row>
        <row r="49">
          <cell r="C49">
            <v>21.029999999999998</v>
          </cell>
          <cell r="D49">
            <v>23.544</v>
          </cell>
          <cell r="E49">
            <v>29.423999999999999</v>
          </cell>
          <cell r="F49">
            <v>35.31</v>
          </cell>
          <cell r="G49">
            <v>41.195999999999998</v>
          </cell>
          <cell r="H49">
            <v>47.082000000000001</v>
          </cell>
          <cell r="I49">
            <v>52.967999999999996</v>
          </cell>
          <cell r="J49">
            <v>58.847999999999999</v>
          </cell>
          <cell r="K49">
            <v>64.739999999999995</v>
          </cell>
          <cell r="L49">
            <v>70.608000000000004</v>
          </cell>
          <cell r="M49">
            <v>79.733999999999995</v>
          </cell>
          <cell r="N49">
            <v>85.937999999999988</v>
          </cell>
          <cell r="O49">
            <v>92.14800000000001</v>
          </cell>
          <cell r="P49">
            <v>98.35199999999999</v>
          </cell>
        </row>
        <row r="50">
          <cell r="C50">
            <v>26.052</v>
          </cell>
          <cell r="D50">
            <v>29.165999999999997</v>
          </cell>
          <cell r="E50">
            <v>36.449999999999996</v>
          </cell>
          <cell r="F50">
            <v>43.752000000000002</v>
          </cell>
          <cell r="G50">
            <v>51.047999999999995</v>
          </cell>
          <cell r="H50">
            <v>58.331999999999994</v>
          </cell>
          <cell r="I50">
            <v>65.628</v>
          </cell>
          <cell r="J50">
            <v>72.929999999999993</v>
          </cell>
          <cell r="K50">
            <v>80.225999999999999</v>
          </cell>
          <cell r="L50">
            <v>87.498000000000005</v>
          </cell>
          <cell r="M50">
            <v>98.801999999999992</v>
          </cell>
          <cell r="N50">
            <v>106.494</v>
          </cell>
          <cell r="O50">
            <v>114.18599999999999</v>
          </cell>
          <cell r="P50">
            <v>121.87799999999999</v>
          </cell>
        </row>
        <row r="51">
          <cell r="C51">
            <v>31.085999999999999</v>
          </cell>
          <cell r="D51">
            <v>34.787999999999997</v>
          </cell>
          <cell r="E51">
            <v>43.488</v>
          </cell>
          <cell r="F51">
            <v>52.193999999999996</v>
          </cell>
          <cell r="G51">
            <v>60.893999999999991</v>
          </cell>
          <cell r="H51">
            <v>69.593999999999994</v>
          </cell>
          <cell r="I51">
            <v>78.293999999999997</v>
          </cell>
          <cell r="J51">
            <v>87</v>
          </cell>
          <cell r="K51">
            <v>95.7</v>
          </cell>
          <cell r="L51">
            <v>104.38799999999999</v>
          </cell>
          <cell r="M51">
            <v>117.86999999999999</v>
          </cell>
          <cell r="N51">
            <v>127.044</v>
          </cell>
          <cell r="O51">
            <v>136.22399999999999</v>
          </cell>
          <cell r="P51">
            <v>145.398</v>
          </cell>
        </row>
        <row r="56">
          <cell r="C56">
            <v>19.655999999999999</v>
          </cell>
          <cell r="D56">
            <v>21.995999999999999</v>
          </cell>
          <cell r="E56">
            <v>27.497999999999998</v>
          </cell>
          <cell r="F56">
            <v>32.994</v>
          </cell>
          <cell r="G56">
            <v>38.495999999999995</v>
          </cell>
          <cell r="H56">
            <v>43.991999999999997</v>
          </cell>
          <cell r="I56">
            <v>49.5</v>
          </cell>
          <cell r="J56">
            <v>55.002000000000002</v>
          </cell>
          <cell r="K56">
            <v>60.497999999999998</v>
          </cell>
          <cell r="L56">
            <v>65.988</v>
          </cell>
          <cell r="M56">
            <v>74.507999999999996</v>
          </cell>
          <cell r="N56">
            <v>80.309999999999988</v>
          </cell>
          <cell r="O56">
            <v>86.112000000000009</v>
          </cell>
          <cell r="P56">
            <v>91.914000000000001</v>
          </cell>
        </row>
        <row r="57">
          <cell r="C57">
            <v>24.347999999999999</v>
          </cell>
          <cell r="D57">
            <v>27.257999999999999</v>
          </cell>
          <cell r="E57">
            <v>34.067999999999998</v>
          </cell>
          <cell r="F57">
            <v>40.877999999999993</v>
          </cell>
          <cell r="G57">
            <v>47.699999999999996</v>
          </cell>
          <cell r="H57">
            <v>54.515999999999998</v>
          </cell>
          <cell r="I57">
            <v>61.331999999999994</v>
          </cell>
          <cell r="J57">
            <v>68.147999999999996</v>
          </cell>
          <cell r="K57">
            <v>74.97</v>
          </cell>
          <cell r="L57">
            <v>81.768000000000001</v>
          </cell>
          <cell r="M57">
            <v>92.327999999999989</v>
          </cell>
          <cell r="N57">
            <v>99.516000000000005</v>
          </cell>
          <cell r="O57">
            <v>106.70399999999999</v>
          </cell>
          <cell r="P57">
            <v>113.892</v>
          </cell>
        </row>
        <row r="58">
          <cell r="C58">
            <v>29.052</v>
          </cell>
          <cell r="D58">
            <v>32.507999999999996</v>
          </cell>
          <cell r="E58">
            <v>40.643999999999998</v>
          </cell>
          <cell r="F58">
            <v>48.779999999999994</v>
          </cell>
          <cell r="G58">
            <v>56.904000000000003</v>
          </cell>
          <cell r="H58">
            <v>65.040000000000006</v>
          </cell>
          <cell r="I58">
            <v>73.164000000000001</v>
          </cell>
          <cell r="J58">
            <v>81.305999999999997</v>
          </cell>
          <cell r="K58">
            <v>89.43</v>
          </cell>
          <cell r="L58">
            <v>97.548000000000002</v>
          </cell>
          <cell r="M58">
            <v>110.14800000000001</v>
          </cell>
          <cell r="N58">
            <v>118.72199999999999</v>
          </cell>
          <cell r="O58">
            <v>127.29599999999999</v>
          </cell>
          <cell r="P58">
            <v>135.876</v>
          </cell>
        </row>
        <row r="64">
          <cell r="C64">
            <v>23.58</v>
          </cell>
          <cell r="D64">
            <v>26.394000000000002</v>
          </cell>
          <cell r="E64">
            <v>32.994</v>
          </cell>
          <cell r="F64">
            <v>39.593999999999994</v>
          </cell>
          <cell r="G64">
            <v>46.193999999999996</v>
          </cell>
          <cell r="H64">
            <v>52.8</v>
          </cell>
          <cell r="I64">
            <v>59.4</v>
          </cell>
          <cell r="J64">
            <v>66</v>
          </cell>
          <cell r="K64">
            <v>72.599999999999994</v>
          </cell>
          <cell r="L64">
            <v>79.182000000000002</v>
          </cell>
          <cell r="M64">
            <v>89.417999999999992</v>
          </cell>
          <cell r="N64">
            <v>96.378</v>
          </cell>
          <cell r="O64">
            <v>103.33199999999999</v>
          </cell>
          <cell r="P64">
            <v>110.298</v>
          </cell>
        </row>
        <row r="65">
          <cell r="C65">
            <v>29.22</v>
          </cell>
          <cell r="D65">
            <v>32.705999999999996</v>
          </cell>
          <cell r="E65">
            <v>40.872</v>
          </cell>
          <cell r="F65">
            <v>49.061999999999998</v>
          </cell>
          <cell r="G65">
            <v>57.245999999999995</v>
          </cell>
          <cell r="H65">
            <v>65.417999999999992</v>
          </cell>
          <cell r="I65">
            <v>73.602000000000004</v>
          </cell>
          <cell r="J65">
            <v>81.786000000000001</v>
          </cell>
          <cell r="K65">
            <v>89.963999999999999</v>
          </cell>
          <cell r="L65">
            <v>98.123999999999995</v>
          </cell>
          <cell r="M65">
            <v>110.79599999999999</v>
          </cell>
          <cell r="N65">
            <v>119.42399999999999</v>
          </cell>
          <cell r="O65">
            <v>128.05199999999999</v>
          </cell>
          <cell r="P65">
            <v>136.66800000000001</v>
          </cell>
        </row>
        <row r="66">
          <cell r="C66">
            <v>34.86</v>
          </cell>
          <cell r="D66">
            <v>39.018000000000001</v>
          </cell>
          <cell r="E66">
            <v>48.768000000000001</v>
          </cell>
          <cell r="F66">
            <v>58.536000000000001</v>
          </cell>
          <cell r="G66">
            <v>68.291999999999987</v>
          </cell>
          <cell r="H66">
            <v>78.041999999999987</v>
          </cell>
          <cell r="I66">
            <v>87.798000000000002</v>
          </cell>
          <cell r="J66">
            <v>97.559999999999988</v>
          </cell>
          <cell r="K66">
            <v>107.322</v>
          </cell>
          <cell r="L66">
            <v>117.05999999999999</v>
          </cell>
          <cell r="M66">
            <v>132.18</v>
          </cell>
          <cell r="N66">
            <v>142.464</v>
          </cell>
          <cell r="O66">
            <v>152.76</v>
          </cell>
          <cell r="P66">
            <v>163.04999999999998</v>
          </cell>
        </row>
        <row r="72">
          <cell r="F72">
            <v>6.4</v>
          </cell>
          <cell r="O72">
            <v>2</v>
          </cell>
        </row>
        <row r="73">
          <cell r="F73">
            <v>0.37</v>
          </cell>
          <cell r="O73">
            <v>2</v>
          </cell>
        </row>
        <row r="74">
          <cell r="F74">
            <v>1.64</v>
          </cell>
          <cell r="O74">
            <v>3.5</v>
          </cell>
        </row>
        <row r="75">
          <cell r="F75">
            <v>0.7</v>
          </cell>
        </row>
        <row r="76">
          <cell r="F76">
            <v>1.05</v>
          </cell>
          <cell r="O76">
            <v>0.34499999999999997</v>
          </cell>
        </row>
        <row r="77">
          <cell r="F77">
            <v>2.36</v>
          </cell>
        </row>
        <row r="78">
          <cell r="F78">
            <v>3.38</v>
          </cell>
        </row>
        <row r="80">
          <cell r="F80">
            <v>46</v>
          </cell>
        </row>
        <row r="81">
          <cell r="F81">
            <v>10.25</v>
          </cell>
        </row>
        <row r="82">
          <cell r="F82">
            <v>6.2</v>
          </cell>
        </row>
      </sheetData>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ary"/>
      <sheetName val="Wood &amp; Fuax HC Price"/>
      <sheetName val="Wood &amp; Fuax HC Cost"/>
      <sheetName val="HC Wood &amp; Fuax Trade Price"/>
    </sheetNames>
    <sheetDataSet>
      <sheetData sheetId="0">
        <row r="4">
          <cell r="B4">
            <v>0.35</v>
          </cell>
        </row>
        <row r="5">
          <cell r="B5">
            <v>0.35</v>
          </cell>
        </row>
        <row r="7">
          <cell r="B7">
            <v>0.4</v>
          </cell>
        </row>
        <row r="8">
          <cell r="B8">
            <v>0.35</v>
          </cell>
        </row>
        <row r="10">
          <cell r="B10">
            <v>0.3</v>
          </cell>
        </row>
      </sheetData>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Arena Trade Price"/>
      <sheetName val="Our Cost price"/>
      <sheetName val="Infusions Faux"/>
      <sheetName val="Infusions Spec "/>
    </sheetNames>
    <sheetDataSet>
      <sheetData sheetId="0">
        <row r="3">
          <cell r="C3">
            <v>0.33</v>
          </cell>
        </row>
        <row r="4">
          <cell r="C4">
            <v>0.36</v>
          </cell>
        </row>
        <row r="5">
          <cell r="C5">
            <v>0.33</v>
          </cell>
        </row>
        <row r="6">
          <cell r="C6">
            <v>0.33</v>
          </cell>
        </row>
        <row r="11">
          <cell r="C11">
            <v>0.35</v>
          </cell>
        </row>
        <row r="12">
          <cell r="C12">
            <v>0.3</v>
          </cell>
        </row>
      </sheetData>
      <sheetData sheetId="1"/>
      <sheetData sheetId="2">
        <row r="4">
          <cell r="C4">
            <v>14.72</v>
          </cell>
          <cell r="D4">
            <v>19.200000000000003</v>
          </cell>
          <cell r="E4">
            <v>21.12</v>
          </cell>
          <cell r="F4">
            <v>24.32</v>
          </cell>
          <cell r="G4">
            <v>26.240000000000002</v>
          </cell>
          <cell r="H4">
            <v>30.72</v>
          </cell>
          <cell r="I4">
            <v>33.28</v>
          </cell>
          <cell r="J4">
            <v>36.480000000000004</v>
          </cell>
          <cell r="K4">
            <v>39.04</v>
          </cell>
          <cell r="L4">
            <v>44.8</v>
          </cell>
          <cell r="M4">
            <v>51.84</v>
          </cell>
          <cell r="N4">
            <v>53.760000000000005</v>
          </cell>
          <cell r="O4">
            <v>56.32</v>
          </cell>
        </row>
        <row r="5">
          <cell r="C5">
            <v>19.200000000000003</v>
          </cell>
          <cell r="D5">
            <v>23.04</v>
          </cell>
          <cell r="E5">
            <v>27.520000000000003</v>
          </cell>
          <cell r="F5">
            <v>32.64</v>
          </cell>
          <cell r="G5">
            <v>37.760000000000005</v>
          </cell>
          <cell r="H5">
            <v>40.32</v>
          </cell>
          <cell r="I5">
            <v>42.88</v>
          </cell>
          <cell r="J5">
            <v>48.64</v>
          </cell>
          <cell r="K5">
            <v>53.120000000000005</v>
          </cell>
          <cell r="L5">
            <v>62.72</v>
          </cell>
          <cell r="M5">
            <v>69.12</v>
          </cell>
          <cell r="N5">
            <v>72.960000000000008</v>
          </cell>
          <cell r="O5">
            <v>76.16</v>
          </cell>
        </row>
        <row r="6">
          <cell r="C6">
            <v>23.04</v>
          </cell>
          <cell r="D6">
            <v>27.520000000000003</v>
          </cell>
          <cell r="E6">
            <v>33.28</v>
          </cell>
          <cell r="F6">
            <v>38.400000000000006</v>
          </cell>
          <cell r="G6">
            <v>42.88</v>
          </cell>
          <cell r="H6">
            <v>48.64</v>
          </cell>
          <cell r="I6">
            <v>53.760000000000005</v>
          </cell>
          <cell r="J6">
            <v>58.88</v>
          </cell>
          <cell r="K6">
            <v>63.36</v>
          </cell>
          <cell r="L6">
            <v>76.16</v>
          </cell>
          <cell r="M6">
            <v>83.2</v>
          </cell>
          <cell r="N6">
            <v>89.6</v>
          </cell>
          <cell r="O6">
            <v>94.72</v>
          </cell>
        </row>
        <row r="7">
          <cell r="C7">
            <v>29.44</v>
          </cell>
          <cell r="D7">
            <v>34.56</v>
          </cell>
          <cell r="E7">
            <v>38.400000000000006</v>
          </cell>
          <cell r="F7">
            <v>42.88</v>
          </cell>
          <cell r="G7">
            <v>53.120000000000005</v>
          </cell>
          <cell r="H7">
            <v>56.32</v>
          </cell>
          <cell r="I7">
            <v>62.72</v>
          </cell>
          <cell r="J7">
            <v>69.12</v>
          </cell>
        </row>
        <row r="12">
          <cell r="C12">
            <v>16.75</v>
          </cell>
          <cell r="D12">
            <v>20.77</v>
          </cell>
          <cell r="E12">
            <v>23.45</v>
          </cell>
          <cell r="F12">
            <v>26.13</v>
          </cell>
          <cell r="G12">
            <v>28.14</v>
          </cell>
          <cell r="H12">
            <v>33.5</v>
          </cell>
          <cell r="I12">
            <v>36.18</v>
          </cell>
          <cell r="J12">
            <v>40.200000000000003</v>
          </cell>
          <cell r="K12">
            <v>42.209999999999994</v>
          </cell>
          <cell r="L12">
            <v>50.25</v>
          </cell>
          <cell r="M12">
            <v>56.95</v>
          </cell>
          <cell r="N12">
            <v>58.959999999999994</v>
          </cell>
          <cell r="O12">
            <v>61.64</v>
          </cell>
        </row>
        <row r="13">
          <cell r="C13">
            <v>20.77</v>
          </cell>
          <cell r="D13">
            <v>24.79</v>
          </cell>
          <cell r="E13">
            <v>30.15</v>
          </cell>
          <cell r="F13">
            <v>35.51</v>
          </cell>
          <cell r="G13">
            <v>41.54</v>
          </cell>
          <cell r="H13">
            <v>43.55</v>
          </cell>
          <cell r="I13">
            <v>46.9</v>
          </cell>
          <cell r="J13">
            <v>53.599999999999994</v>
          </cell>
          <cell r="K13">
            <v>58.29</v>
          </cell>
          <cell r="L13">
            <v>68.34</v>
          </cell>
          <cell r="M13">
            <v>75.710000000000008</v>
          </cell>
          <cell r="N13">
            <v>79.06</v>
          </cell>
          <cell r="O13">
            <v>83.75</v>
          </cell>
        </row>
        <row r="14">
          <cell r="C14">
            <v>24.79</v>
          </cell>
          <cell r="D14">
            <v>30.15</v>
          </cell>
          <cell r="E14">
            <v>36.18</v>
          </cell>
          <cell r="F14">
            <v>41.54</v>
          </cell>
          <cell r="G14">
            <v>46.9</v>
          </cell>
          <cell r="H14">
            <v>53.599999999999994</v>
          </cell>
          <cell r="I14">
            <v>58.959999999999994</v>
          </cell>
          <cell r="J14">
            <v>64.319999999999993</v>
          </cell>
          <cell r="K14">
            <v>69.680000000000007</v>
          </cell>
          <cell r="L14">
            <v>83.75</v>
          </cell>
          <cell r="M14">
            <v>93.13</v>
          </cell>
          <cell r="N14">
            <v>97.15</v>
          </cell>
          <cell r="O14">
            <v>103.85</v>
          </cell>
        </row>
        <row r="15">
          <cell r="C15">
            <v>32.159999999999997</v>
          </cell>
          <cell r="D15">
            <v>38.19</v>
          </cell>
          <cell r="E15">
            <v>41.54</v>
          </cell>
          <cell r="F15">
            <v>46.9</v>
          </cell>
          <cell r="G15">
            <v>58.29</v>
          </cell>
          <cell r="H15">
            <v>61.64</v>
          </cell>
          <cell r="I15">
            <v>68.34</v>
          </cell>
          <cell r="J15">
            <v>75.710000000000008</v>
          </cell>
        </row>
        <row r="20">
          <cell r="C20">
            <v>19.43</v>
          </cell>
          <cell r="D20">
            <v>22.78</v>
          </cell>
          <cell r="E20">
            <v>26.13</v>
          </cell>
          <cell r="F20">
            <v>31.49</v>
          </cell>
          <cell r="G20">
            <v>32.83</v>
          </cell>
          <cell r="H20">
            <v>38.19</v>
          </cell>
          <cell r="I20">
            <v>41.54</v>
          </cell>
          <cell r="J20">
            <v>44.89</v>
          </cell>
          <cell r="K20">
            <v>47.57</v>
          </cell>
          <cell r="L20">
            <v>56.95</v>
          </cell>
          <cell r="M20">
            <v>64.319999999999993</v>
          </cell>
          <cell r="N20">
            <v>66.33</v>
          </cell>
          <cell r="O20">
            <v>71.02</v>
          </cell>
          <cell r="P20">
            <v>76.38</v>
          </cell>
        </row>
        <row r="21">
          <cell r="C21">
            <v>22.78</v>
          </cell>
          <cell r="D21">
            <v>28.81</v>
          </cell>
          <cell r="E21">
            <v>34.17</v>
          </cell>
          <cell r="F21">
            <v>40.200000000000003</v>
          </cell>
          <cell r="G21">
            <v>46.230000000000004</v>
          </cell>
          <cell r="H21">
            <v>50.92</v>
          </cell>
          <cell r="I21">
            <v>54.94</v>
          </cell>
          <cell r="J21">
            <v>60.97</v>
          </cell>
          <cell r="K21">
            <v>65.66</v>
          </cell>
          <cell r="L21">
            <v>78.39</v>
          </cell>
          <cell r="M21">
            <v>85.09</v>
          </cell>
          <cell r="N21">
            <v>91.789999999999992</v>
          </cell>
          <cell r="O21">
            <v>96.47999999999999</v>
          </cell>
          <cell r="P21">
            <v>101.84</v>
          </cell>
        </row>
        <row r="22">
          <cell r="C22">
            <v>28.81</v>
          </cell>
          <cell r="D22">
            <v>34.17</v>
          </cell>
          <cell r="E22">
            <v>41.54</v>
          </cell>
          <cell r="F22">
            <v>46.9</v>
          </cell>
          <cell r="G22">
            <v>54.94</v>
          </cell>
          <cell r="H22">
            <v>60.97</v>
          </cell>
          <cell r="I22">
            <v>66.33</v>
          </cell>
          <cell r="J22">
            <v>73.699999999999989</v>
          </cell>
          <cell r="K22">
            <v>79.06</v>
          </cell>
          <cell r="L22">
            <v>96.47999999999999</v>
          </cell>
          <cell r="M22">
            <v>104.52</v>
          </cell>
          <cell r="N22">
            <v>111.22</v>
          </cell>
          <cell r="O22">
            <v>117.91999999999999</v>
          </cell>
          <cell r="P22">
            <v>125.96</v>
          </cell>
        </row>
        <row r="23">
          <cell r="C23">
            <v>36.18</v>
          </cell>
          <cell r="D23">
            <v>42.879999999999995</v>
          </cell>
          <cell r="E23">
            <v>46.9</v>
          </cell>
          <cell r="F23">
            <v>54.94</v>
          </cell>
          <cell r="G23">
            <v>65.66</v>
          </cell>
          <cell r="H23">
            <v>71.02</v>
          </cell>
          <cell r="I23">
            <v>78.39</v>
          </cell>
          <cell r="J23">
            <v>85.09</v>
          </cell>
        </row>
        <row r="28">
          <cell r="C28">
            <v>23.45</v>
          </cell>
          <cell r="D28">
            <v>28.81</v>
          </cell>
          <cell r="E28">
            <v>33.5</v>
          </cell>
          <cell r="F28">
            <v>38.19</v>
          </cell>
          <cell r="G28">
            <v>41.54</v>
          </cell>
          <cell r="H28">
            <v>46.9</v>
          </cell>
          <cell r="I28">
            <v>52.26</v>
          </cell>
          <cell r="J28">
            <v>56.28</v>
          </cell>
          <cell r="K28">
            <v>60.97</v>
          </cell>
          <cell r="L28">
            <v>72.36</v>
          </cell>
          <cell r="M28">
            <v>80.400000000000006</v>
          </cell>
          <cell r="N28">
            <v>83.08</v>
          </cell>
          <cell r="O28">
            <v>87.1</v>
          </cell>
          <cell r="P28">
            <v>95.14</v>
          </cell>
        </row>
        <row r="29">
          <cell r="C29">
            <v>28.81</v>
          </cell>
          <cell r="D29">
            <v>36.18</v>
          </cell>
          <cell r="E29">
            <v>42.879999999999995</v>
          </cell>
          <cell r="F29">
            <v>50.92</v>
          </cell>
          <cell r="G29">
            <v>58.29</v>
          </cell>
          <cell r="H29">
            <v>62.31</v>
          </cell>
          <cell r="I29">
            <v>67.67</v>
          </cell>
          <cell r="J29">
            <v>77.05</v>
          </cell>
          <cell r="K29">
            <v>82.41</v>
          </cell>
          <cell r="L29">
            <v>97.82</v>
          </cell>
          <cell r="M29">
            <v>108.53999999999999</v>
          </cell>
          <cell r="N29">
            <v>112.56</v>
          </cell>
          <cell r="O29">
            <v>119.93</v>
          </cell>
          <cell r="P29">
            <v>129.31</v>
          </cell>
        </row>
        <row r="30">
          <cell r="C30">
            <v>36.18</v>
          </cell>
          <cell r="D30">
            <v>42.879999999999995</v>
          </cell>
          <cell r="E30">
            <v>52.26</v>
          </cell>
          <cell r="F30">
            <v>60.3</v>
          </cell>
          <cell r="G30">
            <v>67.67</v>
          </cell>
          <cell r="H30">
            <v>77.05</v>
          </cell>
          <cell r="I30">
            <v>83.08</v>
          </cell>
          <cell r="J30">
            <v>93.13</v>
          </cell>
          <cell r="K30">
            <v>99.83</v>
          </cell>
          <cell r="L30">
            <v>119.93</v>
          </cell>
          <cell r="M30">
            <v>131.99</v>
          </cell>
          <cell r="N30">
            <v>138.69</v>
          </cell>
          <cell r="O30">
            <v>146.72999999999999</v>
          </cell>
          <cell r="P30">
            <v>158.12</v>
          </cell>
        </row>
        <row r="31">
          <cell r="C31">
            <v>45.56</v>
          </cell>
          <cell r="D31">
            <v>54.269999999999996</v>
          </cell>
          <cell r="E31">
            <v>60.3</v>
          </cell>
          <cell r="F31">
            <v>67.67</v>
          </cell>
          <cell r="G31">
            <v>82.41</v>
          </cell>
          <cell r="H31">
            <v>87.1</v>
          </cell>
          <cell r="I31">
            <v>97.82</v>
          </cell>
          <cell r="J31">
            <v>108.53999999999999</v>
          </cell>
        </row>
      </sheetData>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ary"/>
      <sheetName val="Arena Trade Price"/>
      <sheetName val="Our Cost price"/>
      <sheetName val="Infusions Faux Wood Trade Price"/>
      <sheetName val="Infusions Spec "/>
    </sheetNames>
    <sheetDataSet>
      <sheetData sheetId="0">
        <row r="1">
          <cell r="C1">
            <v>0.3</v>
          </cell>
        </row>
        <row r="3">
          <cell r="C3">
            <v>0.35</v>
          </cell>
        </row>
      </sheetData>
      <sheetData sheetId="1" refreshError="1"/>
      <sheetData sheetId="2">
        <row r="5">
          <cell r="C5">
            <v>15.4</v>
          </cell>
        </row>
      </sheetData>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ary"/>
      <sheetName val="Vogue Costs"/>
      <sheetName val="Vogue Vertical Trade Price"/>
    </sheetNames>
    <sheetDataSet>
      <sheetData sheetId="0">
        <row r="10">
          <cell r="S10">
            <v>0.4</v>
          </cell>
        </row>
        <row r="66">
          <cell r="C66">
            <v>0.3</v>
          </cell>
        </row>
      </sheetData>
      <sheetData sheetId="1">
        <row r="4">
          <cell r="C4">
            <v>5.1207873636363637</v>
          </cell>
        </row>
      </sheetData>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FS Data 2025"/>
      <sheetName val="PFSBevCost"/>
      <sheetName val="PF Shutter"/>
    </sheetNames>
    <sheetDataSet>
      <sheetData sheetId="0"/>
      <sheetData sheetId="1">
        <row r="5">
          <cell r="K5">
            <v>0.4</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Material Cost"/>
      <sheetName val="Roller Base"/>
      <sheetName val="Roller"/>
    </sheetNames>
    <sheetDataSet>
      <sheetData sheetId="0">
        <row r="4">
          <cell r="BN4" t="str">
            <v>Mtrs</v>
          </cell>
          <cell r="BP4">
            <v>0.61</v>
          </cell>
          <cell r="BQ4">
            <v>0.76200000000000001</v>
          </cell>
          <cell r="BR4">
            <v>0.91400000000000003</v>
          </cell>
          <cell r="BS4">
            <v>1.0669999999999999</v>
          </cell>
          <cell r="BT4">
            <v>1.2190000000000001</v>
          </cell>
          <cell r="BU4">
            <v>1.524</v>
          </cell>
          <cell r="BV4">
            <v>1.829</v>
          </cell>
          <cell r="BW4">
            <v>2.1339999999999999</v>
          </cell>
          <cell r="BX4">
            <v>2.4380000000000002</v>
          </cell>
          <cell r="BY4">
            <v>2.9129999999999998</v>
          </cell>
          <cell r="BZ4">
            <v>3.25</v>
          </cell>
          <cell r="CA4">
            <v>3.5</v>
          </cell>
        </row>
        <row r="5">
          <cell r="BO5" t="str">
            <v>(ins)</v>
          </cell>
          <cell r="BP5">
            <v>24.015748031496063</v>
          </cell>
          <cell r="BQ5">
            <v>30</v>
          </cell>
          <cell r="BR5">
            <v>35.984251968503933</v>
          </cell>
          <cell r="BS5">
            <v>42.00787401574803</v>
          </cell>
          <cell r="BT5">
            <v>47.99212598425197</v>
          </cell>
          <cell r="BU5">
            <v>60</v>
          </cell>
          <cell r="BV5">
            <v>72.00787401574803</v>
          </cell>
          <cell r="BW5">
            <v>84.015748031496059</v>
          </cell>
          <cell r="BX5">
            <v>95.984251968503941</v>
          </cell>
          <cell r="BY5">
            <v>114.68503937007874</v>
          </cell>
          <cell r="BZ5">
            <v>127.95275590551181</v>
          </cell>
          <cell r="CA5">
            <v>137.79527559055117</v>
          </cell>
        </row>
        <row r="6">
          <cell r="G6">
            <v>1.4530000000000001</v>
          </cell>
          <cell r="M6">
            <v>0.59149999999999991</v>
          </cell>
          <cell r="BN6">
            <v>0.61</v>
          </cell>
          <cell r="BO6">
            <v>24.015748031496063</v>
          </cell>
        </row>
        <row r="7">
          <cell r="G7">
            <v>2</v>
          </cell>
          <cell r="BN7">
            <v>0.76200000000000001</v>
          </cell>
          <cell r="BO7">
            <v>30</v>
          </cell>
        </row>
        <row r="8">
          <cell r="M8">
            <v>1.5064</v>
          </cell>
          <cell r="Z8">
            <v>1.6125</v>
          </cell>
          <cell r="BN8">
            <v>0.91400000000000003</v>
          </cell>
          <cell r="BO8">
            <v>35.984251968503933</v>
          </cell>
        </row>
        <row r="9">
          <cell r="Z9">
            <v>2.1943014705882358</v>
          </cell>
          <cell r="BN9">
            <v>1.0669999999999999</v>
          </cell>
          <cell r="BO9">
            <v>42.00787401574803</v>
          </cell>
        </row>
        <row r="10">
          <cell r="G10">
            <v>1.45</v>
          </cell>
          <cell r="O10">
            <v>0.21666666666666667</v>
          </cell>
          <cell r="Z10">
            <v>3.355634685243587</v>
          </cell>
          <cell r="BN10">
            <v>1.2190000000000001</v>
          </cell>
          <cell r="BO10">
            <v>47.99212598425197</v>
          </cell>
        </row>
        <row r="11">
          <cell r="G11">
            <v>2.15</v>
          </cell>
          <cell r="Z11">
            <v>4.7032451701019111</v>
          </cell>
          <cell r="BN11">
            <v>1.524</v>
          </cell>
          <cell r="BO11">
            <v>60</v>
          </cell>
        </row>
        <row r="12">
          <cell r="Z12">
            <v>7.1768805060747347</v>
          </cell>
          <cell r="BN12">
            <v>1.829</v>
          </cell>
          <cell r="BO12">
            <v>72.00787401574803</v>
          </cell>
        </row>
        <row r="13">
          <cell r="M13">
            <v>3</v>
          </cell>
          <cell r="Z13">
            <v>8.4872016921260602</v>
          </cell>
          <cell r="BN13">
            <v>2.1339999999999999</v>
          </cell>
          <cell r="BO13">
            <v>84.015748031496059</v>
          </cell>
        </row>
        <row r="14">
          <cell r="M14">
            <v>2</v>
          </cell>
          <cell r="Z14">
            <v>10.81115201209534</v>
          </cell>
          <cell r="BN14">
            <v>2.4380000000000002</v>
          </cell>
          <cell r="BO14">
            <v>95.984251968503941</v>
          </cell>
        </row>
        <row r="15">
          <cell r="G15">
            <v>0.17599999999999999</v>
          </cell>
          <cell r="M15">
            <v>3.5</v>
          </cell>
          <cell r="BN15">
            <v>2.9129999999999998</v>
          </cell>
          <cell r="BO15">
            <v>114.68503937007874</v>
          </cell>
        </row>
        <row r="16">
          <cell r="M16">
            <v>4.5</v>
          </cell>
          <cell r="BN16">
            <v>3.25</v>
          </cell>
          <cell r="BO16">
            <v>127.95275590551181</v>
          </cell>
        </row>
        <row r="17">
          <cell r="BN17">
            <v>3.5</v>
          </cell>
          <cell r="BO17">
            <v>137.79527559055117</v>
          </cell>
        </row>
        <row r="18">
          <cell r="M18">
            <v>3</v>
          </cell>
        </row>
        <row r="19">
          <cell r="D19">
            <v>0.74099999999999999</v>
          </cell>
        </row>
        <row r="20">
          <cell r="G20">
            <v>0.74099999999999999</v>
          </cell>
        </row>
        <row r="21">
          <cell r="G21">
            <v>0.37</v>
          </cell>
        </row>
        <row r="22">
          <cell r="G22">
            <v>0.33600000000000002</v>
          </cell>
        </row>
        <row r="24">
          <cell r="G24">
            <v>0.20550000000000002</v>
          </cell>
        </row>
        <row r="28">
          <cell r="G28">
            <v>5.9400000000000001E-2</v>
          </cell>
        </row>
        <row r="31">
          <cell r="G31">
            <v>0.15</v>
          </cell>
        </row>
        <row r="32">
          <cell r="G32">
            <v>0.06</v>
          </cell>
          <cell r="V32">
            <v>1.5</v>
          </cell>
        </row>
        <row r="39">
          <cell r="M39">
            <v>1</v>
          </cell>
        </row>
        <row r="41">
          <cell r="B41">
            <v>0.2</v>
          </cell>
          <cell r="M41">
            <v>0</v>
          </cell>
        </row>
        <row r="42">
          <cell r="B42">
            <v>0.05</v>
          </cell>
          <cell r="D42">
            <v>0.9</v>
          </cell>
        </row>
        <row r="43">
          <cell r="B43">
            <v>0.05</v>
          </cell>
          <cell r="D43">
            <v>1.2</v>
          </cell>
        </row>
        <row r="44">
          <cell r="B44">
            <v>0.4</v>
          </cell>
          <cell r="M44">
            <v>0.5</v>
          </cell>
        </row>
        <row r="47">
          <cell r="M47">
            <v>0.3</v>
          </cell>
        </row>
        <row r="50">
          <cell r="M50">
            <v>0.5</v>
          </cell>
        </row>
        <row r="52">
          <cell r="D52">
            <v>1.2000000000000002</v>
          </cell>
        </row>
        <row r="53">
          <cell r="D53">
            <v>2.37</v>
          </cell>
          <cell r="M53">
            <v>0.5</v>
          </cell>
        </row>
        <row r="54">
          <cell r="M54">
            <v>0.5</v>
          </cell>
        </row>
        <row r="55">
          <cell r="M55">
            <v>0.5</v>
          </cell>
        </row>
        <row r="56">
          <cell r="D56">
            <v>1.17</v>
          </cell>
          <cell r="M56">
            <v>0.5</v>
          </cell>
        </row>
        <row r="59">
          <cell r="M59">
            <v>0.5</v>
          </cell>
        </row>
        <row r="60">
          <cell r="D60">
            <v>5.88</v>
          </cell>
          <cell r="M60">
            <v>0.5</v>
          </cell>
        </row>
        <row r="64">
          <cell r="D64">
            <v>8.6850000000000005</v>
          </cell>
        </row>
        <row r="67">
          <cell r="D67">
            <v>0.60000000000000009</v>
          </cell>
        </row>
        <row r="68">
          <cell r="D68">
            <v>1.0499999999999998</v>
          </cell>
        </row>
        <row r="71">
          <cell r="D71">
            <v>7.6950000000000003</v>
          </cell>
        </row>
        <row r="74">
          <cell r="D74">
            <v>40.286999999999999</v>
          </cell>
        </row>
        <row r="75">
          <cell r="D75">
            <v>48.087000000000003</v>
          </cell>
        </row>
        <row r="76">
          <cell r="D76">
            <v>75.010000000000005</v>
          </cell>
        </row>
        <row r="77">
          <cell r="D77">
            <v>20.54</v>
          </cell>
        </row>
        <row r="78">
          <cell r="D78">
            <v>15.08</v>
          </cell>
        </row>
        <row r="79">
          <cell r="D79">
            <v>28.6</v>
          </cell>
        </row>
        <row r="80">
          <cell r="D80">
            <v>4.2249999999999996</v>
          </cell>
        </row>
        <row r="81">
          <cell r="D81">
            <v>3.9</v>
          </cell>
        </row>
        <row r="82">
          <cell r="D82">
            <v>80.599999999999994</v>
          </cell>
        </row>
        <row r="83">
          <cell r="D83">
            <v>109.2</v>
          </cell>
        </row>
        <row r="88">
          <cell r="D88">
            <v>8.25</v>
          </cell>
        </row>
        <row r="89">
          <cell r="D89">
            <v>3.93</v>
          </cell>
        </row>
        <row r="90">
          <cell r="D90">
            <v>0.62640000000000007</v>
          </cell>
        </row>
        <row r="91">
          <cell r="D91">
            <v>2.0100000000000002</v>
          </cell>
        </row>
        <row r="93">
          <cell r="D93">
            <v>0.58200000000000007</v>
          </cell>
        </row>
        <row r="106">
          <cell r="D106">
            <v>3</v>
          </cell>
        </row>
        <row r="110">
          <cell r="D110">
            <v>0.33600000000000002</v>
          </cell>
        </row>
        <row r="111">
          <cell r="D111">
            <v>5.04</v>
          </cell>
        </row>
        <row r="112">
          <cell r="D112">
            <v>0.20550000000000002</v>
          </cell>
        </row>
        <row r="113">
          <cell r="D113">
            <v>1.095</v>
          </cell>
        </row>
        <row r="115">
          <cell r="D115">
            <v>3.09</v>
          </cell>
        </row>
        <row r="116">
          <cell r="D116">
            <v>0.30000000000000004</v>
          </cell>
        </row>
        <row r="117">
          <cell r="D117">
            <v>0.375</v>
          </cell>
        </row>
        <row r="121">
          <cell r="D121">
            <v>14.325000000000001</v>
          </cell>
        </row>
        <row r="122">
          <cell r="D122">
            <v>3.1500000000000004</v>
          </cell>
        </row>
        <row r="126">
          <cell r="D126">
            <v>8.7749999999999986</v>
          </cell>
        </row>
        <row r="127">
          <cell r="D127">
            <v>1.395</v>
          </cell>
        </row>
        <row r="129">
          <cell r="D129">
            <v>0.70499999999999996</v>
          </cell>
        </row>
        <row r="130">
          <cell r="D130">
            <v>6.7799999999999994</v>
          </cell>
        </row>
        <row r="131">
          <cell r="D131">
            <v>4.2299999999999995</v>
          </cell>
        </row>
      </sheetData>
      <sheetData sheetId="1">
        <row r="148">
          <cell r="B148">
            <v>3.2573999999999996</v>
          </cell>
          <cell r="C148">
            <v>4.0690799999999996</v>
          </cell>
          <cell r="D148">
            <v>4.8807600000000004</v>
          </cell>
          <cell r="E148">
            <v>5.6977799999999998</v>
          </cell>
          <cell r="F148">
            <v>6.5094600000000007</v>
          </cell>
          <cell r="G148">
            <v>8.1381599999999992</v>
          </cell>
          <cell r="H148">
            <v>9.7668599999999994</v>
          </cell>
          <cell r="I148">
            <v>11.39556</v>
          </cell>
          <cell r="J148">
            <v>13.018920000000001</v>
          </cell>
          <cell r="K148">
            <v>15.555419999999998</v>
          </cell>
          <cell r="L148">
            <v>17.355</v>
          </cell>
          <cell r="M148">
            <v>18.689999999999998</v>
          </cell>
        </row>
        <row r="153">
          <cell r="B153">
            <v>2.1349999999999998</v>
          </cell>
          <cell r="C153">
            <v>2.6669999999999998</v>
          </cell>
          <cell r="D153">
            <v>3.1990000000000003</v>
          </cell>
          <cell r="E153">
            <v>3.7344999999999997</v>
          </cell>
          <cell r="F153">
            <v>4.2665000000000006</v>
          </cell>
          <cell r="G153">
            <v>5.3339999999999996</v>
          </cell>
          <cell r="H153">
            <v>6.4014999999999995</v>
          </cell>
          <cell r="I153">
            <v>7.4689999999999994</v>
          </cell>
          <cell r="J153">
            <v>8.5330000000000013</v>
          </cell>
          <cell r="K153">
            <v>10.195499999999999</v>
          </cell>
          <cell r="L153">
            <v>11.375</v>
          </cell>
          <cell r="M153">
            <v>12.25</v>
          </cell>
        </row>
        <row r="158">
          <cell r="B158">
            <v>4.7076750000000001</v>
          </cell>
          <cell r="C158">
            <v>5.8807350000000005</v>
          </cell>
          <cell r="D158">
            <v>7.0537950000000009</v>
          </cell>
          <cell r="E158">
            <v>8.2345724999999987</v>
          </cell>
          <cell r="F158">
            <v>9.4076325000000001</v>
          </cell>
          <cell r="G158">
            <v>11.761470000000001</v>
          </cell>
          <cell r="H158">
            <v>14.115307499999998</v>
          </cell>
          <cell r="I158">
            <v>16.469144999999997</v>
          </cell>
          <cell r="J158">
            <v>18.815265</v>
          </cell>
          <cell r="K158">
            <v>22.481077499999998</v>
          </cell>
          <cell r="L158">
            <v>25.081875</v>
          </cell>
          <cell r="M158">
            <v>27.011249999999997</v>
          </cell>
        </row>
        <row r="163">
          <cell r="B163">
            <v>15.0168</v>
          </cell>
          <cell r="C163">
            <v>16.594560000000001</v>
          </cell>
          <cell r="D163">
            <v>18.172319999999999</v>
          </cell>
          <cell r="E163">
            <v>19.760460000000002</v>
          </cell>
          <cell r="F163">
            <v>21.33822</v>
          </cell>
          <cell r="G163">
            <v>24.50412</v>
          </cell>
          <cell r="H163">
            <v>27.670020000000001</v>
          </cell>
          <cell r="I163">
            <v>29.445</v>
          </cell>
        </row>
        <row r="167">
          <cell r="E167">
            <v>1.2000000000000002</v>
          </cell>
        </row>
        <row r="188">
          <cell r="B188">
            <v>3.9223500000000007</v>
          </cell>
          <cell r="C188">
            <v>4.6268700000000003</v>
          </cell>
          <cell r="D188">
            <v>5.3313900000000007</v>
          </cell>
          <cell r="E188">
            <v>6.0405449999999998</v>
          </cell>
          <cell r="F188">
            <v>6.7450650000000012</v>
          </cell>
          <cell r="G188">
            <v>8.1587400000000017</v>
          </cell>
          <cell r="H188">
            <v>9.5724150000000012</v>
          </cell>
          <cell r="I188">
            <v>10.986090000000001</v>
          </cell>
          <cell r="J188">
            <v>12.395130000000004</v>
          </cell>
          <cell r="K188">
            <v>14.596755000000002</v>
          </cell>
          <cell r="L188">
            <v>16.158750000000001</v>
          </cell>
          <cell r="M188">
            <v>17.317500000000003</v>
          </cell>
        </row>
        <row r="194">
          <cell r="B194">
            <v>10.215300000000001</v>
          </cell>
          <cell r="C194">
            <v>11.4693</v>
          </cell>
          <cell r="D194">
            <v>12.723300000000002</v>
          </cell>
          <cell r="E194">
            <v>13.98555</v>
          </cell>
          <cell r="F194">
            <v>15.239550000000001</v>
          </cell>
          <cell r="G194">
            <v>18.382200000000001</v>
          </cell>
          <cell r="H194">
            <v>20.89845</v>
          </cell>
          <cell r="I194">
            <v>23.4147</v>
          </cell>
          <cell r="J194">
            <v>25.922700000000003</v>
          </cell>
          <cell r="K194">
            <v>29.841449999999998</v>
          </cell>
          <cell r="L194">
            <v>32.621699999999997</v>
          </cell>
          <cell r="M194">
            <v>34.684199999999997</v>
          </cell>
          <cell r="N194">
            <v>37.984199999999994</v>
          </cell>
        </row>
        <row r="203">
          <cell r="B203">
            <v>1.75668</v>
          </cell>
          <cell r="C203">
            <v>2.119656</v>
          </cell>
          <cell r="D203">
            <v>2.4826319999999997</v>
          </cell>
          <cell r="E203">
            <v>2.8479960000000002</v>
          </cell>
          <cell r="F203">
            <v>3.2109719999999999</v>
          </cell>
          <cell r="G203">
            <v>3.9393120000000001</v>
          </cell>
          <cell r="H203">
            <v>4.6676519999999995</v>
          </cell>
          <cell r="I203">
            <v>5.3959919999999997</v>
          </cell>
          <cell r="J203">
            <v>6.1219440000000001</v>
          </cell>
          <cell r="K203">
            <v>7.2562439999999988</v>
          </cell>
          <cell r="L203">
            <v>8.0609999999999999</v>
          </cell>
          <cell r="M203">
            <v>8.6580000000000013</v>
          </cell>
        </row>
        <row r="208">
          <cell r="B208">
            <v>8.1577500000000001</v>
          </cell>
          <cell r="C208">
            <v>9.4915499999999984</v>
          </cell>
          <cell r="D208">
            <v>10.825349999999998</v>
          </cell>
          <cell r="E208">
            <v>12.167924999999999</v>
          </cell>
          <cell r="F208">
            <v>13.501724999999999</v>
          </cell>
          <cell r="G208">
            <v>16.883099999999995</v>
          </cell>
          <cell r="H208">
            <v>19.559474999999996</v>
          </cell>
          <cell r="I208">
            <v>22.235849999999996</v>
          </cell>
          <cell r="J208">
            <v>24.903449999999996</v>
          </cell>
          <cell r="K208">
            <v>29.071574999999992</v>
          </cell>
          <cell r="L208">
            <v>32.028749999999995</v>
          </cell>
          <cell r="M208">
            <v>34.222499999999997</v>
          </cell>
          <cell r="N208">
            <v>37.732500000000002</v>
          </cell>
          <cell r="O208">
            <v>42.292499999999997</v>
          </cell>
        </row>
        <row r="213">
          <cell r="B213">
            <v>6.9407999999999994</v>
          </cell>
          <cell r="C213">
            <v>7.9713599999999989</v>
          </cell>
          <cell r="D213">
            <v>9.0019200000000001</v>
          </cell>
          <cell r="E213">
            <v>10.039259999999999</v>
          </cell>
          <cell r="F213">
            <v>11.06982</v>
          </cell>
          <cell r="G213">
            <v>13.842719999999998</v>
          </cell>
          <cell r="H213">
            <v>15.910619999999998</v>
          </cell>
          <cell r="I213">
            <v>17.978519999999996</v>
          </cell>
          <cell r="J213">
            <v>20.039639999999999</v>
          </cell>
          <cell r="K213">
            <v>23.260139999999996</v>
          </cell>
          <cell r="L213">
            <v>25.544999999999995</v>
          </cell>
          <cell r="M213">
            <v>27.239999999999995</v>
          </cell>
          <cell r="N213">
            <v>29.951999999999995</v>
          </cell>
          <cell r="O213">
            <v>33.314999999999998</v>
          </cell>
        </row>
        <row r="216">
          <cell r="D216">
            <v>3</v>
          </cell>
        </row>
        <row r="217">
          <cell r="D217">
            <v>0.97500000000000009</v>
          </cell>
        </row>
        <row r="218">
          <cell r="D218">
            <v>1.125</v>
          </cell>
        </row>
        <row r="224">
          <cell r="B224">
            <v>5.3853</v>
          </cell>
          <cell r="C224">
            <v>6.0282599999999995</v>
          </cell>
          <cell r="D224">
            <v>6.6712199999999999</v>
          </cell>
          <cell r="E224">
            <v>7.3184100000000001</v>
          </cell>
          <cell r="F224">
            <v>7.9613700000000005</v>
          </cell>
          <cell r="G224">
            <v>9.9565199999999994</v>
          </cell>
          <cell r="H224">
            <v>11.24667</v>
          </cell>
          <cell r="I224">
            <v>12.536819999999999</v>
          </cell>
          <cell r="J224">
            <v>13.82274</v>
          </cell>
          <cell r="K224">
            <v>15.831989999999998</v>
          </cell>
          <cell r="L224">
            <v>17.257499999999997</v>
          </cell>
          <cell r="M224">
            <v>18.314999999999998</v>
          </cell>
          <cell r="N224">
            <v>20.006999999999994</v>
          </cell>
          <cell r="O224">
            <v>21.839999999999996</v>
          </cell>
        </row>
        <row r="230">
          <cell r="B230">
            <v>18.14</v>
          </cell>
          <cell r="C230">
            <v>20.772500000000001</v>
          </cell>
          <cell r="D230">
            <v>23.404999999999998</v>
          </cell>
          <cell r="E230">
            <v>26.037499999999998</v>
          </cell>
          <cell r="F230">
            <v>28.669999999999998</v>
          </cell>
          <cell r="G230">
            <v>31.302499999999998</v>
          </cell>
        </row>
      </sheetData>
      <sheetData sheetId="2">
        <row r="5">
          <cell r="D5">
            <v>10.077774999999999</v>
          </cell>
          <cell r="E5">
            <v>11.571555</v>
          </cell>
          <cell r="F5">
            <v>13.212717500000002</v>
          </cell>
          <cell r="G5">
            <v>14.740996249999998</v>
          </cell>
          <cell r="H5">
            <v>16.455849999999998</v>
          </cell>
          <cell r="I5">
            <v>19.551599999999997</v>
          </cell>
          <cell r="J5">
            <v>24.047349999999998</v>
          </cell>
          <cell r="K5">
            <v>29.477695999999995</v>
          </cell>
          <cell r="L5">
            <v>32.895871999999997</v>
          </cell>
          <cell r="M5">
            <v>38.236772000000002</v>
          </cell>
          <cell r="N5">
            <v>42.025999999999996</v>
          </cell>
          <cell r="O5">
            <v>44.836999999999996</v>
          </cell>
        </row>
        <row r="6">
          <cell r="D6">
            <v>10.436601399999999</v>
          </cell>
          <cell r="E6">
            <v>12.01979388</v>
          </cell>
          <cell r="F6">
            <v>13.75036886</v>
          </cell>
          <cell r="G6">
            <v>15.368648329999999</v>
          </cell>
          <cell r="H6">
            <v>17.172914559999999</v>
          </cell>
          <cell r="I6">
            <v>20.448077759999997</v>
          </cell>
          <cell r="J6">
            <v>25.123240959999997</v>
          </cell>
          <cell r="K6">
            <v>30.733000159999996</v>
          </cell>
          <cell r="L6">
            <v>34.330001119999999</v>
          </cell>
          <cell r="M6">
            <v>39.950315119999999</v>
          </cell>
          <cell r="N6">
            <v>43.937779999999997</v>
          </cell>
          <cell r="O6">
            <v>46.895839999999993</v>
          </cell>
        </row>
        <row r="7">
          <cell r="D7">
            <v>10.795427799999999</v>
          </cell>
          <cell r="E7">
            <v>12.46803276</v>
          </cell>
          <cell r="F7">
            <v>14.288020220000002</v>
          </cell>
          <cell r="G7">
            <v>15.99630041</v>
          </cell>
          <cell r="H7">
            <v>17.88997912</v>
          </cell>
          <cell r="I7">
            <v>21.344555519999997</v>
          </cell>
          <cell r="J7">
            <v>26.199131919999999</v>
          </cell>
          <cell r="K7">
            <v>31.988304319999997</v>
          </cell>
          <cell r="L7">
            <v>35.76413024</v>
          </cell>
          <cell r="M7">
            <v>41.663858239999996</v>
          </cell>
          <cell r="N7">
            <v>45.849559999999997</v>
          </cell>
          <cell r="O7">
            <v>48.954679999999996</v>
          </cell>
        </row>
        <row r="8">
          <cell r="D8">
            <v>11.156614899999999</v>
          </cell>
          <cell r="E8">
            <v>12.919220580000001</v>
          </cell>
          <cell r="F8">
            <v>14.829208760000002</v>
          </cell>
          <cell r="G8">
            <v>16.628081779999999</v>
          </cell>
          <cell r="H8">
            <v>18.611761210000001</v>
          </cell>
          <cell r="I8">
            <v>22.246931159999999</v>
          </cell>
          <cell r="J8">
            <v>27.282101109999999</v>
          </cell>
          <cell r="K8">
            <v>33.251867059999995</v>
          </cell>
          <cell r="L8">
            <v>37.207694420000003</v>
          </cell>
          <cell r="M8">
            <v>43.38867467</v>
          </cell>
          <cell r="N8">
            <v>47.773917499999996</v>
          </cell>
          <cell r="O8">
            <v>51.027064999999993</v>
          </cell>
        </row>
        <row r="9">
          <cell r="D9">
            <v>11.515441299999999</v>
          </cell>
          <cell r="E9">
            <v>13.367459460000003</v>
          </cell>
          <cell r="F9">
            <v>15.366860120000002</v>
          </cell>
          <cell r="G9">
            <v>17.255733859999999</v>
          </cell>
          <cell r="H9">
            <v>19.328825770000002</v>
          </cell>
          <cell r="I9">
            <v>23.143408919999999</v>
          </cell>
          <cell r="J9">
            <v>28.357992070000002</v>
          </cell>
          <cell r="K9">
            <v>34.507171219999996</v>
          </cell>
          <cell r="L9">
            <v>38.641823540000004</v>
          </cell>
          <cell r="M9">
            <v>45.102217789999997</v>
          </cell>
          <cell r="N9">
            <v>49.685697500000003</v>
          </cell>
          <cell r="O9">
            <v>53.085904999999997</v>
          </cell>
        </row>
        <row r="10">
          <cell r="D10">
            <v>12.235454799999999</v>
          </cell>
          <cell r="E10">
            <v>14.26688616</v>
          </cell>
          <cell r="F10">
            <v>16.44570002</v>
          </cell>
          <cell r="G10">
            <v>18.515167309999999</v>
          </cell>
          <cell r="H10">
            <v>20.767672419999997</v>
          </cell>
          <cell r="I10">
            <v>24.942262319999998</v>
          </cell>
          <cell r="J10">
            <v>30.516852219999997</v>
          </cell>
          <cell r="K10">
            <v>37.026038119999996</v>
          </cell>
          <cell r="L10">
            <v>41.519516839999994</v>
          </cell>
          <cell r="M10">
            <v>48.540577339999999</v>
          </cell>
          <cell r="N10">
            <v>53.521834999999996</v>
          </cell>
          <cell r="O10">
            <v>57.217129999999997</v>
          </cell>
        </row>
        <row r="11">
          <cell r="D11">
            <v>12.9554683</v>
          </cell>
          <cell r="E11">
            <v>15.166312860000001</v>
          </cell>
          <cell r="F11">
            <v>17.524539919999999</v>
          </cell>
          <cell r="G11">
            <v>19.774600760000002</v>
          </cell>
          <cell r="H11">
            <v>22.206519069999999</v>
          </cell>
          <cell r="I11">
            <v>26.741115719999996</v>
          </cell>
          <cell r="J11">
            <v>32.675712370000007</v>
          </cell>
          <cell r="K11">
            <v>39.544905020000002</v>
          </cell>
          <cell r="L11">
            <v>44.397210139999999</v>
          </cell>
          <cell r="M11">
            <v>51.97893689</v>
          </cell>
          <cell r="N11">
            <v>57.357972500000002</v>
          </cell>
          <cell r="O11">
            <v>61.348354999999998</v>
          </cell>
        </row>
        <row r="12">
          <cell r="D12">
            <v>13.6754818</v>
          </cell>
          <cell r="E12">
            <v>16.065739559999997</v>
          </cell>
          <cell r="F12">
            <v>18.603379820000001</v>
          </cell>
          <cell r="G12">
            <v>21.034034209999998</v>
          </cell>
          <cell r="H12">
            <v>23.645365719999997</v>
          </cell>
          <cell r="I12">
            <v>28.539969119999995</v>
          </cell>
          <cell r="J12">
            <v>34.834572520000002</v>
          </cell>
          <cell r="K12">
            <v>42.063771919999994</v>
          </cell>
          <cell r="L12">
            <v>47.274903439999996</v>
          </cell>
          <cell r="M12">
            <v>55.417296439999994</v>
          </cell>
          <cell r="N12">
            <v>61.194109999999995</v>
          </cell>
          <cell r="O12">
            <v>65.479579999999999</v>
          </cell>
        </row>
        <row r="13">
          <cell r="D13">
            <v>14.3931346</v>
          </cell>
          <cell r="E13">
            <v>16.962217320000001</v>
          </cell>
          <cell r="F13">
            <v>19.678682540000001</v>
          </cell>
          <cell r="G13">
            <v>22.289338369999999</v>
          </cell>
          <cell r="H13">
            <v>25.079494840000002</v>
          </cell>
          <cell r="I13">
            <v>30.332924639999998</v>
          </cell>
          <cell r="J13">
            <v>36.986354440000007</v>
          </cell>
          <cell r="K13">
            <v>44.574380239999996</v>
          </cell>
          <cell r="L13">
            <v>50.143161680000006</v>
          </cell>
          <cell r="M13">
            <v>58.844382679999995</v>
          </cell>
          <cell r="N13">
            <v>65.017669999999995</v>
          </cell>
          <cell r="O13">
            <v>69.597260000000006</v>
          </cell>
        </row>
        <row r="14">
          <cell r="D14">
            <v>15.514467099999999</v>
          </cell>
          <cell r="E14">
            <v>18.362963819999997</v>
          </cell>
          <cell r="F14">
            <v>21.358843039999996</v>
          </cell>
          <cell r="G14">
            <v>24.25075112</v>
          </cell>
          <cell r="H14">
            <v>27.320321589999999</v>
          </cell>
          <cell r="I14">
            <v>33.134417639999995</v>
          </cell>
          <cell r="J14">
            <v>40.348513690000004</v>
          </cell>
          <cell r="K14">
            <v>48.497205739999998</v>
          </cell>
          <cell r="L14">
            <v>54.624815179999999</v>
          </cell>
          <cell r="M14">
            <v>64.199204929999993</v>
          </cell>
          <cell r="N14">
            <v>70.991982500000006</v>
          </cell>
          <cell r="O14">
            <v>76.031135000000006</v>
          </cell>
        </row>
        <row r="15">
          <cell r="D15">
            <v>16.310022999999997</v>
          </cell>
          <cell r="E15">
            <v>19.356756600000001</v>
          </cell>
          <cell r="F15">
            <v>22.550872699999999</v>
          </cell>
          <cell r="G15">
            <v>25.642321849999998</v>
          </cell>
          <cell r="H15">
            <v>28.910129199999997</v>
          </cell>
          <cell r="I15">
            <v>35.122003199999995</v>
          </cell>
          <cell r="J15">
            <v>42.733877200000009</v>
          </cell>
          <cell r="K15">
            <v>51.280347199999994</v>
          </cell>
          <cell r="L15">
            <v>57.804430399999994</v>
          </cell>
          <cell r="M15">
            <v>67.998310400000008</v>
          </cell>
          <cell r="N15">
            <v>75.230599999999995</v>
          </cell>
          <cell r="O15">
            <v>80.595799999999997</v>
          </cell>
        </row>
        <row r="16">
          <cell r="D16">
            <v>16.900198</v>
          </cell>
          <cell r="E16">
            <v>20.093991600000003</v>
          </cell>
          <cell r="F16">
            <v>23.435167699999997</v>
          </cell>
          <cell r="G16">
            <v>26.674644349999998</v>
          </cell>
          <cell r="H16">
            <v>30.089511699999999</v>
          </cell>
          <cell r="I16">
            <v>36.596473199999998</v>
          </cell>
          <cell r="J16">
            <v>44.5034347</v>
          </cell>
          <cell r="K16">
            <v>53.344992199999993</v>
          </cell>
          <cell r="L16">
            <v>60.163195399999999</v>
          </cell>
          <cell r="M16">
            <v>70.816637900000018</v>
          </cell>
          <cell r="N16">
            <v>78.374974999999992</v>
          </cell>
          <cell r="O16">
            <v>83.982049999999987</v>
          </cell>
        </row>
        <row r="21">
          <cell r="D21">
            <v>10.938049926470589</v>
          </cell>
          <cell r="E21">
            <v>12.646193514705883</v>
          </cell>
          <cell r="F21">
            <v>14.554896257352942</v>
          </cell>
          <cell r="G21">
            <v>16.307850444852942</v>
          </cell>
          <cell r="H21">
            <v>18.316832764705886</v>
          </cell>
          <cell r="I21">
            <v>21.878210117647058</v>
          </cell>
          <cell r="J21">
            <v>26.839587470588242</v>
          </cell>
          <cell r="K21">
            <v>32.735560823529411</v>
          </cell>
          <cell r="L21">
            <v>36.617837529411773</v>
          </cell>
          <cell r="M21">
            <v>42.683894882352945</v>
          </cell>
          <cell r="N21">
            <v>46.987602941176476</v>
          </cell>
          <cell r="O21">
            <v>50.180264705882358</v>
          </cell>
        </row>
        <row r="22">
          <cell r="D22">
            <v>11.426343444117647</v>
          </cell>
          <cell r="E22">
            <v>13.256160171176472</v>
          </cell>
          <cell r="F22">
            <v>15.28653605264706</v>
          </cell>
          <cell r="G22">
            <v>17.161963860147058</v>
          </cell>
          <cell r="H22">
            <v>19.292619318823533</v>
          </cell>
          <cell r="I22">
            <v>23.098143430588234</v>
          </cell>
          <cell r="J22">
            <v>28.303667542352947</v>
          </cell>
          <cell r="K22">
            <v>34.443787654117642</v>
          </cell>
          <cell r="L22">
            <v>38.569410637647067</v>
          </cell>
          <cell r="M22">
            <v>45.015696549411771</v>
          </cell>
          <cell r="N22">
            <v>49.58916676470588</v>
          </cell>
          <cell r="O22">
            <v>52.981948823529422</v>
          </cell>
        </row>
        <row r="23">
          <cell r="D23">
            <v>11.914636961764707</v>
          </cell>
          <cell r="E23">
            <v>13.866126827647062</v>
          </cell>
          <cell r="F23">
            <v>16.018175847941176</v>
          </cell>
          <cell r="G23">
            <v>18.016077275441177</v>
          </cell>
          <cell r="H23">
            <v>20.26840587294118</v>
          </cell>
          <cell r="I23">
            <v>24.31807674352941</v>
          </cell>
          <cell r="J23">
            <v>29.767747614117653</v>
          </cell>
          <cell r="K23">
            <v>36.15201448470588</v>
          </cell>
          <cell r="L23">
            <v>40.520983745882361</v>
          </cell>
          <cell r="M23">
            <v>47.347498216470598</v>
          </cell>
          <cell r="N23">
            <v>52.190730588235297</v>
          </cell>
          <cell r="O23">
            <v>55.783632941176478</v>
          </cell>
        </row>
        <row r="24">
          <cell r="D24">
            <v>12.406142936764706</v>
          </cell>
          <cell r="E24">
            <v>14.480106422647061</v>
          </cell>
          <cell r="F24">
            <v>16.754629062941177</v>
          </cell>
          <cell r="G24">
            <v>18.875809857941174</v>
          </cell>
          <cell r="H24">
            <v>21.250612075441182</v>
          </cell>
          <cell r="I24">
            <v>25.54603593352941</v>
          </cell>
          <cell r="J24">
            <v>31.241459791617654</v>
          </cell>
          <cell r="K24">
            <v>37.871479649705876</v>
          </cell>
          <cell r="L24">
            <v>42.485396150882366</v>
          </cell>
          <cell r="M24">
            <v>49.694640683970597</v>
          </cell>
          <cell r="N24">
            <v>54.809409963235296</v>
          </cell>
          <cell r="O24">
            <v>58.603749191176476</v>
          </cell>
        </row>
        <row r="25">
          <cell r="D25">
            <v>12.894436454411766</v>
          </cell>
          <cell r="E25">
            <v>15.09007307911765</v>
          </cell>
          <cell r="F25">
            <v>17.486268858235295</v>
          </cell>
          <cell r="G25">
            <v>19.729923273235297</v>
          </cell>
          <cell r="H25">
            <v>22.22639862955883</v>
          </cell>
          <cell r="I25">
            <v>26.76596924647059</v>
          </cell>
          <cell r="J25">
            <v>32.705539863382363</v>
          </cell>
          <cell r="K25">
            <v>39.579706480294121</v>
          </cell>
          <cell r="L25">
            <v>44.43696925911766</v>
          </cell>
          <cell r="M25">
            <v>52.026442351029416</v>
          </cell>
          <cell r="N25">
            <v>57.410973786764714</v>
          </cell>
          <cell r="O25">
            <v>61.405433308823547</v>
          </cell>
        </row>
        <row r="26">
          <cell r="D26">
            <v>13.874235947058825</v>
          </cell>
          <cell r="E26">
            <v>16.314019330588238</v>
          </cell>
          <cell r="F26">
            <v>18.954361868529411</v>
          </cell>
          <cell r="G26">
            <v>21.443769271029414</v>
          </cell>
          <cell r="H26">
            <v>24.184391386176475</v>
          </cell>
          <cell r="I26">
            <v>29.213861749411766</v>
          </cell>
          <cell r="J26">
            <v>35.643332112647066</v>
          </cell>
          <cell r="K26">
            <v>43.007398475882354</v>
          </cell>
          <cell r="L26">
            <v>48.352954772352952</v>
          </cell>
          <cell r="M26">
            <v>56.705386485588242</v>
          </cell>
          <cell r="N26">
            <v>62.631216985294124</v>
          </cell>
          <cell r="O26">
            <v>67.027233676470587</v>
          </cell>
        </row>
        <row r="27">
          <cell r="D27">
            <v>14.854035439705884</v>
          </cell>
          <cell r="E27">
            <v>17.537965582058824</v>
          </cell>
          <cell r="F27">
            <v>20.42245487882353</v>
          </cell>
          <cell r="G27">
            <v>23.15761526882353</v>
          </cell>
          <cell r="H27">
            <v>26.142384142794121</v>
          </cell>
          <cell r="I27">
            <v>31.661754252352942</v>
          </cell>
          <cell r="J27">
            <v>38.581124361911769</v>
          </cell>
          <cell r="K27">
            <v>46.435090471470588</v>
          </cell>
          <cell r="L27">
            <v>52.268940285588243</v>
          </cell>
          <cell r="M27">
            <v>61.384330620147068</v>
          </cell>
          <cell r="N27">
            <v>67.851460183823534</v>
          </cell>
          <cell r="O27">
            <v>72.649034044117656</v>
          </cell>
        </row>
        <row r="28">
          <cell r="D28">
            <v>15.833834932352941</v>
          </cell>
          <cell r="E28">
            <v>18.76191183352941</v>
          </cell>
          <cell r="F28">
            <v>21.890547889117649</v>
          </cell>
          <cell r="G28">
            <v>24.871461266617647</v>
          </cell>
          <cell r="H28">
            <v>28.100376899411771</v>
          </cell>
          <cell r="I28">
            <v>34.109646755294122</v>
          </cell>
          <cell r="J28">
            <v>41.518916611176479</v>
          </cell>
          <cell r="K28">
            <v>49.862782467058821</v>
          </cell>
          <cell r="L28">
            <v>56.184925798823542</v>
          </cell>
          <cell r="M28">
            <v>66.063274754705887</v>
          </cell>
          <cell r="N28">
            <v>73.07170338235295</v>
          </cell>
          <cell r="O28">
            <v>78.270834411764696</v>
          </cell>
        </row>
        <row r="29">
          <cell r="D29">
            <v>16.810421967647059</v>
          </cell>
          <cell r="E29">
            <v>19.98184514647059</v>
          </cell>
          <cell r="F29">
            <v>23.353827479705885</v>
          </cell>
          <cell r="G29">
            <v>26.579688097205885</v>
          </cell>
          <cell r="H29">
            <v>30.051950007647065</v>
          </cell>
          <cell r="I29">
            <v>36.549513381176482</v>
          </cell>
          <cell r="J29">
            <v>44.44707675470589</v>
          </cell>
          <cell r="K29">
            <v>53.279236128235297</v>
          </cell>
          <cell r="L29">
            <v>60.088072015294131</v>
          </cell>
          <cell r="M29">
            <v>70.72687808882354</v>
          </cell>
          <cell r="N29">
            <v>78.274831029411772</v>
          </cell>
          <cell r="O29">
            <v>83.874202647058823</v>
          </cell>
        </row>
        <row r="30">
          <cell r="D30">
            <v>18.336339210294121</v>
          </cell>
          <cell r="E30">
            <v>21.887990947941177</v>
          </cell>
          <cell r="F30">
            <v>25.640201840000003</v>
          </cell>
          <cell r="G30">
            <v>29.248792520000002</v>
          </cell>
          <cell r="H30">
            <v>33.101282989264703</v>
          </cell>
          <cell r="I30">
            <v>40.361804984117654</v>
          </cell>
          <cell r="J30">
            <v>49.02232697897059</v>
          </cell>
          <cell r="K30">
            <v>58.617444973823531</v>
          </cell>
          <cell r="L30">
            <v>66.186737978529408</v>
          </cell>
          <cell r="M30">
            <v>78.013758298382356</v>
          </cell>
          <cell r="N30">
            <v>86.404717977941175</v>
          </cell>
          <cell r="O30">
            <v>92.629465514705885</v>
          </cell>
        </row>
        <row r="31">
          <cell r="D31">
            <v>19.418937338235295</v>
          </cell>
          <cell r="E31">
            <v>23.240351232352943</v>
          </cell>
          <cell r="F31">
            <v>27.262324280882353</v>
          </cell>
          <cell r="G31">
            <v>31.142451868382352</v>
          </cell>
          <cell r="H31">
            <v>35.264704494117652</v>
          </cell>
          <cell r="I31">
            <v>43.066525552941187</v>
          </cell>
          <cell r="J31">
            <v>52.268346611764713</v>
          </cell>
          <cell r="K31">
            <v>62.404763670588231</v>
          </cell>
          <cell r="L31">
            <v>70.513580988235304</v>
          </cell>
          <cell r="M31">
            <v>83.18360804705884</v>
          </cell>
          <cell r="N31">
            <v>92.172658823529417</v>
          </cell>
          <cell r="O31">
            <v>98.84109411764706</v>
          </cell>
        </row>
        <row r="32">
          <cell r="D32">
            <v>20.222051676470592</v>
          </cell>
          <cell r="E32">
            <v>24.243585864705885</v>
          </cell>
          <cell r="F32">
            <v>28.465679207352942</v>
          </cell>
          <cell r="G32">
            <v>32.547243669852946</v>
          </cell>
          <cell r="H32">
            <v>36.869616589705885</v>
          </cell>
          <cell r="I32">
            <v>45.072994817647071</v>
          </cell>
          <cell r="J32">
            <v>54.676373045588242</v>
          </cell>
          <cell r="K32">
            <v>65.214347273529427</v>
          </cell>
          <cell r="L32">
            <v>73.72340517941177</v>
          </cell>
          <cell r="M32">
            <v>87.018808157352964</v>
          </cell>
          <cell r="N32">
            <v>96.451546691176475</v>
          </cell>
          <cell r="O32">
            <v>103.44912720588236</v>
          </cell>
        </row>
        <row r="38">
          <cell r="D38">
            <v>12.655243670988575</v>
          </cell>
          <cell r="E38">
            <v>14.791278159497207</v>
          </cell>
          <cell r="F38">
            <v>17.2340176582371</v>
          </cell>
          <cell r="G38">
            <v>19.435446215906985</v>
          </cell>
          <cell r="H38">
            <v>22.03153821976251</v>
          </cell>
          <cell r="I38">
            <v>26.52235377105665</v>
          </cell>
          <cell r="J38">
            <v>32.413169322350804</v>
          </cell>
          <cell r="K38">
            <v>39.238580873644949</v>
          </cell>
          <cell r="L38">
            <v>44.047248439525021</v>
          </cell>
          <cell r="M38">
            <v>51.560791511212628</v>
          </cell>
          <cell r="N38">
            <v>56.891452595757308</v>
          </cell>
          <cell r="O38">
            <v>60.845948949277101</v>
          </cell>
        </row>
        <row r="39">
          <cell r="D39">
            <v>13.401966346226461</v>
          </cell>
          <cell r="E39">
            <v>15.724069435777974</v>
          </cell>
          <cell r="F39">
            <v>18.352877535560751</v>
          </cell>
          <cell r="G39">
            <v>20.741598829806694</v>
          </cell>
          <cell r="H39">
            <v>23.523759434705106</v>
          </cell>
          <cell r="I39">
            <v>28.387936323618188</v>
          </cell>
          <cell r="J39">
            <v>34.652113212531276</v>
          </cell>
          <cell r="K39">
            <v>41.850886101444367</v>
          </cell>
          <cell r="L39">
            <v>47.031690869410212</v>
          </cell>
          <cell r="M39">
            <v>55.126698319356819</v>
          </cell>
          <cell r="N39">
            <v>60.869893078582095</v>
          </cell>
          <cell r="O39">
            <v>65.130423315396115</v>
          </cell>
        </row>
        <row r="40">
          <cell r="D40">
            <v>14.148689021464346</v>
          </cell>
          <cell r="E40">
            <v>16.656860712058744</v>
          </cell>
          <cell r="F40">
            <v>19.471737412884401</v>
          </cell>
          <cell r="G40">
            <v>22.047751443706403</v>
          </cell>
          <cell r="H40">
            <v>25.015980649647702</v>
          </cell>
          <cell r="I40">
            <v>30.253518876179726</v>
          </cell>
          <cell r="J40">
            <v>36.891057102711756</v>
          </cell>
          <cell r="K40">
            <v>44.463191329243784</v>
          </cell>
          <cell r="L40">
            <v>50.016133299295404</v>
          </cell>
          <cell r="M40">
            <v>58.692605127501018</v>
          </cell>
          <cell r="N40">
            <v>64.848333561406903</v>
          </cell>
          <cell r="O40">
            <v>69.414897681515129</v>
          </cell>
        </row>
        <row r="41">
          <cell r="D41">
            <v>14.900324345881428</v>
          </cell>
          <cell r="E41">
            <v>17.595788773051886</v>
          </cell>
          <cell r="F41">
            <v>20.597958210453605</v>
          </cell>
          <cell r="G41">
            <v>23.362497166908085</v>
          </cell>
          <cell r="H41">
            <v>26.518019109425438</v>
          </cell>
          <cell r="I41">
            <v>32.13137499816601</v>
          </cell>
          <cell r="J41">
            <v>39.144730886906586</v>
          </cell>
          <cell r="K41">
            <v>47.092682775647148</v>
          </cell>
          <cell r="L41">
            <v>53.020210218850877</v>
          </cell>
          <cell r="M41">
            <v>62.281971848856685</v>
          </cell>
          <cell r="N41">
            <v>68.852947994776599</v>
          </cell>
          <cell r="O41">
            <v>73.727559378990193</v>
          </cell>
        </row>
        <row r="42">
          <cell r="D42">
            <v>15.647047021119313</v>
          </cell>
          <cell r="E42">
            <v>18.528580049332653</v>
          </cell>
          <cell r="F42">
            <v>21.716818087777256</v>
          </cell>
          <cell r="G42">
            <v>24.668649780807797</v>
          </cell>
          <cell r="H42">
            <v>28.010240324368034</v>
          </cell>
          <cell r="I42">
            <v>33.996957550727558</v>
          </cell>
          <cell r="J42">
            <v>41.383674777087059</v>
          </cell>
          <cell r="K42">
            <v>49.704988003446573</v>
          </cell>
          <cell r="L42">
            <v>56.004652648736069</v>
          </cell>
          <cell r="M42">
            <v>65.847878657000891</v>
          </cell>
          <cell r="N42">
            <v>72.831388477601422</v>
          </cell>
          <cell r="O42">
            <v>78.012033745109221</v>
          </cell>
        </row>
        <row r="43">
          <cell r="D43">
            <v>17.145405020774277</v>
          </cell>
          <cell r="E43">
            <v>20.400299386606562</v>
          </cell>
          <cell r="F43">
            <v>23.961898762670103</v>
          </cell>
          <cell r="G43">
            <v>27.289548117909188</v>
          </cell>
          <cell r="H43">
            <v>31.004499999088367</v>
          </cell>
          <cell r="I43">
            <v>37.740396225275369</v>
          </cell>
          <cell r="J43">
            <v>45.876292451462355</v>
          </cell>
          <cell r="K43">
            <v>54.946784677649354</v>
          </cell>
          <cell r="L43">
            <v>61.993171998176734</v>
          </cell>
          <cell r="M43">
            <v>73.003152186500742</v>
          </cell>
          <cell r="N43">
            <v>80.814443393795898</v>
          </cell>
          <cell r="O43">
            <v>86.609169808703271</v>
          </cell>
        </row>
        <row r="44">
          <cell r="D44">
            <v>18.643763020429247</v>
          </cell>
          <cell r="E44">
            <v>22.272018723880471</v>
          </cell>
          <cell r="F44">
            <v>26.20697943756295</v>
          </cell>
          <cell r="G44">
            <v>29.910446455010582</v>
          </cell>
          <cell r="H44">
            <v>33.998759673808706</v>
          </cell>
          <cell r="I44">
            <v>41.483834899823187</v>
          </cell>
          <cell r="J44">
            <v>50.368910125837658</v>
          </cell>
          <cell r="K44">
            <v>60.188581351852143</v>
          </cell>
          <cell r="L44">
            <v>67.981691347617414</v>
          </cell>
          <cell r="M44">
            <v>80.158425716000608</v>
          </cell>
          <cell r="N44">
            <v>88.797498309990388</v>
          </cell>
          <cell r="O44">
            <v>95.206305872297349</v>
          </cell>
        </row>
        <row r="45">
          <cell r="D45">
            <v>20.142121020084211</v>
          </cell>
          <cell r="E45">
            <v>24.143738061154377</v>
          </cell>
          <cell r="F45">
            <v>28.452060112455804</v>
          </cell>
          <cell r="G45">
            <v>32.531344792111973</v>
          </cell>
          <cell r="H45">
            <v>36.993019348529032</v>
          </cell>
          <cell r="I45">
            <v>45.227273574370997</v>
          </cell>
          <cell r="J45">
            <v>54.861527800212954</v>
          </cell>
          <cell r="K45">
            <v>65.430378026054925</v>
          </cell>
          <cell r="L45">
            <v>73.970210697058064</v>
          </cell>
          <cell r="M45">
            <v>87.313699245500459</v>
          </cell>
          <cell r="N45">
            <v>96.780553226184878</v>
          </cell>
          <cell r="O45">
            <v>103.8034419358914</v>
          </cell>
        </row>
        <row r="46">
          <cell r="D46">
            <v>21.635566370559982</v>
          </cell>
          <cell r="E46">
            <v>26.009320613715914</v>
          </cell>
          <cell r="F46">
            <v>30.689779867103105</v>
          </cell>
          <cell r="G46">
            <v>35.143650019911398</v>
          </cell>
          <cell r="H46">
            <v>39.977461778414224</v>
          </cell>
          <cell r="I46">
            <v>48.95843867949408</v>
          </cell>
          <cell r="J46">
            <v>59.339415580573913</v>
          </cell>
          <cell r="K46">
            <v>70.65498848165376</v>
          </cell>
          <cell r="L46">
            <v>79.939095556828448</v>
          </cell>
          <cell r="M46">
            <v>94.44551286178887</v>
          </cell>
          <cell r="N46">
            <v>104.73743419183447</v>
          </cell>
          <cell r="O46">
            <v>112.37239066812944</v>
          </cell>
        </row>
        <row r="47">
          <cell r="D47">
            <v>23.969074730678372</v>
          </cell>
          <cell r="E47">
            <v>28.924293352093311</v>
          </cell>
          <cell r="F47">
            <v>34.186216983739513</v>
          </cell>
          <cell r="G47">
            <v>39.225376938347985</v>
          </cell>
          <cell r="H47">
            <v>44.640653075109824</v>
          </cell>
          <cell r="I47">
            <v>54.788384156248867</v>
          </cell>
          <cell r="J47">
            <v>66.336115237387901</v>
          </cell>
          <cell r="K47">
            <v>78.818442318526948</v>
          </cell>
          <cell r="L47">
            <v>89.26547815021965</v>
          </cell>
          <cell r="M47">
            <v>105.58897163723947</v>
          </cell>
          <cell r="N47">
            <v>117.17006070066196</v>
          </cell>
          <cell r="O47">
            <v>125.76137306225134</v>
          </cell>
        </row>
        <row r="48">
          <cell r="D48">
            <v>25.624637504067628</v>
          </cell>
          <cell r="E48">
            <v>30.992389800163171</v>
          </cell>
          <cell r="F48">
            <v>36.666847106489975</v>
          </cell>
          <cell r="G48">
            <v>42.121254773112476</v>
          </cell>
          <cell r="H48">
            <v>47.949064584554918</v>
          </cell>
          <cell r="I48">
            <v>58.924577052388585</v>
          </cell>
          <cell r="J48">
            <v>71.300089520222258</v>
          </cell>
          <cell r="K48">
            <v>84.610197988055916</v>
          </cell>
          <cell r="L48">
            <v>95.882301169109837</v>
          </cell>
          <cell r="M48">
            <v>113.49496238950653</v>
          </cell>
          <cell r="N48">
            <v>125.99068203429326</v>
          </cell>
          <cell r="O48">
            <v>135.26050372923885</v>
          </cell>
        </row>
        <row r="49">
          <cell r="D49">
            <v>26.852799798866783</v>
          </cell>
          <cell r="E49">
            <v>32.526585978256541</v>
          </cell>
          <cell r="F49">
            <v>38.507077167877554</v>
          </cell>
          <cell r="G49">
            <v>44.269532098605417</v>
          </cell>
          <cell r="H49">
            <v>50.403375793342079</v>
          </cell>
          <cell r="I49">
            <v>61.992969408575334</v>
          </cell>
          <cell r="J49">
            <v>74.982563023808567</v>
          </cell>
          <cell r="K49">
            <v>88.906752639041812</v>
          </cell>
          <cell r="L49">
            <v>100.79092358668416</v>
          </cell>
          <cell r="M49">
            <v>119.35994069237526</v>
          </cell>
          <cell r="N49">
            <v>132.53416967051822</v>
          </cell>
          <cell r="O49">
            <v>142.30733656825041</v>
          </cell>
        </row>
        <row r="55">
          <cell r="D55">
            <v>14.647874438319489</v>
          </cell>
          <cell r="E55">
            <v>17.280433314753196</v>
          </cell>
          <cell r="F55">
            <v>20.342868799734223</v>
          </cell>
          <cell r="G55">
            <v>23.064706793562817</v>
          </cell>
          <cell r="H55">
            <v>26.342080582817502</v>
          </cell>
          <cell r="I55">
            <v>31.91141575735346</v>
          </cell>
          <cell r="J55">
            <v>38.880750931889423</v>
          </cell>
          <cell r="K55">
            <v>46.784682106425379</v>
          </cell>
          <cell r="L55">
            <v>52.668333165635005</v>
          </cell>
          <cell r="M55">
            <v>61.861537945650021</v>
          </cell>
          <cell r="N55">
            <v>68.383874810629095</v>
          </cell>
          <cell r="O55">
            <v>73.222403642215937</v>
          </cell>
        </row>
        <row r="56">
          <cell r="D56">
            <v>15.694478179531925</v>
          </cell>
          <cell r="E56">
            <v>18.587830119349718</v>
          </cell>
          <cell r="F56">
            <v>21.911058667714826</v>
          </cell>
          <cell r="G56">
            <v>24.895405468765556</v>
          </cell>
          <cell r="H56">
            <v>28.43357232140432</v>
          </cell>
          <cell r="I56">
            <v>34.526209366546496</v>
          </cell>
          <cell r="J56">
            <v>42.018846411688678</v>
          </cell>
          <cell r="K56">
            <v>50.446079456830859</v>
          </cell>
          <cell r="L56">
            <v>56.851316642808641</v>
          </cell>
          <cell r="M56">
            <v>66.859499745898916</v>
          </cell>
          <cell r="N56">
            <v>73.96004228430192</v>
          </cell>
          <cell r="O56">
            <v>79.227507075402059</v>
          </cell>
        </row>
        <row r="57">
          <cell r="D57">
            <v>16.741081920744364</v>
          </cell>
          <cell r="E57">
            <v>19.89522692394624</v>
          </cell>
          <cell r="F57">
            <v>23.479248535695429</v>
          </cell>
          <cell r="G57">
            <v>26.726104143968296</v>
          </cell>
          <cell r="H57">
            <v>30.525064059991148</v>
          </cell>
          <cell r="I57">
            <v>37.141002975739539</v>
          </cell>
          <cell r="J57">
            <v>45.156941891487946</v>
          </cell>
          <cell r="K57">
            <v>54.107476807236338</v>
          </cell>
          <cell r="L57">
            <v>61.034300119982298</v>
          </cell>
          <cell r="M57">
            <v>71.857461546147832</v>
          </cell>
          <cell r="N57">
            <v>79.536209757974746</v>
          </cell>
          <cell r="O57">
            <v>85.232610508588181</v>
          </cell>
        </row>
        <row r="58">
          <cell r="D58">
            <v>17.794571212885835</v>
          </cell>
          <cell r="E58">
            <v>21.211225023309844</v>
          </cell>
          <cell r="F58">
            <v>25.05775544228117</v>
          </cell>
          <cell r="G58">
            <v>28.568846889402632</v>
          </cell>
          <cell r="H58">
            <v>32.630315612647614</v>
          </cell>
          <cell r="I58">
            <v>39.772999174466747</v>
          </cell>
          <cell r="J58">
            <v>48.315682736285879</v>
          </cell>
          <cell r="K58">
            <v>57.79296229810501</v>
          </cell>
          <cell r="L58">
            <v>65.244803225295229</v>
          </cell>
          <cell r="M58">
            <v>76.888304674029968</v>
          </cell>
          <cell r="N58">
            <v>85.149062543974367</v>
          </cell>
          <cell r="O58">
            <v>91.277221201203162</v>
          </cell>
        </row>
        <row r="59">
          <cell r="D59">
            <v>18.841174954098271</v>
          </cell>
          <cell r="E59">
            <v>22.518621827906369</v>
          </cell>
          <cell r="F59">
            <v>26.625945310261773</v>
          </cell>
          <cell r="G59">
            <v>30.399545564605376</v>
          </cell>
          <cell r="H59">
            <v>34.721807351234439</v>
          </cell>
          <cell r="I59">
            <v>42.387792783659791</v>
          </cell>
          <cell r="J59">
            <v>51.453778216085148</v>
          </cell>
          <cell r="K59">
            <v>61.454359648510497</v>
          </cell>
          <cell r="L59">
            <v>69.427786702468879</v>
          </cell>
          <cell r="M59">
            <v>81.88626647427887</v>
          </cell>
          <cell r="N59">
            <v>90.725230017647206</v>
          </cell>
          <cell r="O59">
            <v>97.282324634389283</v>
          </cell>
        </row>
        <row r="60">
          <cell r="D60">
            <v>20.941267987452179</v>
          </cell>
          <cell r="E60">
            <v>25.142016731866491</v>
          </cell>
          <cell r="F60">
            <v>29.772642084828117</v>
          </cell>
          <cell r="G60">
            <v>34.072986985242444</v>
          </cell>
          <cell r="H60">
            <v>38.918550642477733</v>
          </cell>
          <cell r="I60">
            <v>47.634582591580042</v>
          </cell>
          <cell r="J60">
            <v>57.750614540682349</v>
          </cell>
          <cell r="K60">
            <v>68.801242489784627</v>
          </cell>
          <cell r="L60">
            <v>77.821273284955467</v>
          </cell>
          <cell r="M60">
            <v>91.915071402409879</v>
          </cell>
          <cell r="N60">
            <v>101.91425027731964</v>
          </cell>
          <cell r="O60">
            <v>109.33203876019037</v>
          </cell>
        </row>
        <row r="61">
          <cell r="D61">
            <v>23.041361020806082</v>
          </cell>
          <cell r="E61">
            <v>27.765411635826613</v>
          </cell>
          <cell r="F61">
            <v>32.919338859394465</v>
          </cell>
          <cell r="G61">
            <v>37.746428405879527</v>
          </cell>
          <cell r="H61">
            <v>43.115293933721034</v>
          </cell>
          <cell r="I61">
            <v>52.881372399500279</v>
          </cell>
          <cell r="J61">
            <v>64.047450865279544</v>
          </cell>
          <cell r="K61">
            <v>76.148125331058793</v>
          </cell>
          <cell r="L61">
            <v>86.214759867442069</v>
          </cell>
          <cell r="M61">
            <v>101.94387633054092</v>
          </cell>
          <cell r="N61">
            <v>113.10327053699208</v>
          </cell>
          <cell r="O61">
            <v>121.38175288599149</v>
          </cell>
        </row>
        <row r="62">
          <cell r="D62">
            <v>25.141454054159983</v>
          </cell>
          <cell r="E62">
            <v>30.388806539786735</v>
          </cell>
          <cell r="F62">
            <v>36.066035633960801</v>
          </cell>
          <cell r="G62">
            <v>41.419869826516596</v>
          </cell>
          <cell r="H62">
            <v>47.312037224964314</v>
          </cell>
          <cell r="I62">
            <v>58.12816220742053</v>
          </cell>
          <cell r="J62">
            <v>70.344287189876752</v>
          </cell>
          <cell r="K62">
            <v>83.495008172332945</v>
          </cell>
          <cell r="L62">
            <v>94.608246449928629</v>
          </cell>
          <cell r="M62">
            <v>111.97268125867194</v>
          </cell>
          <cell r="N62">
            <v>124.29229079666453</v>
          </cell>
          <cell r="O62">
            <v>133.43146701179259</v>
          </cell>
        </row>
        <row r="63">
          <cell r="D63">
            <v>27.234661536584863</v>
          </cell>
          <cell r="E63">
            <v>33.003600148979778</v>
          </cell>
          <cell r="F63">
            <v>39.202415369922015</v>
          </cell>
          <cell r="G63">
            <v>45.081267176922083</v>
          </cell>
          <cell r="H63">
            <v>51.495020702137978</v>
          </cell>
          <cell r="I63">
            <v>63.357749425806617</v>
          </cell>
          <cell r="J63">
            <v>76.620478149475275</v>
          </cell>
          <cell r="K63">
            <v>90.817802873143904</v>
          </cell>
          <cell r="L63">
            <v>102.97421340427596</v>
          </cell>
          <cell r="M63">
            <v>121.96860485916974</v>
          </cell>
          <cell r="N63">
            <v>135.44462574401018</v>
          </cell>
          <cell r="O63">
            <v>145.44167387816483</v>
          </cell>
        </row>
        <row r="64">
          <cell r="D64">
            <v>30.50529822787373</v>
          </cell>
          <cell r="E64">
            <v>37.089215163343908</v>
          </cell>
          <cell r="F64">
            <v>44.103008707361397</v>
          </cell>
          <cell r="G64">
            <v>50.802200536930634</v>
          </cell>
          <cell r="H64">
            <v>58.030932385221789</v>
          </cell>
          <cell r="I64">
            <v>71.528979454534877</v>
          </cell>
          <cell r="J64">
            <v>86.427026523847957</v>
          </cell>
          <cell r="K64">
            <v>102.25966959316101</v>
          </cell>
          <cell r="L64">
            <v>116.04603677044358</v>
          </cell>
          <cell r="M64">
            <v>137.58723548494754</v>
          </cell>
          <cell r="N64">
            <v>152.87014909923775</v>
          </cell>
          <cell r="O64">
            <v>164.20762210687144</v>
          </cell>
        </row>
        <row r="65">
          <cell r="D65">
            <v>32.825728890956569</v>
          </cell>
          <cell r="E65">
            <v>39.98785149985067</v>
          </cell>
          <cell r="F65">
            <v>47.579850717292082</v>
          </cell>
          <cell r="G65">
            <v>54.861052204978819</v>
          </cell>
          <cell r="H65">
            <v>62.667989726693889</v>
          </cell>
          <cell r="I65">
            <v>77.326252127548415</v>
          </cell>
          <cell r="J65">
            <v>93.384514528402917</v>
          </cell>
          <cell r="K65">
            <v>110.37737292925738</v>
          </cell>
          <cell r="L65">
            <v>125.32015145338778</v>
          </cell>
          <cell r="M65">
            <v>148.66824289734149</v>
          </cell>
          <cell r="N65">
            <v>165.23309935336763</v>
          </cell>
          <cell r="O65">
            <v>177.52156853439595</v>
          </cell>
        </row>
        <row r="66">
          <cell r="D66">
            <v>34.547116623213867</v>
          </cell>
          <cell r="E66">
            <v>42.138175191621258</v>
          </cell>
          <cell r="F66">
            <v>50.159110368575966</v>
          </cell>
          <cell r="G66">
            <v>57.872069762878063</v>
          </cell>
          <cell r="H66">
            <v>66.107943244106451</v>
          </cell>
          <cell r="I66">
            <v>81.62689951108959</v>
          </cell>
          <cell r="J66">
            <v>98.545855778072735</v>
          </cell>
          <cell r="K66">
            <v>116.39940804505586</v>
          </cell>
          <cell r="L66">
            <v>132.2000584882129</v>
          </cell>
          <cell r="M66">
            <v>156.88857480564562</v>
          </cell>
          <cell r="N66">
            <v>174.40442743506634</v>
          </cell>
          <cell r="O66">
            <v>187.39838339160997</v>
          </cell>
        </row>
        <row r="72">
          <cell r="D72">
            <v>18.305490591502345</v>
          </cell>
          <cell r="E72">
            <v>21.84945546020457</v>
          </cell>
          <cell r="F72">
            <v>26.049387207162024</v>
          </cell>
          <cell r="G72">
            <v>29.726473905953917</v>
          </cell>
          <cell r="H72">
            <v>34.254389092038984</v>
          </cell>
          <cell r="I72">
            <v>41.803424098660713</v>
          </cell>
          <cell r="J72">
            <v>50.752459105282448</v>
          </cell>
          <cell r="K72">
            <v>60.636090111904181</v>
          </cell>
          <cell r="L72">
            <v>68.492950184077969</v>
          </cell>
          <cell r="M72">
            <v>80.769294046849524</v>
          </cell>
          <cell r="N72">
            <v>89.479036955805341</v>
          </cell>
          <cell r="O72">
            <v>95.940270567790364</v>
          </cell>
        </row>
        <row r="73">
          <cell r="D73">
            <v>19.902547456758143</v>
          </cell>
          <cell r="E73">
            <v>23.844467478770007</v>
          </cell>
          <cell r="F73">
            <v>28.442354379037109</v>
          </cell>
          <cell r="G73">
            <v>32.520014357147247</v>
          </cell>
          <cell r="H73">
            <v>37.445884696541967</v>
          </cell>
          <cell r="I73">
            <v>45.793448135791593</v>
          </cell>
          <cell r="J73">
            <v>55.541011575041232</v>
          </cell>
          <cell r="K73">
            <v>66.223171014290841</v>
          </cell>
          <cell r="L73">
            <v>74.875941393083934</v>
          </cell>
          <cell r="M73">
            <v>88.3958951099481</v>
          </cell>
          <cell r="N73">
            <v>97.987946483807548</v>
          </cell>
          <cell r="O73">
            <v>105.10371159794659</v>
          </cell>
        </row>
        <row r="74">
          <cell r="D74">
            <v>21.499604322013944</v>
          </cell>
          <cell r="E74">
            <v>25.83947949733545</v>
          </cell>
          <cell r="F74">
            <v>30.835321550912187</v>
          </cell>
          <cell r="G74">
            <v>35.313554808340591</v>
          </cell>
          <cell r="H74">
            <v>40.637380301044949</v>
          </cell>
          <cell r="I74">
            <v>49.783472172922473</v>
          </cell>
          <cell r="J74">
            <v>60.329564044800009</v>
          </cell>
          <cell r="K74">
            <v>71.810251916677529</v>
          </cell>
          <cell r="L74">
            <v>81.258932602089899</v>
          </cell>
          <cell r="M74">
            <v>96.022496173046704</v>
          </cell>
          <cell r="N74">
            <v>106.49685601180974</v>
          </cell>
          <cell r="O74">
            <v>114.26715262810281</v>
          </cell>
        </row>
        <row r="75">
          <cell r="D75">
            <v>23.107168140330636</v>
          </cell>
          <cell r="E75">
            <v>27.8476165949704</v>
          </cell>
          <cell r="F75">
            <v>33.244031927865393</v>
          </cell>
          <cell r="G75">
            <v>38.125473815133894</v>
          </cell>
          <cell r="H75">
            <v>43.849872587156497</v>
          </cell>
          <cell r="I75">
            <v>53.799746368192373</v>
          </cell>
          <cell r="J75">
            <v>65.149620149228255</v>
          </cell>
          <cell r="K75">
            <v>77.434089930264122</v>
          </cell>
          <cell r="L75">
            <v>87.683917174312995</v>
          </cell>
          <cell r="M75">
            <v>103.69927224313938</v>
          </cell>
          <cell r="N75">
            <v>115.06174520775934</v>
          </cell>
          <cell r="O75">
            <v>123.49087945451006</v>
          </cell>
        </row>
        <row r="76">
          <cell r="D76">
            <v>24.704225005586434</v>
          </cell>
          <cell r="E76">
            <v>29.842628613535844</v>
          </cell>
          <cell r="F76">
            <v>35.636999099740478</v>
          </cell>
          <cell r="G76">
            <v>40.919014266327231</v>
          </cell>
          <cell r="H76">
            <v>47.041368191659487</v>
          </cell>
          <cell r="I76">
            <v>57.789770405323267</v>
          </cell>
          <cell r="J76">
            <v>69.938172618987039</v>
          </cell>
          <cell r="K76">
            <v>83.021170832650824</v>
          </cell>
          <cell r="L76">
            <v>94.066908383318975</v>
          </cell>
          <cell r="M76">
            <v>111.32587330623798</v>
          </cell>
          <cell r="N76">
            <v>123.57065473576156</v>
          </cell>
          <cell r="O76">
            <v>132.65432048466627</v>
          </cell>
        </row>
        <row r="77">
          <cell r="D77">
            <v>27.908845689158923</v>
          </cell>
          <cell r="E77">
            <v>33.845777729736227</v>
          </cell>
          <cell r="F77">
            <v>40.438676648568766</v>
          </cell>
          <cell r="G77">
            <v>46.524473724313864</v>
          </cell>
          <cell r="H77">
            <v>53.445356082274017</v>
          </cell>
          <cell r="I77">
            <v>65.796068637724034</v>
          </cell>
          <cell r="J77">
            <v>79.54678119317407</v>
          </cell>
          <cell r="K77">
            <v>94.232089748624077</v>
          </cell>
          <cell r="L77">
            <v>106.87488416454804</v>
          </cell>
          <cell r="M77">
            <v>126.6292504394292</v>
          </cell>
          <cell r="N77">
            <v>140.64445345971333</v>
          </cell>
          <cell r="O77">
            <v>151.04148834122972</v>
          </cell>
        </row>
        <row r="78">
          <cell r="D78">
            <v>31.113466372731416</v>
          </cell>
          <cell r="E78">
            <v>37.848926845936617</v>
          </cell>
          <cell r="F78">
            <v>45.240354197397053</v>
          </cell>
          <cell r="G78">
            <v>52.129933182300505</v>
          </cell>
          <cell r="H78">
            <v>59.849343972888562</v>
          </cell>
          <cell r="I78">
            <v>73.802366870124814</v>
          </cell>
          <cell r="J78">
            <v>89.155389767361072</v>
          </cell>
          <cell r="K78">
            <v>105.44300866459736</v>
          </cell>
          <cell r="L78">
            <v>119.68285994577712</v>
          </cell>
          <cell r="M78">
            <v>141.93262757262048</v>
          </cell>
          <cell r="N78">
            <v>157.71825218366513</v>
          </cell>
          <cell r="O78">
            <v>169.4286561977932</v>
          </cell>
        </row>
        <row r="79">
          <cell r="D79">
            <v>34.318087056303902</v>
          </cell>
          <cell r="E79">
            <v>41.852075962137008</v>
          </cell>
          <cell r="F79">
            <v>50.042031746225334</v>
          </cell>
          <cell r="G79">
            <v>57.735392640287138</v>
          </cell>
          <cell r="H79">
            <v>66.253331863503078</v>
          </cell>
          <cell r="I79">
            <v>81.808665102525595</v>
          </cell>
          <cell r="J79">
            <v>98.763998341548103</v>
          </cell>
          <cell r="K79">
            <v>116.65392758057062</v>
          </cell>
          <cell r="L79">
            <v>132.49083572700616</v>
          </cell>
          <cell r="M79">
            <v>157.23600470581169</v>
          </cell>
          <cell r="N79">
            <v>174.79205090761693</v>
          </cell>
          <cell r="O79">
            <v>187.81582405435665</v>
          </cell>
        </row>
        <row r="80">
          <cell r="D80">
            <v>37.512200786815498</v>
          </cell>
          <cell r="E80">
            <v>45.842099999267887</v>
          </cell>
          <cell r="F80">
            <v>54.827966089975504</v>
          </cell>
          <cell r="G80">
            <v>63.322473542673812</v>
          </cell>
          <cell r="H80">
            <v>72.636323072509043</v>
          </cell>
          <cell r="I80">
            <v>89.788713176787354</v>
          </cell>
          <cell r="J80">
            <v>108.34110328106567</v>
          </cell>
          <cell r="K80">
            <v>127.82808938534397</v>
          </cell>
          <cell r="L80">
            <v>145.25681814501809</v>
          </cell>
          <cell r="M80">
            <v>172.4892068320089</v>
          </cell>
          <cell r="N80">
            <v>191.80986996362131</v>
          </cell>
          <cell r="O80">
            <v>206.14270611466912</v>
          </cell>
        </row>
        <row r="81">
          <cell r="D81">
            <v>42.503003490739871</v>
          </cell>
          <cell r="E81">
            <v>52.076512557284886</v>
          </cell>
          <cell r="F81">
            <v>62.305988502085128</v>
          </cell>
          <cell r="G81">
            <v>72.052287452652976</v>
          </cell>
          <cell r="H81">
            <v>82.609746836580868</v>
          </cell>
          <cell r="I81">
            <v>102.25753829282135</v>
          </cell>
          <cell r="J81">
            <v>123.30532974906183</v>
          </cell>
          <cell r="K81">
            <v>145.2877172053023</v>
          </cell>
          <cell r="L81">
            <v>165.20366567316174</v>
          </cell>
          <cell r="M81">
            <v>196.32233515419196</v>
          </cell>
          <cell r="N81">
            <v>218.4002122386282</v>
          </cell>
          <cell r="O81">
            <v>234.77845933390728</v>
          </cell>
        </row>
        <row r="82">
          <cell r="D82">
            <v>46.043846672260941</v>
          </cell>
          <cell r="E82">
            <v>56.499664203709585</v>
          </cell>
          <cell r="F82">
            <v>67.611448613413444</v>
          </cell>
          <cell r="G82">
            <v>78.24586068983821</v>
          </cell>
          <cell r="H82">
            <v>89.685628538669704</v>
          </cell>
          <cell r="I82">
            <v>111.10384158567075</v>
          </cell>
          <cell r="J82">
            <v>133.92205463267175</v>
          </cell>
          <cell r="K82">
            <v>157.67486367967277</v>
          </cell>
          <cell r="L82">
            <v>179.35542907733941</v>
          </cell>
          <cell r="M82">
            <v>213.23131251119347</v>
          </cell>
          <cell r="N82">
            <v>237.26536033689624</v>
          </cell>
          <cell r="O82">
            <v>255.09477267050369</v>
          </cell>
        </row>
        <row r="83">
          <cell r="D83">
            <v>48.670584937484307</v>
          </cell>
          <cell r="E83">
            <v>59.780933971086952</v>
          </cell>
          <cell r="F83">
            <v>71.547249882944826</v>
          </cell>
          <cell r="G83">
            <v>82.840499589827274</v>
          </cell>
          <cell r="H83">
            <v>94.934798940812783</v>
          </cell>
          <cell r="I83">
            <v>117.66638112042548</v>
          </cell>
          <cell r="J83">
            <v>141.79796330003816</v>
          </cell>
          <cell r="K83">
            <v>166.86414147965087</v>
          </cell>
          <cell r="L83">
            <v>189.85376988162557</v>
          </cell>
          <cell r="M83">
            <v>225.77506425971089</v>
          </cell>
          <cell r="N83">
            <v>251.26027732374197</v>
          </cell>
          <cell r="O83">
            <v>270.16622173326061</v>
          </cell>
        </row>
        <row r="89">
          <cell r="D89">
            <v>20.242983910045275</v>
          </cell>
          <cell r="E89">
            <v>24.269733999105739</v>
          </cell>
          <cell r="F89">
            <v>29.072214322826525</v>
          </cell>
          <cell r="G89">
            <v>33.255310374678224</v>
          </cell>
          <cell r="H89">
            <v>38.445655815729182</v>
          </cell>
          <cell r="I89">
            <v>47.04336707397151</v>
          </cell>
          <cell r="J89">
            <v>57.041078332213822</v>
          </cell>
          <cell r="K89">
            <v>67.973385590456147</v>
          </cell>
          <cell r="L89">
            <v>76.875483631458366</v>
          </cell>
          <cell r="M89">
            <v>90.785011820524261</v>
          </cell>
          <cell r="N89">
            <v>100.65345603045103</v>
          </cell>
          <cell r="O89">
            <v>107.97426034048576</v>
          </cell>
        </row>
        <row r="90">
          <cell r="D90">
            <v>22.131623928190702</v>
          </cell>
          <cell r="E90">
            <v>26.628985956198878</v>
          </cell>
          <cell r="F90">
            <v>31.902078218867381</v>
          </cell>
          <cell r="G90">
            <v>36.558882340844079</v>
          </cell>
          <cell r="H90">
            <v>42.219839720842742</v>
          </cell>
          <cell r="I90">
            <v>51.761870988157781</v>
          </cell>
          <cell r="J90">
            <v>62.703902255472819</v>
          </cell>
          <cell r="K90">
            <v>74.580529522787856</v>
          </cell>
          <cell r="L90">
            <v>84.423851441685485</v>
          </cell>
          <cell r="M90">
            <v>99.804041939963014</v>
          </cell>
          <cell r="N90">
            <v>110.71588235663569</v>
          </cell>
          <cell r="O90">
            <v>118.81071946099229</v>
          </cell>
        </row>
        <row r="91">
          <cell r="D91">
            <v>24.020263946336133</v>
          </cell>
          <cell r="E91">
            <v>28.988237913292021</v>
          </cell>
          <cell r="F91">
            <v>34.731942114908236</v>
          </cell>
          <cell r="G91">
            <v>39.862454307009934</v>
          </cell>
          <cell r="H91">
            <v>45.994023625956316</v>
          </cell>
          <cell r="I91">
            <v>56.480374902344067</v>
          </cell>
          <cell r="J91">
            <v>68.366726178731838</v>
          </cell>
          <cell r="K91">
            <v>81.18767345511958</v>
          </cell>
          <cell r="L91">
            <v>91.972219251912634</v>
          </cell>
          <cell r="M91">
            <v>108.82307205940177</v>
          </cell>
          <cell r="N91">
            <v>120.77830868282035</v>
          </cell>
          <cell r="O91">
            <v>129.64717858149885</v>
          </cell>
        </row>
        <row r="92">
          <cell r="D92">
            <v>25.921329227758832</v>
          </cell>
          <cell r="E92">
            <v>31.363011264839727</v>
          </cell>
          <cell r="F92">
            <v>37.580423536580938</v>
          </cell>
          <cell r="G92">
            <v>43.187760299268987</v>
          </cell>
          <cell r="H92">
            <v>49.793037688340377</v>
          </cell>
          <cell r="I92">
            <v>61.229921605439486</v>
          </cell>
          <cell r="J92">
            <v>74.066805522538601</v>
          </cell>
          <cell r="K92">
            <v>87.838285439637673</v>
          </cell>
          <cell r="L92">
            <v>99.570247376680754</v>
          </cell>
          <cell r="M92">
            <v>117.90143790331049</v>
          </cell>
          <cell r="N92">
            <v>130.90693518220363</v>
          </cell>
          <cell r="O92">
            <v>140.55493019621926</v>
          </cell>
        </row>
        <row r="93">
          <cell r="D93">
            <v>27.809969245904263</v>
          </cell>
          <cell r="E93">
            <v>33.72226322193287</v>
          </cell>
          <cell r="F93">
            <v>40.410287432621793</v>
          </cell>
          <cell r="G93">
            <v>46.491332265434849</v>
          </cell>
          <cell r="H93">
            <v>53.567221593453937</v>
          </cell>
          <cell r="I93">
            <v>65.948425519625758</v>
          </cell>
          <cell r="J93">
            <v>79.729629445797599</v>
          </cell>
          <cell r="K93">
            <v>94.445429371969396</v>
          </cell>
          <cell r="L93">
            <v>107.11861518690787</v>
          </cell>
          <cell r="M93">
            <v>126.92046802274922</v>
          </cell>
          <cell r="N93">
            <v>140.96936150838829</v>
          </cell>
          <cell r="O93">
            <v>151.39138931672585</v>
          </cell>
        </row>
        <row r="94">
          <cell r="D94">
            <v>31.599674545472389</v>
          </cell>
          <cell r="E94">
            <v>38.456288530573708</v>
          </cell>
          <cell r="F94">
            <v>46.088632750335343</v>
          </cell>
          <cell r="G94">
            <v>53.12021022385975</v>
          </cell>
          <cell r="H94">
            <v>61.140419560951557</v>
          </cell>
          <cell r="I94">
            <v>75.416476136907434</v>
          </cell>
          <cell r="J94">
            <v>91.092532712863346</v>
          </cell>
          <cell r="K94">
            <v>107.7031852888192</v>
          </cell>
          <cell r="L94">
            <v>122.26501112190311</v>
          </cell>
          <cell r="M94">
            <v>145.01786398609667</v>
          </cell>
          <cell r="N94">
            <v>161.16041433395617</v>
          </cell>
          <cell r="O94">
            <v>173.13560005195279</v>
          </cell>
        </row>
        <row r="95">
          <cell r="D95">
            <v>35.389379845040516</v>
          </cell>
          <cell r="E95">
            <v>43.190313839214554</v>
          </cell>
          <cell r="F95">
            <v>51.7669780680489</v>
          </cell>
          <cell r="G95">
            <v>59.749088182284659</v>
          </cell>
          <cell r="H95">
            <v>68.713617528449177</v>
          </cell>
          <cell r="I95">
            <v>84.884526754189125</v>
          </cell>
          <cell r="J95">
            <v>102.45543597992906</v>
          </cell>
          <cell r="K95">
            <v>120.96094120566902</v>
          </cell>
          <cell r="L95">
            <v>137.41140705689835</v>
          </cell>
          <cell r="M95">
            <v>163.11525994944412</v>
          </cell>
          <cell r="N95">
            <v>181.35146715952408</v>
          </cell>
          <cell r="O95">
            <v>194.87981078717974</v>
          </cell>
        </row>
        <row r="96">
          <cell r="D96">
            <v>39.179085144608649</v>
          </cell>
          <cell r="E96">
            <v>47.924339147855392</v>
          </cell>
          <cell r="F96">
            <v>57.44532338576245</v>
          </cell>
          <cell r="G96">
            <v>66.377966140709574</v>
          </cell>
          <cell r="H96">
            <v>76.286815495946797</v>
          </cell>
          <cell r="I96">
            <v>94.352577371470801</v>
          </cell>
          <cell r="J96">
            <v>113.81833924699481</v>
          </cell>
          <cell r="K96">
            <v>134.21869712251885</v>
          </cell>
          <cell r="L96">
            <v>152.5578029918936</v>
          </cell>
          <cell r="M96">
            <v>181.21265591279158</v>
          </cell>
          <cell r="N96">
            <v>201.54251998509196</v>
          </cell>
          <cell r="O96">
            <v>216.62402152240674</v>
          </cell>
        </row>
        <row r="97">
          <cell r="D97">
            <v>42.956365180899496</v>
          </cell>
          <cell r="E97">
            <v>52.642843062041671</v>
          </cell>
          <cell r="F97">
            <v>63.105051177844167</v>
          </cell>
          <cell r="G97">
            <v>72.98511007304127</v>
          </cell>
          <cell r="H97">
            <v>83.835183306173946</v>
          </cell>
          <cell r="I97">
            <v>103.78958519984336</v>
          </cell>
          <cell r="J97">
            <v>125.14398709351283</v>
          </cell>
          <cell r="K97">
            <v>147.43298498718227</v>
          </cell>
          <cell r="L97">
            <v>167.65453861234789</v>
          </cell>
          <cell r="M97">
            <v>199.25071615166911</v>
          </cell>
          <cell r="N97">
            <v>221.66737263746126</v>
          </cell>
          <cell r="O97">
            <v>238.2969397634198</v>
          </cell>
        </row>
        <row r="98">
          <cell r="D98">
            <v>48.858365237603962</v>
          </cell>
          <cell r="E98">
            <v>60.015505427957734</v>
          </cell>
          <cell r="F98">
            <v>71.948375852971836</v>
          </cell>
          <cell r="G98">
            <v>83.308772467309566</v>
          </cell>
          <cell r="H98">
            <v>95.629508009653833</v>
          </cell>
          <cell r="I98">
            <v>118.53490993167549</v>
          </cell>
          <cell r="J98">
            <v>142.84031185369713</v>
          </cell>
          <cell r="K98">
            <v>168.08030977571886</v>
          </cell>
          <cell r="L98">
            <v>191.24318801930767</v>
          </cell>
          <cell r="M98">
            <v>227.43518527491514</v>
          </cell>
          <cell r="N98">
            <v>253.11245490678832</v>
          </cell>
          <cell r="O98">
            <v>272.16087451500272</v>
          </cell>
        </row>
        <row r="99">
          <cell r="D99">
            <v>53.045678962044803</v>
          </cell>
          <cell r="E99">
            <v>65.2462153591445</v>
          </cell>
          <cell r="F99">
            <v>78.222481990904527</v>
          </cell>
          <cell r="G99">
            <v>90.63313926071676</v>
          </cell>
          <cell r="H99">
            <v>103.99727100980694</v>
          </cell>
          <cell r="I99">
            <v>128.99632979404902</v>
          </cell>
          <cell r="J99">
            <v>155.39538857829109</v>
          </cell>
          <cell r="K99">
            <v>182.72904336253322</v>
          </cell>
          <cell r="L99">
            <v>207.97871401961388</v>
          </cell>
          <cell r="M99">
            <v>247.43132442130235</v>
          </cell>
          <cell r="N99">
            <v>275.42191327471079</v>
          </cell>
          <cell r="O99">
            <v>296.1864450650732</v>
          </cell>
        </row>
        <row r="100">
          <cell r="D100">
            <v>56.151994781362959</v>
          </cell>
          <cell r="E100">
            <v>69.126563972784538</v>
          </cell>
          <cell r="F100">
            <v>82.876863398866448</v>
          </cell>
          <cell r="G100">
            <v>96.066645784015876</v>
          </cell>
          <cell r="H100">
            <v>110.20481032742795</v>
          </cell>
          <cell r="I100">
            <v>136.75702702132909</v>
          </cell>
          <cell r="J100">
            <v>164.70924371523026</v>
          </cell>
          <cell r="K100">
            <v>193.59605640913145</v>
          </cell>
          <cell r="L100">
            <v>220.3937926548559</v>
          </cell>
          <cell r="M100">
            <v>262.26525553880026</v>
          </cell>
          <cell r="N100">
            <v>291.97195657435662</v>
          </cell>
          <cell r="O100">
            <v>314.00956861853791</v>
          </cell>
        </row>
        <row r="106">
          <cell r="D106">
            <v>23.679269811164652</v>
          </cell>
          <cell r="E106">
            <v>28.562274747717158</v>
          </cell>
          <cell r="F106">
            <v>34.433418978175176</v>
          </cell>
          <cell r="G106">
            <v>39.513959572990053</v>
          </cell>
          <cell r="H106">
            <v>45.879173450400828</v>
          </cell>
          <cell r="I106">
            <v>56.336788628720967</v>
          </cell>
          <cell r="J106">
            <v>68.194403807041112</v>
          </cell>
          <cell r="K106">
            <v>80.986614985361257</v>
          </cell>
          <cell r="L106">
            <v>91.742518900801656</v>
          </cell>
          <cell r="M106">
            <v>108.54861876867727</v>
          </cell>
          <cell r="N106">
            <v>120.47210435914906</v>
          </cell>
          <cell r="O106">
            <v>129.3174200790836</v>
          </cell>
        </row>
        <row r="107">
          <cell r="D107">
            <v>26.085053846112203</v>
          </cell>
          <cell r="E107">
            <v>31.567532837274587</v>
          </cell>
          <cell r="F107">
            <v>38.038151122342491</v>
          </cell>
          <cell r="G107">
            <v>43.722109680021262</v>
          </cell>
          <cell r="H107">
            <v>50.686797612041929</v>
          </cell>
          <cell r="I107">
            <v>62.347304807835826</v>
          </cell>
          <cell r="J107">
            <v>75.407812003629758</v>
          </cell>
          <cell r="K107">
            <v>89.402915199423674</v>
          </cell>
          <cell r="L107">
            <v>101.35776722408386</v>
          </cell>
          <cell r="M107">
            <v>120.03722351261533</v>
          </cell>
          <cell r="N107">
            <v>133.28980618468927</v>
          </cell>
          <cell r="O107">
            <v>143.12109896812694</v>
          </cell>
        </row>
        <row r="108">
          <cell r="D108">
            <v>28.490837881059754</v>
          </cell>
          <cell r="E108">
            <v>34.572790926832027</v>
          </cell>
          <cell r="F108">
            <v>41.642883266509806</v>
          </cell>
          <cell r="G108">
            <v>47.930259787052471</v>
          </cell>
          <cell r="H108">
            <v>55.49442177368303</v>
          </cell>
          <cell r="I108">
            <v>68.357820986950713</v>
          </cell>
          <cell r="J108">
            <v>82.621220200218403</v>
          </cell>
          <cell r="K108">
            <v>97.819215413486091</v>
          </cell>
          <cell r="L108">
            <v>110.97301554736606</v>
          </cell>
          <cell r="M108">
            <v>131.52582825655344</v>
          </cell>
          <cell r="N108">
            <v>146.10750801022951</v>
          </cell>
          <cell r="O108">
            <v>156.92477785717028</v>
          </cell>
        </row>
        <row r="109">
          <cell r="D109">
            <v>30.912449442553019</v>
          </cell>
          <cell r="E109">
            <v>37.597820451189179</v>
          </cell>
          <cell r="F109">
            <v>45.271330753730851</v>
          </cell>
          <cell r="G109">
            <v>52.166095092156255</v>
          </cell>
          <cell r="H109">
            <v>60.333675041650693</v>
          </cell>
          <cell r="I109">
            <v>74.407880035665016</v>
          </cell>
          <cell r="J109">
            <v>89.882085029679359</v>
          </cell>
          <cell r="K109">
            <v>106.29088602369366</v>
          </cell>
          <cell r="L109">
            <v>120.65152208330139</v>
          </cell>
          <cell r="M109">
            <v>143.09001592643847</v>
          </cell>
          <cell r="N109">
            <v>159.00953682146408</v>
          </cell>
          <cell r="O109">
            <v>170.8192704231152</v>
          </cell>
        </row>
        <row r="110">
          <cell r="D110">
            <v>33.31823347750057</v>
          </cell>
          <cell r="E110">
            <v>40.603078540746615</v>
          </cell>
          <cell r="F110">
            <v>48.876062897898173</v>
          </cell>
          <cell r="G110">
            <v>56.374245199187477</v>
          </cell>
          <cell r="H110">
            <v>65.141299203291794</v>
          </cell>
          <cell r="I110">
            <v>80.418396214779889</v>
          </cell>
          <cell r="J110">
            <v>97.09549322626799</v>
          </cell>
          <cell r="K110">
            <v>114.7071862377561</v>
          </cell>
          <cell r="L110">
            <v>130.26677040658359</v>
          </cell>
          <cell r="M110">
            <v>154.57862067037652</v>
          </cell>
          <cell r="N110">
            <v>171.82723864700432</v>
          </cell>
          <cell r="O110">
            <v>184.62294931215854</v>
          </cell>
        </row>
        <row r="111">
          <cell r="D111">
            <v>38.145629073941379</v>
          </cell>
          <cell r="E111">
            <v>46.633366154661196</v>
          </cell>
          <cell r="F111">
            <v>56.109242529286533</v>
          </cell>
          <cell r="G111">
            <v>64.818230611322463</v>
          </cell>
          <cell r="H111">
            <v>74.788176632900544</v>
          </cell>
          <cell r="I111">
            <v>92.478971442609051</v>
          </cell>
          <cell r="J111">
            <v>111.56976625231755</v>
          </cell>
          <cell r="K111">
            <v>131.59515706202606</v>
          </cell>
          <cell r="L111">
            <v>149.56052526580109</v>
          </cell>
          <cell r="M111">
            <v>177.63141308419961</v>
          </cell>
          <cell r="N111">
            <v>197.54696928377913</v>
          </cell>
          <cell r="O111">
            <v>212.32112076714679</v>
          </cell>
        </row>
        <row r="112">
          <cell r="D112">
            <v>42.973024670382188</v>
          </cell>
          <cell r="E112">
            <v>52.663653768575784</v>
          </cell>
          <cell r="F112">
            <v>63.342422160674886</v>
          </cell>
          <cell r="G112">
            <v>73.262216023457455</v>
          </cell>
          <cell r="H112">
            <v>84.435054062509309</v>
          </cell>
          <cell r="I112">
            <v>104.53954667043823</v>
          </cell>
          <cell r="J112">
            <v>126.04403927836714</v>
          </cell>
          <cell r="K112">
            <v>148.48312788629607</v>
          </cell>
          <cell r="L112">
            <v>168.85428012501862</v>
          </cell>
          <cell r="M112">
            <v>200.68420549802269</v>
          </cell>
          <cell r="N112">
            <v>223.26669992055395</v>
          </cell>
          <cell r="O112">
            <v>240.01929222213505</v>
          </cell>
        </row>
        <row r="113">
          <cell r="D113">
            <v>47.800420266822996</v>
          </cell>
          <cell r="E113">
            <v>58.693941382490365</v>
          </cell>
          <cell r="F113">
            <v>70.575601792063253</v>
          </cell>
          <cell r="G113">
            <v>81.706201435592433</v>
          </cell>
          <cell r="H113">
            <v>94.081931492118088</v>
          </cell>
          <cell r="I113">
            <v>116.60012189826739</v>
          </cell>
          <cell r="J113">
            <v>140.5183123044167</v>
          </cell>
          <cell r="K113">
            <v>165.37109871056603</v>
          </cell>
          <cell r="L113">
            <v>188.14803498423618</v>
          </cell>
          <cell r="M113">
            <v>223.73699791184575</v>
          </cell>
          <cell r="N113">
            <v>248.98643055732873</v>
          </cell>
          <cell r="O113">
            <v>267.71746367712325</v>
          </cell>
        </row>
        <row r="114">
          <cell r="D114">
            <v>52.611988336718099</v>
          </cell>
          <cell r="E114">
            <v>64.704457561605238</v>
          </cell>
          <cell r="F114">
            <v>77.785066080397897</v>
          </cell>
          <cell r="G114">
            <v>90.122501649654865</v>
          </cell>
          <cell r="H114">
            <v>103.69717981540026</v>
          </cell>
          <cell r="I114">
            <v>128.62115425649714</v>
          </cell>
          <cell r="J114">
            <v>154.94512869759401</v>
          </cell>
          <cell r="K114">
            <v>182.20369913869089</v>
          </cell>
          <cell r="L114">
            <v>207.37853163080052</v>
          </cell>
          <cell r="M114">
            <v>246.71420739972191</v>
          </cell>
          <cell r="N114">
            <v>274.62183420840921</v>
          </cell>
          <cell r="O114">
            <v>295.32482145520993</v>
          </cell>
        </row>
        <row r="115">
          <cell r="D115">
            <v>60.130063445929196</v>
          </cell>
          <cell r="E115">
            <v>74.095889091472202</v>
          </cell>
          <cell r="F115">
            <v>89.049854030920741</v>
          </cell>
          <cell r="G115">
            <v>103.27297073412738</v>
          </cell>
          <cell r="H115">
            <v>118.72100532052868</v>
          </cell>
          <cell r="I115">
            <v>147.40401731623106</v>
          </cell>
          <cell r="J115">
            <v>177.4870293119335</v>
          </cell>
          <cell r="K115">
            <v>208.5046373076359</v>
          </cell>
          <cell r="L115">
            <v>237.42618264105735</v>
          </cell>
          <cell r="M115">
            <v>282.61609722452823</v>
          </cell>
          <cell r="N115">
            <v>314.67715241322242</v>
          </cell>
          <cell r="O115">
            <v>338.46131798347034</v>
          </cell>
        </row>
        <row r="116">
          <cell r="D116">
            <v>65.463939891832652</v>
          </cell>
          <cell r="E116">
            <v>80.758862618977844</v>
          </cell>
          <cell r="F116">
            <v>97.041924640028554</v>
          </cell>
          <cell r="G116">
            <v>112.60288248458475</v>
          </cell>
          <cell r="H116">
            <v>129.38001415258819</v>
          </cell>
          <cell r="I116">
            <v>160.72996437124232</v>
          </cell>
          <cell r="J116">
            <v>193.47991458989648</v>
          </cell>
          <cell r="K116">
            <v>227.16446080855064</v>
          </cell>
          <cell r="L116">
            <v>258.74420030517638</v>
          </cell>
          <cell r="M116">
            <v>308.08754326865409</v>
          </cell>
          <cell r="N116">
            <v>343.09534659221629</v>
          </cell>
          <cell r="O116">
            <v>369.06552709930986</v>
          </cell>
        </row>
        <row r="117">
          <cell r="D117">
            <v>69.420821528259552</v>
          </cell>
          <cell r="E117">
            <v>85.701721318907829</v>
          </cell>
          <cell r="F117">
            <v>102.97076040346163</v>
          </cell>
          <cell r="G117">
            <v>119.52418200272818</v>
          </cell>
          <cell r="H117">
            <v>137.28729073423472</v>
          </cell>
          <cell r="I117">
            <v>170.61568177110232</v>
          </cell>
          <cell r="J117">
            <v>205.34407280796992</v>
          </cell>
          <cell r="K117">
            <v>241.0070598448375</v>
          </cell>
          <cell r="L117">
            <v>274.55875346846943</v>
          </cell>
          <cell r="M117">
            <v>326.98327475539435</v>
          </cell>
          <cell r="N117">
            <v>364.1770930158022</v>
          </cell>
          <cell r="O117">
            <v>391.76894632471004</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ary"/>
      <sheetName val="Fabric Only Costs"/>
      <sheetName val="Fabric Only Base"/>
      <sheetName val="Vertical Fabric Only"/>
    </sheetNames>
    <sheetDataSet>
      <sheetData sheetId="0">
        <row r="6">
          <cell r="C6">
            <v>1.0999999999999999E-2</v>
          </cell>
        </row>
        <row r="7">
          <cell r="F7">
            <v>1.2999999999999999E-2</v>
          </cell>
        </row>
        <row r="8">
          <cell r="C8">
            <v>4.9000000000000002E-2</v>
          </cell>
        </row>
        <row r="9">
          <cell r="C9">
            <v>6.4000000000000001E-2</v>
          </cell>
        </row>
        <row r="12">
          <cell r="C12">
            <v>0.1656</v>
          </cell>
        </row>
        <row r="13">
          <cell r="C13">
            <v>0.27900000000000003</v>
          </cell>
        </row>
        <row r="14">
          <cell r="C14">
            <v>0.37259999999999999</v>
          </cell>
        </row>
        <row r="15">
          <cell r="C15">
            <v>0.50714999999999999</v>
          </cell>
        </row>
        <row r="16">
          <cell r="C16">
            <v>0.72399999999999998</v>
          </cell>
        </row>
        <row r="17">
          <cell r="C17">
            <v>0.87975000000000003</v>
          </cell>
        </row>
        <row r="18">
          <cell r="C18">
            <v>1</v>
          </cell>
        </row>
        <row r="20">
          <cell r="C20">
            <v>95</v>
          </cell>
        </row>
        <row r="32">
          <cell r="C32">
            <v>0.16</v>
          </cell>
        </row>
        <row r="33">
          <cell r="C33">
            <v>8.666666666666667E-2</v>
          </cell>
        </row>
        <row r="36">
          <cell r="C36">
            <v>0.7</v>
          </cell>
        </row>
        <row r="37">
          <cell r="C37">
            <v>0.7</v>
          </cell>
        </row>
        <row r="39">
          <cell r="C39">
            <v>0.2</v>
          </cell>
        </row>
      </sheetData>
      <sheetData sheetId="1"/>
      <sheetData sheetId="2">
        <row r="4">
          <cell r="C4">
            <v>0.37606040000000002</v>
          </cell>
          <cell r="D4">
            <v>0.54859849999999999</v>
          </cell>
          <cell r="E4">
            <v>0.69101089999999998</v>
          </cell>
          <cell r="F4">
            <v>0.89572872499999989</v>
          </cell>
          <cell r="G4">
            <v>1.2256659999999999</v>
          </cell>
          <cell r="H4">
            <v>1.462639625</v>
          </cell>
          <cell r="I4">
            <v>1.6456</v>
          </cell>
        </row>
        <row r="5">
          <cell r="C5">
            <v>0.4886684</v>
          </cell>
          <cell r="D5">
            <v>0.73831849999999999</v>
          </cell>
          <cell r="E5">
            <v>0.9443788999999998</v>
          </cell>
          <cell r="F5">
            <v>1.2405907249999997</v>
          </cell>
          <cell r="G5">
            <v>1.717986</v>
          </cell>
          <cell r="H5">
            <v>2.0608696249999996</v>
          </cell>
          <cell r="I5">
            <v>2.3255999999999997</v>
          </cell>
        </row>
        <row r="6">
          <cell r="C6">
            <v>0.60127639999999993</v>
          </cell>
          <cell r="D6">
            <v>0.9280385000000001</v>
          </cell>
          <cell r="E6">
            <v>1.1977468999999998</v>
          </cell>
          <cell r="F6">
            <v>1.5854527250000001</v>
          </cell>
          <cell r="G6">
            <v>2.2103059999999997</v>
          </cell>
          <cell r="H6">
            <v>2.6590996250000001</v>
          </cell>
          <cell r="I6">
            <v>3.0056000000000003</v>
          </cell>
        </row>
        <row r="7">
          <cell r="C7">
            <v>0.71388439999999997</v>
          </cell>
          <cell r="D7">
            <v>1.1177585000000001</v>
          </cell>
          <cell r="E7">
            <v>1.4511149000000001</v>
          </cell>
          <cell r="F7">
            <v>1.9303147249999999</v>
          </cell>
          <cell r="G7">
            <v>2.702626</v>
          </cell>
          <cell r="H7">
            <v>3.2573296250000001</v>
          </cell>
          <cell r="I7">
            <v>3.6856</v>
          </cell>
        </row>
        <row r="8">
          <cell r="C8">
            <v>0.82649240000000002</v>
          </cell>
          <cell r="D8">
            <v>1.3074785</v>
          </cell>
          <cell r="E8">
            <v>1.7044828999999999</v>
          </cell>
          <cell r="F8">
            <v>2.2751767249999997</v>
          </cell>
          <cell r="G8">
            <v>3.1949459999999998</v>
          </cell>
          <cell r="H8">
            <v>3.8555596250000006</v>
          </cell>
          <cell r="I8">
            <v>4.3655999999999997</v>
          </cell>
        </row>
        <row r="9">
          <cell r="C9">
            <v>0.93910040000000006</v>
          </cell>
          <cell r="D9">
            <v>1.4971985000000001</v>
          </cell>
          <cell r="E9">
            <v>1.9578508999999997</v>
          </cell>
          <cell r="F9">
            <v>2.6200387249999997</v>
          </cell>
          <cell r="G9">
            <v>3.6872659999999997</v>
          </cell>
          <cell r="H9">
            <v>4.4537896249999998</v>
          </cell>
          <cell r="I9">
            <v>5.0456000000000003</v>
          </cell>
        </row>
        <row r="10">
          <cell r="C10">
            <v>1.0517083999999999</v>
          </cell>
          <cell r="D10">
            <v>1.6869185</v>
          </cell>
          <cell r="E10">
            <v>2.2112189</v>
          </cell>
          <cell r="F10">
            <v>2.9649007250000001</v>
          </cell>
          <cell r="G10">
            <v>4.1795859999999996</v>
          </cell>
          <cell r="H10">
            <v>5.0520196250000007</v>
          </cell>
          <cell r="I10">
            <v>5.7256</v>
          </cell>
        </row>
        <row r="11">
          <cell r="C11">
            <v>1.1643163999999999</v>
          </cell>
          <cell r="D11">
            <v>1.8766385000000003</v>
          </cell>
          <cell r="E11">
            <v>2.4645868999999996</v>
          </cell>
          <cell r="F11">
            <v>3.3097627250000001</v>
          </cell>
          <cell r="G11">
            <v>4.6719059999999999</v>
          </cell>
          <cell r="H11">
            <v>5.6502496249999998</v>
          </cell>
          <cell r="I11">
            <v>6.4055999999999997</v>
          </cell>
        </row>
        <row r="12">
          <cell r="C12">
            <v>1.2769244</v>
          </cell>
          <cell r="D12">
            <v>2.0663585000000002</v>
          </cell>
          <cell r="E12">
            <v>2.7179548999999996</v>
          </cell>
          <cell r="F12">
            <v>3.6546247249999997</v>
          </cell>
          <cell r="G12">
            <v>5.1642259999999993</v>
          </cell>
          <cell r="H12">
            <v>6.2484796249999999</v>
          </cell>
          <cell r="I12">
            <v>7.0855999999999995</v>
          </cell>
        </row>
        <row r="17">
          <cell r="C17">
            <v>0.37946040000000003</v>
          </cell>
          <cell r="D17">
            <v>0.55199850000000006</v>
          </cell>
          <cell r="E17">
            <v>0.69441089999999994</v>
          </cell>
          <cell r="F17">
            <v>0.89912872499999985</v>
          </cell>
          <cell r="G17">
            <v>1.229066</v>
          </cell>
          <cell r="H17">
            <v>1.4660396249999998</v>
          </cell>
          <cell r="I17">
            <v>1.649</v>
          </cell>
        </row>
        <row r="18">
          <cell r="C18">
            <v>0.49206839999999996</v>
          </cell>
          <cell r="D18">
            <v>0.74171849999999995</v>
          </cell>
          <cell r="E18">
            <v>0.94777889999999987</v>
          </cell>
          <cell r="F18">
            <v>1.2439907249999997</v>
          </cell>
          <cell r="G18">
            <v>1.7213859999999999</v>
          </cell>
          <cell r="H18">
            <v>2.0642696249999997</v>
          </cell>
          <cell r="I18">
            <v>2.3289999999999997</v>
          </cell>
        </row>
        <row r="19">
          <cell r="C19">
            <v>0.6046764</v>
          </cell>
          <cell r="D19">
            <v>0.93143850000000006</v>
          </cell>
          <cell r="E19">
            <v>1.2011468999999999</v>
          </cell>
          <cell r="F19">
            <v>1.588852725</v>
          </cell>
          <cell r="G19">
            <v>2.2137059999999997</v>
          </cell>
          <cell r="H19">
            <v>2.6624996249999997</v>
          </cell>
          <cell r="I19">
            <v>3.0089999999999999</v>
          </cell>
        </row>
        <row r="20">
          <cell r="C20">
            <v>0.71728440000000004</v>
          </cell>
          <cell r="D20">
            <v>1.1211585000000002</v>
          </cell>
          <cell r="E20">
            <v>1.4545148999999999</v>
          </cell>
          <cell r="F20">
            <v>1.9337147249999997</v>
          </cell>
          <cell r="G20">
            <v>2.7060259999999996</v>
          </cell>
          <cell r="H20">
            <v>3.2607296250000002</v>
          </cell>
          <cell r="I20">
            <v>3.6890000000000005</v>
          </cell>
        </row>
        <row r="21">
          <cell r="C21">
            <v>0.82989239999999997</v>
          </cell>
          <cell r="D21">
            <v>1.3108785000000001</v>
          </cell>
          <cell r="E21">
            <v>1.7078829</v>
          </cell>
          <cell r="F21">
            <v>2.2785767249999997</v>
          </cell>
          <cell r="G21">
            <v>3.1983459999999999</v>
          </cell>
          <cell r="H21">
            <v>3.8589596250000007</v>
          </cell>
          <cell r="I21">
            <v>4.3690000000000007</v>
          </cell>
        </row>
        <row r="22">
          <cell r="C22">
            <v>0.94250040000000002</v>
          </cell>
          <cell r="D22">
            <v>1.5005985000000002</v>
          </cell>
          <cell r="E22">
            <v>1.9612508999999996</v>
          </cell>
          <cell r="F22">
            <v>2.6234387249999997</v>
          </cell>
          <cell r="G22">
            <v>3.6906660000000002</v>
          </cell>
          <cell r="H22">
            <v>4.4571896249999998</v>
          </cell>
          <cell r="I22">
            <v>5.0490000000000004</v>
          </cell>
        </row>
        <row r="23">
          <cell r="C23">
            <v>1.0551083999999999</v>
          </cell>
          <cell r="D23">
            <v>1.6903185000000001</v>
          </cell>
          <cell r="E23">
            <v>2.2146189000000001</v>
          </cell>
          <cell r="F23">
            <v>2.9683007249999998</v>
          </cell>
          <cell r="G23">
            <v>4.1829860000000005</v>
          </cell>
          <cell r="H23">
            <v>5.0554196250000007</v>
          </cell>
          <cell r="I23">
            <v>5.729000000000001</v>
          </cell>
        </row>
        <row r="24">
          <cell r="C24">
            <v>1.1677163999999998</v>
          </cell>
          <cell r="D24">
            <v>1.8800385000000002</v>
          </cell>
          <cell r="E24">
            <v>2.4679868999999997</v>
          </cell>
          <cell r="F24">
            <v>3.3131627250000002</v>
          </cell>
          <cell r="G24">
            <v>4.6753060000000009</v>
          </cell>
          <cell r="H24">
            <v>5.6536496249999999</v>
          </cell>
          <cell r="I24">
            <v>6.4090000000000007</v>
          </cell>
        </row>
        <row r="25">
          <cell r="C25">
            <v>1.2803243999999998</v>
          </cell>
          <cell r="D25">
            <v>2.0697584999999998</v>
          </cell>
          <cell r="E25">
            <v>2.7213548999999997</v>
          </cell>
          <cell r="F25">
            <v>3.6580247250000002</v>
          </cell>
          <cell r="G25">
            <v>5.1676260000000003</v>
          </cell>
          <cell r="H25">
            <v>6.2518796249999999</v>
          </cell>
          <cell r="I25">
            <v>7.0889999999999995</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ary"/>
      <sheetName val="Fabric Only Costs"/>
      <sheetName val="Fabric Only Trade"/>
    </sheetNames>
    <sheetDataSet>
      <sheetData sheetId="0">
        <row r="6">
          <cell r="C6">
            <v>1.0999999999999999E-2</v>
          </cell>
        </row>
        <row r="7">
          <cell r="C7">
            <v>7.0000000000000007E-2</v>
          </cell>
        </row>
        <row r="8">
          <cell r="C8">
            <v>4.1200000000000001E-2</v>
          </cell>
        </row>
        <row r="19">
          <cell r="C19">
            <v>95</v>
          </cell>
        </row>
        <row r="21">
          <cell r="C21">
            <v>1</v>
          </cell>
        </row>
        <row r="24">
          <cell r="C24">
            <v>0.22</v>
          </cell>
        </row>
      </sheetData>
      <sheetData sheetId="1">
        <row r="4">
          <cell r="C4">
            <v>0.17044999999999999</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onents"/>
      <sheetName val="Cost Price"/>
      <sheetName val="Cell Free Hanging"/>
      <sheetName val="C Freehang Spec"/>
    </sheetNames>
    <sheetDataSet>
      <sheetData sheetId="0">
        <row r="3">
          <cell r="G3">
            <v>0.15</v>
          </cell>
          <cell r="T3">
            <v>5.8704000000000001</v>
          </cell>
        </row>
        <row r="4">
          <cell r="L4">
            <v>1.3</v>
          </cell>
          <cell r="T4">
            <v>9.1008000000000013</v>
          </cell>
        </row>
        <row r="6">
          <cell r="L6">
            <v>0.2</v>
          </cell>
        </row>
        <row r="7">
          <cell r="E7">
            <v>3.1790000000000003</v>
          </cell>
        </row>
        <row r="8">
          <cell r="E8">
            <v>2.7709999999999999</v>
          </cell>
        </row>
        <row r="9">
          <cell r="E9">
            <v>0.21131</v>
          </cell>
        </row>
        <row r="10">
          <cell r="E10">
            <v>0.18173</v>
          </cell>
        </row>
        <row r="11">
          <cell r="E11">
            <v>5.7204999999999999E-2</v>
          </cell>
        </row>
        <row r="12">
          <cell r="E12">
            <v>8.2279999999999992E-2</v>
          </cell>
        </row>
        <row r="13">
          <cell r="E13">
            <v>8.2279999999999992E-2</v>
          </cell>
        </row>
        <row r="14">
          <cell r="E14">
            <v>0.11220000000000001</v>
          </cell>
        </row>
        <row r="15">
          <cell r="E15">
            <v>1.8110950000000001</v>
          </cell>
        </row>
        <row r="16">
          <cell r="E16">
            <v>0.295205</v>
          </cell>
        </row>
        <row r="17">
          <cell r="E17">
            <v>0.24701000000000001</v>
          </cell>
        </row>
        <row r="18">
          <cell r="E18">
            <v>7.4289999999999998E-3</v>
          </cell>
        </row>
        <row r="19">
          <cell r="E19">
            <v>2.8815</v>
          </cell>
        </row>
        <row r="21">
          <cell r="E21">
            <v>0.90584500000000012</v>
          </cell>
        </row>
        <row r="28">
          <cell r="D28">
            <v>0.3</v>
          </cell>
        </row>
        <row r="35">
          <cell r="B35">
            <v>8.3333333333333339</v>
          </cell>
        </row>
        <row r="36">
          <cell r="B36">
            <v>3</v>
          </cell>
        </row>
        <row r="39">
          <cell r="B39">
            <v>1</v>
          </cell>
        </row>
      </sheetData>
      <sheetData sheetId="1">
        <row r="5">
          <cell r="C5">
            <v>10.117874800000003</v>
          </cell>
          <cell r="D5">
            <v>11.548744000000001</v>
          </cell>
          <cell r="E5">
            <v>13.406772199999999</v>
          </cell>
          <cell r="F5">
            <v>14.837641399999999</v>
          </cell>
          <cell r="G5">
            <v>16.268510599999999</v>
          </cell>
          <cell r="H5">
            <v>17.699379799999999</v>
          </cell>
          <cell r="I5">
            <v>19.130248999999999</v>
          </cell>
          <cell r="J5">
            <v>20.9209572</v>
          </cell>
          <cell r="K5">
            <v>22.351826399999997</v>
          </cell>
          <cell r="L5">
            <v>23.782695599999997</v>
          </cell>
          <cell r="M5">
            <v>25.213564799999997</v>
          </cell>
          <cell r="N5">
            <v>26.891443999999996</v>
          </cell>
          <cell r="O5">
            <v>28.682152200000001</v>
          </cell>
          <cell r="P5">
            <v>30.113021400000001</v>
          </cell>
          <cell r="Q5">
            <v>31.54389059999999</v>
          </cell>
          <cell r="R5">
            <v>32.974759799999987</v>
          </cell>
          <cell r="S5">
            <v>34.405628999999983</v>
          </cell>
        </row>
        <row r="6">
          <cell r="C6">
            <v>11.428678000000001</v>
          </cell>
          <cell r="D6">
            <v>13.164808000000001</v>
          </cell>
          <cell r="E6">
            <v>15.372976999999999</v>
          </cell>
          <cell r="F6">
            <v>17.109106999999998</v>
          </cell>
          <cell r="G6">
            <v>18.845236999999997</v>
          </cell>
          <cell r="H6">
            <v>20.581367</v>
          </cell>
          <cell r="I6">
            <v>22.317496999999996</v>
          </cell>
          <cell r="J6">
            <v>24.413466</v>
          </cell>
          <cell r="K6">
            <v>26.149595999999995</v>
          </cell>
          <cell r="L6">
            <v>27.885725999999998</v>
          </cell>
          <cell r="M6">
            <v>29.621855999999994</v>
          </cell>
          <cell r="N6">
            <v>31.604996</v>
          </cell>
          <cell r="O6">
            <v>33.700964999999997</v>
          </cell>
          <cell r="P6">
            <v>35.437094999999999</v>
          </cell>
          <cell r="Q6">
            <v>37.173224999999995</v>
          </cell>
          <cell r="R6">
            <v>38.909354999999991</v>
          </cell>
          <cell r="S6">
            <v>40.645484999999994</v>
          </cell>
        </row>
        <row r="7">
          <cell r="C7">
            <v>13.179382000000002</v>
          </cell>
          <cell r="D7">
            <v>15.297087999999999</v>
          </cell>
          <cell r="E7">
            <v>17.942933</v>
          </cell>
          <cell r="F7">
            <v>20.060638999999998</v>
          </cell>
          <cell r="G7">
            <v>22.178345</v>
          </cell>
          <cell r="H7">
            <v>24.296050999999999</v>
          </cell>
          <cell r="I7">
            <v>26.413757000000004</v>
          </cell>
          <cell r="J7">
            <v>28.891302000000003</v>
          </cell>
          <cell r="K7">
            <v>31.009007999999994</v>
          </cell>
          <cell r="L7">
            <v>33.126714</v>
          </cell>
          <cell r="M7">
            <v>35.244419999999991</v>
          </cell>
          <cell r="N7">
            <v>37.609136000000007</v>
          </cell>
          <cell r="O7">
            <v>40.086681000000006</v>
          </cell>
          <cell r="P7">
            <v>42.204386999999997</v>
          </cell>
          <cell r="Q7">
            <v>44.322092999999995</v>
          </cell>
          <cell r="R7">
            <v>46.439798999999994</v>
          </cell>
          <cell r="S7">
            <v>48.557504999999992</v>
          </cell>
        </row>
        <row r="8">
          <cell r="C8">
            <v>14.930086000000001</v>
          </cell>
          <cell r="D8">
            <v>17.429368</v>
          </cell>
          <cell r="E8">
            <v>20.512888999999998</v>
          </cell>
          <cell r="F8">
            <v>23.012170999999995</v>
          </cell>
          <cell r="G8">
            <v>25.511452999999999</v>
          </cell>
          <cell r="H8">
            <v>28.010735000000004</v>
          </cell>
          <cell r="I8">
            <v>30.510016999999998</v>
          </cell>
          <cell r="J8">
            <v>33.369138</v>
          </cell>
          <cell r="K8">
            <v>35.86842</v>
          </cell>
          <cell r="L8">
            <v>38.367702000000001</v>
          </cell>
          <cell r="M8">
            <v>40.866983999999995</v>
          </cell>
          <cell r="N8">
            <v>43.613275999999999</v>
          </cell>
          <cell r="O8">
            <v>46.472397000000001</v>
          </cell>
          <cell r="P8">
            <v>48.971679000000002</v>
          </cell>
          <cell r="Q8">
            <v>51.470961000000003</v>
          </cell>
          <cell r="R8">
            <v>53.970242999999989</v>
          </cell>
          <cell r="S8">
            <v>56.46952499999999</v>
          </cell>
        </row>
        <row r="9">
          <cell r="C9">
            <v>16.56859</v>
          </cell>
          <cell r="D9">
            <v>19.449448</v>
          </cell>
          <cell r="E9">
            <v>22.970645000000001</v>
          </cell>
          <cell r="F9">
            <v>25.851502999999997</v>
          </cell>
          <cell r="G9">
            <v>28.732360999999997</v>
          </cell>
          <cell r="H9">
            <v>31.613219000000001</v>
          </cell>
          <cell r="I9">
            <v>34.494077000000004</v>
          </cell>
          <cell r="J9">
            <v>37.734774000000002</v>
          </cell>
          <cell r="K9">
            <v>40.615631999999998</v>
          </cell>
          <cell r="L9">
            <v>43.496490000000001</v>
          </cell>
          <cell r="M9">
            <v>46.377347999999998</v>
          </cell>
          <cell r="N9">
            <v>49.505216000000004</v>
          </cell>
          <cell r="O9">
            <v>52.745913000000002</v>
          </cell>
          <cell r="P9">
            <v>55.626771000000005</v>
          </cell>
          <cell r="Q9">
            <v>58.507629000000001</v>
          </cell>
          <cell r="R9">
            <v>61.388486999999991</v>
          </cell>
          <cell r="S9">
            <v>64.269344999999987</v>
          </cell>
        </row>
        <row r="14">
          <cell r="C14">
            <v>11.125759600000002</v>
          </cell>
          <cell r="D14">
            <v>12.808600000000002</v>
          </cell>
          <cell r="E14">
            <v>14.918599399999998</v>
          </cell>
          <cell r="F14">
            <v>16.601439800000001</v>
          </cell>
          <cell r="G14">
            <v>18.284280199999998</v>
          </cell>
          <cell r="H14">
            <v>19.967120600000001</v>
          </cell>
          <cell r="I14">
            <v>21.649961000000001</v>
          </cell>
          <cell r="J14">
            <v>23.692640400000002</v>
          </cell>
          <cell r="K14">
            <v>25.375480799999998</v>
          </cell>
          <cell r="L14">
            <v>27.058321200000002</v>
          </cell>
          <cell r="M14">
            <v>28.741161599999998</v>
          </cell>
          <cell r="N14">
            <v>30.671011999999997</v>
          </cell>
          <cell r="O14">
            <v>32.713691400000002</v>
          </cell>
          <cell r="P14">
            <v>34.396531800000005</v>
          </cell>
          <cell r="Q14">
            <v>36.079372199999995</v>
          </cell>
          <cell r="R14">
            <v>37.762212599999991</v>
          </cell>
          <cell r="S14">
            <v>39.445052999999987</v>
          </cell>
        </row>
        <row r="15">
          <cell r="C15">
            <v>13.108486000000003</v>
          </cell>
          <cell r="D15">
            <v>15.264568000000002</v>
          </cell>
          <cell r="E15">
            <v>17.892689000000001</v>
          </cell>
          <cell r="F15">
            <v>20.048770999999999</v>
          </cell>
          <cell r="G15">
            <v>22.204853</v>
          </cell>
          <cell r="H15">
            <v>24.360935000000005</v>
          </cell>
          <cell r="I15">
            <v>26.517016999999999</v>
          </cell>
          <cell r="J15">
            <v>29.032938000000001</v>
          </cell>
          <cell r="K15">
            <v>31.189019999999999</v>
          </cell>
          <cell r="L15">
            <v>33.345102000000004</v>
          </cell>
          <cell r="M15">
            <v>35.501183999999995</v>
          </cell>
          <cell r="N15">
            <v>37.904276000000003</v>
          </cell>
          <cell r="O15">
            <v>40.420197000000002</v>
          </cell>
          <cell r="P15">
            <v>42.576279</v>
          </cell>
          <cell r="Q15">
            <v>44.732360999999997</v>
          </cell>
          <cell r="R15">
            <v>46.888442999999995</v>
          </cell>
          <cell r="S15">
            <v>49.044524999999993</v>
          </cell>
        </row>
        <row r="16">
          <cell r="C16">
            <v>15.699094000000004</v>
          </cell>
          <cell r="D16">
            <v>18.446728</v>
          </cell>
          <cell r="E16">
            <v>21.722501000000001</v>
          </cell>
          <cell r="F16">
            <v>24.470134999999999</v>
          </cell>
          <cell r="G16">
            <v>27.217769000000004</v>
          </cell>
          <cell r="H16">
            <v>29.965403000000002</v>
          </cell>
          <cell r="I16">
            <v>32.713037000000007</v>
          </cell>
          <cell r="J16">
            <v>35.820510000000006</v>
          </cell>
          <cell r="K16">
            <v>38.568144000000004</v>
          </cell>
          <cell r="L16">
            <v>41.315778000000002</v>
          </cell>
          <cell r="M16">
            <v>44.063412</v>
          </cell>
          <cell r="N16">
            <v>47.058056000000008</v>
          </cell>
          <cell r="O16">
            <v>50.165529000000014</v>
          </cell>
          <cell r="P16">
            <v>52.913163000000004</v>
          </cell>
          <cell r="Q16">
            <v>55.660797000000002</v>
          </cell>
          <cell r="R16">
            <v>58.408430999999993</v>
          </cell>
          <cell r="S16">
            <v>61.156064999999998</v>
          </cell>
        </row>
        <row r="17">
          <cell r="C17">
            <v>18.289702000000002</v>
          </cell>
          <cell r="D17">
            <v>21.628888000000003</v>
          </cell>
          <cell r="E17">
            <v>25.552312999999998</v>
          </cell>
          <cell r="F17">
            <v>28.891499</v>
          </cell>
          <cell r="G17">
            <v>32.230685000000001</v>
          </cell>
          <cell r="H17">
            <v>35.569871000000006</v>
          </cell>
          <cell r="I17">
            <v>38.909057000000004</v>
          </cell>
          <cell r="J17">
            <v>42.608082000000003</v>
          </cell>
          <cell r="K17">
            <v>45.947268000000001</v>
          </cell>
          <cell r="L17">
            <v>49.286454000000006</v>
          </cell>
          <cell r="M17">
            <v>52.625640000000004</v>
          </cell>
          <cell r="N17">
            <v>56.211836000000005</v>
          </cell>
          <cell r="O17">
            <v>59.910861000000004</v>
          </cell>
          <cell r="P17">
            <v>63.250047000000009</v>
          </cell>
          <cell r="Q17">
            <v>66.589233000000007</v>
          </cell>
          <cell r="R17">
            <v>69.928418999999991</v>
          </cell>
          <cell r="S17">
            <v>73.267605000000003</v>
          </cell>
        </row>
        <row r="18">
          <cell r="C18">
            <v>20.76811</v>
          </cell>
          <cell r="D18">
            <v>24.698848000000002</v>
          </cell>
          <cell r="E18">
            <v>29.269925000000008</v>
          </cell>
          <cell r="F18">
            <v>33.200662999999999</v>
          </cell>
          <cell r="G18">
            <v>37.131400999999997</v>
          </cell>
          <cell r="H18">
            <v>41.062139000000002</v>
          </cell>
          <cell r="I18">
            <v>44.992877000000007</v>
          </cell>
          <cell r="J18">
            <v>49.283454000000006</v>
          </cell>
          <cell r="K18">
            <v>53.214192000000011</v>
          </cell>
          <cell r="L18">
            <v>57.144930000000009</v>
          </cell>
          <cell r="M18">
            <v>61.075668</v>
          </cell>
          <cell r="N18">
            <v>65.253416000000001</v>
          </cell>
          <cell r="O18">
            <v>69.543993</v>
          </cell>
          <cell r="P18">
            <v>73.47473100000002</v>
          </cell>
          <cell r="Q18">
            <v>77.405469000000011</v>
          </cell>
          <cell r="R18">
            <v>81.336207000000002</v>
          </cell>
          <cell r="S18">
            <v>85.266944999999993</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onents"/>
      <sheetName val="Cost Price Standard Frame"/>
      <sheetName val="Cost Price Special Frame"/>
      <sheetName val="Cell PF Standard Frame "/>
      <sheetName val="Cell PF Special Frame "/>
      <sheetName val="Pleated Spec"/>
    </sheetNames>
    <sheetDataSet>
      <sheetData sheetId="0">
        <row r="3">
          <cell r="G3">
            <v>0.15</v>
          </cell>
          <cell r="T3">
            <v>5.8704000000000001</v>
          </cell>
        </row>
        <row r="4">
          <cell r="L4">
            <v>1.3</v>
          </cell>
          <cell r="T4">
            <v>9.1008000000000013</v>
          </cell>
        </row>
        <row r="6">
          <cell r="L6">
            <v>0.2</v>
          </cell>
        </row>
        <row r="7">
          <cell r="E7">
            <v>3.1790000000000003</v>
          </cell>
        </row>
        <row r="9">
          <cell r="E9">
            <v>0.21131</v>
          </cell>
          <cell r="N9">
            <v>0.15</v>
          </cell>
        </row>
        <row r="10">
          <cell r="E10">
            <v>0.18173</v>
          </cell>
        </row>
        <row r="11">
          <cell r="E11">
            <v>5.7204999999999999E-2</v>
          </cell>
        </row>
        <row r="12">
          <cell r="E12">
            <v>8.2279999999999992E-2</v>
          </cell>
          <cell r="N12">
            <v>2.1675</v>
          </cell>
        </row>
        <row r="14">
          <cell r="E14">
            <v>0.11220000000000001</v>
          </cell>
        </row>
        <row r="16">
          <cell r="E16">
            <v>0.295205</v>
          </cell>
        </row>
        <row r="17">
          <cell r="E17">
            <v>0.24701000000000001</v>
          </cell>
        </row>
        <row r="19">
          <cell r="N19">
            <v>5.2700000000000005</v>
          </cell>
        </row>
        <row r="20">
          <cell r="N20">
            <v>0.35377000000000003</v>
          </cell>
        </row>
        <row r="21">
          <cell r="N21">
            <v>0.26213999999999998</v>
          </cell>
        </row>
        <row r="22">
          <cell r="N22">
            <v>0.37059999999999998</v>
          </cell>
        </row>
        <row r="23">
          <cell r="N23">
            <v>0.11959499999999999</v>
          </cell>
        </row>
        <row r="24">
          <cell r="E24">
            <v>0.51424999999999998</v>
          </cell>
        </row>
        <row r="34">
          <cell r="B34">
            <v>8.3333333333333339</v>
          </cell>
        </row>
        <row r="35">
          <cell r="B35">
            <v>3</v>
          </cell>
        </row>
        <row r="36">
          <cell r="B36">
            <v>2.5</v>
          </cell>
        </row>
        <row r="39">
          <cell r="B39">
            <v>1</v>
          </cell>
        </row>
        <row r="41">
          <cell r="B41">
            <v>0.3</v>
          </cell>
        </row>
      </sheetData>
      <sheetData sheetId="1">
        <row r="4">
          <cell r="C4">
            <v>12.620325200000002</v>
          </cell>
          <cell r="D4">
            <v>14.169799000000001</v>
          </cell>
          <cell r="E4">
            <v>16.116562800000001</v>
          </cell>
          <cell r="F4">
            <v>17.666036599999998</v>
          </cell>
          <cell r="G4">
            <v>19.215510400000003</v>
          </cell>
          <cell r="H4">
            <v>20.764984200000001</v>
          </cell>
          <cell r="I4">
            <v>22.314457999999998</v>
          </cell>
          <cell r="J4">
            <v>24.216341799999995</v>
          </cell>
          <cell r="K4">
            <v>25.7658156</v>
          </cell>
          <cell r="L4">
            <v>27.315289399999997</v>
          </cell>
          <cell r="M4">
            <v>28.864763199999995</v>
          </cell>
        </row>
        <row r="5">
          <cell r="C5">
            <v>15.665128400000004</v>
          </cell>
          <cell r="D5">
            <v>17.519863000000001</v>
          </cell>
          <cell r="E5">
            <v>19.816767600000002</v>
          </cell>
          <cell r="F5">
            <v>21.671502199999999</v>
          </cell>
          <cell r="G5">
            <v>23.526236800000003</v>
          </cell>
          <cell r="H5">
            <v>25.3809714</v>
          </cell>
          <cell r="I5">
            <v>27.235706</v>
          </cell>
          <cell r="J5">
            <v>29.4428506</v>
          </cell>
          <cell r="K5">
            <v>31.297585199999997</v>
          </cell>
          <cell r="L5">
            <v>33.152319800000001</v>
          </cell>
          <cell r="M5">
            <v>35.007054400000001</v>
          </cell>
        </row>
        <row r="6">
          <cell r="C6">
            <v>18.822131600000002</v>
          </cell>
          <cell r="D6">
            <v>20.982126999999998</v>
          </cell>
          <cell r="E6">
            <v>23.629172400000002</v>
          </cell>
          <cell r="F6">
            <v>25.789167799999998</v>
          </cell>
          <cell r="G6">
            <v>27.949163199999997</v>
          </cell>
          <cell r="H6">
            <v>30.109158600000001</v>
          </cell>
          <cell r="I6">
            <v>32.269154</v>
          </cell>
          <cell r="J6">
            <v>34.781559399999999</v>
          </cell>
          <cell r="K6">
            <v>36.941554799999999</v>
          </cell>
          <cell r="L6">
            <v>39.101550199999998</v>
          </cell>
          <cell r="M6">
            <v>41.261545599999998</v>
          </cell>
        </row>
        <row r="7">
          <cell r="C7">
            <v>21.866934800000003</v>
          </cell>
          <cell r="D7">
            <v>24.332191000000002</v>
          </cell>
          <cell r="E7">
            <v>27.3293772</v>
          </cell>
          <cell r="F7">
            <v>29.794633399999999</v>
          </cell>
          <cell r="G7">
            <v>32.259889600000008</v>
          </cell>
          <cell r="H7">
            <v>34.7251458</v>
          </cell>
          <cell r="I7">
            <v>37.190402000000006</v>
          </cell>
          <cell r="J7">
            <v>40.008068199999997</v>
          </cell>
          <cell r="K7">
            <v>42.473324399999996</v>
          </cell>
          <cell r="L7">
            <v>44.938580600000002</v>
          </cell>
          <cell r="M7">
            <v>47.403836799999993</v>
          </cell>
        </row>
        <row r="8">
          <cell r="C8">
            <v>24.911738</v>
          </cell>
          <cell r="D8">
            <v>27.682255000000005</v>
          </cell>
          <cell r="E8">
            <v>31.029581999999998</v>
          </cell>
          <cell r="F8">
            <v>33.800099000000003</v>
          </cell>
          <cell r="G8">
            <v>36.570616000000001</v>
          </cell>
          <cell r="H8">
            <v>39.341132999999999</v>
          </cell>
          <cell r="I8">
            <v>42.111649999999997</v>
          </cell>
          <cell r="J8">
            <v>45.234577000000002</v>
          </cell>
          <cell r="K8">
            <v>48.005094</v>
          </cell>
          <cell r="L8">
            <v>50.775610999999998</v>
          </cell>
          <cell r="M8">
            <v>53.546127999999996</v>
          </cell>
        </row>
        <row r="9">
          <cell r="C9">
            <v>27.9565412</v>
          </cell>
          <cell r="D9">
            <v>31.032319000000001</v>
          </cell>
          <cell r="E9">
            <v>34.729786799999999</v>
          </cell>
          <cell r="F9">
            <v>37.805564599999997</v>
          </cell>
          <cell r="G9">
            <v>40.881342400000001</v>
          </cell>
          <cell r="H9">
            <v>43.957120199999999</v>
          </cell>
          <cell r="I9">
            <v>47.032898000000003</v>
          </cell>
          <cell r="J9">
            <v>50.461085799999999</v>
          </cell>
          <cell r="K9">
            <v>53.53686359999999</v>
          </cell>
          <cell r="L9">
            <v>56.612641400000001</v>
          </cell>
          <cell r="M9">
            <v>59.688419199999998</v>
          </cell>
        </row>
        <row r="13">
          <cell r="C13">
            <v>13.292248400000002</v>
          </cell>
          <cell r="D13">
            <v>15.009703000000002</v>
          </cell>
          <cell r="E13">
            <v>17.124447600000003</v>
          </cell>
          <cell r="F13">
            <v>18.8419022</v>
          </cell>
          <cell r="G13">
            <v>20.559356800000003</v>
          </cell>
          <cell r="H13">
            <v>22.276811400000003</v>
          </cell>
          <cell r="I13">
            <v>23.994266</v>
          </cell>
          <cell r="J13">
            <v>26.064130599999999</v>
          </cell>
          <cell r="K13">
            <v>27.781585199999999</v>
          </cell>
          <cell r="L13">
            <v>29.499039799999998</v>
          </cell>
          <cell r="M13">
            <v>31.216494399999995</v>
          </cell>
        </row>
        <row r="14">
          <cell r="C14">
            <v>17.008974800000004</v>
          </cell>
          <cell r="D14">
            <v>19.199671000000002</v>
          </cell>
          <cell r="E14">
            <v>21.832537200000001</v>
          </cell>
          <cell r="F14">
            <v>24.023233400000002</v>
          </cell>
          <cell r="G14">
            <v>26.213929600000004</v>
          </cell>
          <cell r="H14">
            <v>28.404625800000005</v>
          </cell>
          <cell r="I14">
            <v>30.595321999999999</v>
          </cell>
          <cell r="J14">
            <v>33.1384282</v>
          </cell>
          <cell r="K14">
            <v>35.329124399999998</v>
          </cell>
          <cell r="L14">
            <v>37.519820600000003</v>
          </cell>
          <cell r="M14">
            <v>39.710516800000008</v>
          </cell>
        </row>
        <row r="15">
          <cell r="C15">
            <v>20.837901200000001</v>
          </cell>
          <cell r="D15">
            <v>23.501839</v>
          </cell>
          <cell r="E15">
            <v>26.6528268</v>
          </cell>
          <cell r="F15">
            <v>29.316764599999999</v>
          </cell>
          <cell r="G15">
            <v>31.980702399999998</v>
          </cell>
          <cell r="H15">
            <v>34.644640200000005</v>
          </cell>
          <cell r="I15">
            <v>37.308577999999997</v>
          </cell>
          <cell r="J15">
            <v>40.324925800000003</v>
          </cell>
          <cell r="K15">
            <v>42.988863600000002</v>
          </cell>
          <cell r="L15">
            <v>45.652801400000001</v>
          </cell>
          <cell r="M15">
            <v>48.316739200000001</v>
          </cell>
        </row>
        <row r="16">
          <cell r="C16">
            <v>24.554627600000003</v>
          </cell>
          <cell r="D16">
            <v>27.691807000000004</v>
          </cell>
          <cell r="E16">
            <v>31.360916400000001</v>
          </cell>
          <cell r="F16">
            <v>34.498095800000002</v>
          </cell>
          <cell r="G16">
            <v>37.635275200000009</v>
          </cell>
          <cell r="H16">
            <v>40.772454600000003</v>
          </cell>
          <cell r="I16">
            <v>43.909634000000004</v>
          </cell>
          <cell r="J16">
            <v>47.399223400000004</v>
          </cell>
          <cell r="K16">
            <v>50.536402800000005</v>
          </cell>
          <cell r="L16">
            <v>53.673582200000006</v>
          </cell>
          <cell r="M16">
            <v>56.810761600000006</v>
          </cell>
        </row>
        <row r="17">
          <cell r="C17">
            <v>28.271354000000002</v>
          </cell>
          <cell r="D17">
            <v>31.881775000000005</v>
          </cell>
          <cell r="E17">
            <v>36.069006000000002</v>
          </cell>
          <cell r="F17">
            <v>39.679427000000004</v>
          </cell>
          <cell r="G17">
            <v>43.289848000000006</v>
          </cell>
          <cell r="H17">
            <v>46.900269000000009</v>
          </cell>
          <cell r="I17">
            <v>50.510689999999997</v>
          </cell>
          <cell r="J17">
            <v>54.473521000000005</v>
          </cell>
          <cell r="K17">
            <v>58.083942</v>
          </cell>
          <cell r="L17">
            <v>61.694363000000003</v>
          </cell>
          <cell r="M17">
            <v>65.304783999999998</v>
          </cell>
        </row>
        <row r="18">
          <cell r="C18">
            <v>31.988080400000001</v>
          </cell>
          <cell r="D18">
            <v>36.071743000000005</v>
          </cell>
          <cell r="E18">
            <v>40.777095599999996</v>
          </cell>
          <cell r="F18">
            <v>44.860758200000006</v>
          </cell>
          <cell r="G18">
            <v>48.944420800000003</v>
          </cell>
          <cell r="H18">
            <v>53.0280834</v>
          </cell>
          <cell r="I18">
            <v>57.111746000000004</v>
          </cell>
          <cell r="J18">
            <v>61.547818600000006</v>
          </cell>
          <cell r="K18">
            <v>65.631481199999996</v>
          </cell>
          <cell r="L18">
            <v>69.715143800000007</v>
          </cell>
          <cell r="M18">
            <v>73.798806400000004</v>
          </cell>
        </row>
        <row r="44">
          <cell r="C44">
            <v>0.748</v>
          </cell>
        </row>
        <row r="45">
          <cell r="C45">
            <v>0.57765999999999995</v>
          </cell>
        </row>
      </sheetData>
      <sheetData sheetId="2"/>
      <sheetData sheetId="3">
        <row r="4">
          <cell r="C4">
            <v>33.573983733333336</v>
          </cell>
          <cell r="D4">
            <v>36.672931333333338</v>
          </cell>
          <cell r="E4">
            <v>40.566458933333337</v>
          </cell>
          <cell r="F4">
            <v>43.665406533333332</v>
          </cell>
          <cell r="G4">
            <v>46.764354133333342</v>
          </cell>
          <cell r="H4">
            <v>49.863301733333337</v>
          </cell>
          <cell r="I4">
            <v>52.962249333333332</v>
          </cell>
          <cell r="J4">
            <v>56.766016933333326</v>
          </cell>
          <cell r="K4">
            <v>59.864964533333335</v>
          </cell>
          <cell r="L4">
            <v>65.963912133333338</v>
          </cell>
          <cell r="M4">
            <v>69.062859733333326</v>
          </cell>
        </row>
        <row r="5">
          <cell r="C5">
            <v>39.663590133333344</v>
          </cell>
          <cell r="D5">
            <v>43.373059333333337</v>
          </cell>
          <cell r="E5">
            <v>47.96686853333334</v>
          </cell>
          <cell r="F5">
            <v>51.676337733333334</v>
          </cell>
          <cell r="G5">
            <v>55.385806933333342</v>
          </cell>
          <cell r="H5">
            <v>59.095276133333336</v>
          </cell>
          <cell r="I5">
            <v>62.804745333333337</v>
          </cell>
          <cell r="J5">
            <v>67.219034533333328</v>
          </cell>
          <cell r="K5">
            <v>70.928503733333329</v>
          </cell>
          <cell r="L5">
            <v>77.63797293333333</v>
          </cell>
          <cell r="M5">
            <v>81.347442133333331</v>
          </cell>
        </row>
        <row r="6">
          <cell r="C6">
            <v>45.97759653333334</v>
          </cell>
          <cell r="D6">
            <v>50.297587333333333</v>
          </cell>
          <cell r="E6">
            <v>55.591678133333339</v>
          </cell>
          <cell r="F6">
            <v>59.911668933333331</v>
          </cell>
          <cell r="G6">
            <v>64.231659733333331</v>
          </cell>
          <cell r="H6">
            <v>68.55165053333333</v>
          </cell>
          <cell r="I6">
            <v>72.871641333333329</v>
          </cell>
          <cell r="J6">
            <v>77.896452133333327</v>
          </cell>
          <cell r="K6">
            <v>82.216442933333326</v>
          </cell>
          <cell r="L6">
            <v>89.536433733333325</v>
          </cell>
          <cell r="M6">
            <v>93.856424533333325</v>
          </cell>
        </row>
        <row r="7">
          <cell r="C7">
            <v>52.067202933333341</v>
          </cell>
          <cell r="D7">
            <v>56.997715333333339</v>
          </cell>
          <cell r="E7">
            <v>62.992087733333335</v>
          </cell>
          <cell r="F7">
            <v>67.922600133333333</v>
          </cell>
          <cell r="G7">
            <v>72.853112533333345</v>
          </cell>
          <cell r="H7">
            <v>77.783624933333328</v>
          </cell>
          <cell r="I7">
            <v>82.714137333333341</v>
          </cell>
          <cell r="J7">
            <v>88.349469733333322</v>
          </cell>
          <cell r="K7">
            <v>93.27998213333332</v>
          </cell>
          <cell r="L7">
            <v>101.21049453333333</v>
          </cell>
          <cell r="M7">
            <v>106.14100693333332</v>
          </cell>
        </row>
        <row r="8">
          <cell r="C8">
            <v>58.156809333333335</v>
          </cell>
          <cell r="D8">
            <v>63.697843333333346</v>
          </cell>
          <cell r="E8">
            <v>70.392497333333324</v>
          </cell>
          <cell r="F8">
            <v>75.933531333333335</v>
          </cell>
          <cell r="G8">
            <v>81.474565333333331</v>
          </cell>
          <cell r="H8">
            <v>87.015599333333327</v>
          </cell>
          <cell r="I8">
            <v>92.556633333333323</v>
          </cell>
          <cell r="J8">
            <v>98.802487333333332</v>
          </cell>
          <cell r="K8">
            <v>104.34352133333333</v>
          </cell>
          <cell r="L8">
            <v>112.88455533333332</v>
          </cell>
          <cell r="M8">
            <v>118.42558933333332</v>
          </cell>
        </row>
        <row r="9">
          <cell r="C9">
            <v>64.246415733333336</v>
          </cell>
          <cell r="D9">
            <v>70.397971333333331</v>
          </cell>
          <cell r="E9">
            <v>77.792906933333327</v>
          </cell>
          <cell r="F9">
            <v>83.944462533333322</v>
          </cell>
          <cell r="G9">
            <v>90.096018133333331</v>
          </cell>
          <cell r="H9">
            <v>96.247573733333326</v>
          </cell>
          <cell r="I9">
            <v>102.39912933333333</v>
          </cell>
          <cell r="J9">
            <v>109.25550493333333</v>
          </cell>
          <cell r="K9">
            <v>115.40706053333331</v>
          </cell>
          <cell r="L9">
            <v>124.55861613333333</v>
          </cell>
          <cell r="M9">
            <v>130.71017173333331</v>
          </cell>
        </row>
        <row r="13">
          <cell r="C13">
            <v>34.917830133333339</v>
          </cell>
          <cell r="D13">
            <v>38.352739333333339</v>
          </cell>
          <cell r="E13">
            <v>42.582228533333343</v>
          </cell>
          <cell r="F13">
            <v>46.017137733333335</v>
          </cell>
          <cell r="G13">
            <v>49.452046933333342</v>
          </cell>
          <cell r="H13">
            <v>52.886956133333342</v>
          </cell>
          <cell r="I13">
            <v>56.321865333333335</v>
          </cell>
          <cell r="J13">
            <v>60.461594533333333</v>
          </cell>
          <cell r="K13">
            <v>63.896503733333333</v>
          </cell>
          <cell r="L13">
            <v>70.331412933333326</v>
          </cell>
          <cell r="M13">
            <v>73.766322133333318</v>
          </cell>
        </row>
        <row r="14">
          <cell r="C14">
            <v>42.351282933333344</v>
          </cell>
          <cell r="D14">
            <v>46.73267533333334</v>
          </cell>
          <cell r="E14">
            <v>51.998407733333337</v>
          </cell>
          <cell r="F14">
            <v>56.37980013333334</v>
          </cell>
          <cell r="G14">
            <v>60.761192533333343</v>
          </cell>
          <cell r="H14">
            <v>65.142584933333339</v>
          </cell>
          <cell r="I14">
            <v>69.523977333333335</v>
          </cell>
          <cell r="J14">
            <v>74.610189733333328</v>
          </cell>
          <cell r="K14">
            <v>78.991582133333324</v>
          </cell>
          <cell r="L14">
            <v>86.372974533333334</v>
          </cell>
          <cell r="M14">
            <v>90.754366933333344</v>
          </cell>
        </row>
        <row r="15">
          <cell r="C15">
            <v>50.009135733333338</v>
          </cell>
          <cell r="D15">
            <v>55.337011333333336</v>
          </cell>
          <cell r="E15">
            <v>61.638986933333335</v>
          </cell>
          <cell r="F15">
            <v>66.966862533333327</v>
          </cell>
          <cell r="G15">
            <v>72.294738133333325</v>
          </cell>
          <cell r="H15">
            <v>77.622613733333338</v>
          </cell>
          <cell r="I15">
            <v>82.950489333333323</v>
          </cell>
          <cell r="J15">
            <v>88.983184933333334</v>
          </cell>
          <cell r="K15">
            <v>94.311060533333333</v>
          </cell>
          <cell r="L15">
            <v>102.63893613333333</v>
          </cell>
          <cell r="M15">
            <v>107.96681173333333</v>
          </cell>
        </row>
        <row r="16">
          <cell r="C16">
            <v>57.442588533333343</v>
          </cell>
          <cell r="D16">
            <v>63.716947333333344</v>
          </cell>
          <cell r="E16">
            <v>71.05516613333333</v>
          </cell>
          <cell r="F16">
            <v>77.329524933333332</v>
          </cell>
          <cell r="G16">
            <v>83.603883733333348</v>
          </cell>
          <cell r="H16">
            <v>89.878242533333335</v>
          </cell>
          <cell r="I16">
            <v>96.152601333333337</v>
          </cell>
          <cell r="J16">
            <v>103.13178013333334</v>
          </cell>
          <cell r="K16">
            <v>109.40613893333334</v>
          </cell>
          <cell r="L16">
            <v>118.68049773333334</v>
          </cell>
          <cell r="M16">
            <v>124.95485653333334</v>
          </cell>
        </row>
        <row r="17">
          <cell r="C17">
            <v>64.876041333333333</v>
          </cell>
          <cell r="D17">
            <v>72.096883333333338</v>
          </cell>
          <cell r="E17">
            <v>80.471345333333332</v>
          </cell>
          <cell r="F17">
            <v>87.692187333333337</v>
          </cell>
          <cell r="G17">
            <v>94.913029333333341</v>
          </cell>
          <cell r="H17">
            <v>102.13387133333335</v>
          </cell>
          <cell r="I17">
            <v>109.35471333333332</v>
          </cell>
          <cell r="J17">
            <v>117.28037533333334</v>
          </cell>
          <cell r="K17">
            <v>124.50121733333333</v>
          </cell>
          <cell r="L17">
            <v>134.72205933333333</v>
          </cell>
          <cell r="M17">
            <v>141.94290133333334</v>
          </cell>
        </row>
        <row r="18">
          <cell r="C18">
            <v>72.309494133333331</v>
          </cell>
          <cell r="D18">
            <v>80.476819333333339</v>
          </cell>
          <cell r="E18">
            <v>89.88752453333332</v>
          </cell>
          <cell r="F18">
            <v>98.054849733333342</v>
          </cell>
          <cell r="G18">
            <v>106.22217493333333</v>
          </cell>
          <cell r="H18">
            <v>114.38950013333333</v>
          </cell>
          <cell r="I18">
            <v>122.55682533333334</v>
          </cell>
          <cell r="J18">
            <v>131.42897053333334</v>
          </cell>
          <cell r="K18">
            <v>139.59629573333333</v>
          </cell>
          <cell r="L18">
            <v>150.76362093333336</v>
          </cell>
          <cell r="M18">
            <v>158.93094613333335</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onents"/>
      <sheetName val="Cost Price"/>
      <sheetName val="Cell SkyLight"/>
    </sheetNames>
    <sheetDataSet>
      <sheetData sheetId="0">
        <row r="3">
          <cell r="G3">
            <v>0.15</v>
          </cell>
          <cell r="T3">
            <v>5.8704000000000001</v>
          </cell>
        </row>
        <row r="4">
          <cell r="L4">
            <v>1.3</v>
          </cell>
          <cell r="T4">
            <v>9.1008000000000013</v>
          </cell>
        </row>
        <row r="6">
          <cell r="E6">
            <v>3.1790000000000003</v>
          </cell>
          <cell r="L6">
            <v>0.2</v>
          </cell>
        </row>
        <row r="7">
          <cell r="E7">
            <v>2.7709999999999999</v>
          </cell>
        </row>
        <row r="8">
          <cell r="E8">
            <v>0.21131</v>
          </cell>
        </row>
        <row r="9">
          <cell r="E9">
            <v>0.18173</v>
          </cell>
        </row>
        <row r="11">
          <cell r="E11">
            <v>8.2279999999999992E-2</v>
          </cell>
        </row>
        <row r="12">
          <cell r="E12">
            <v>8.2279999999999992E-2</v>
          </cell>
        </row>
        <row r="13">
          <cell r="E13">
            <v>0.11220000000000001</v>
          </cell>
        </row>
        <row r="16">
          <cell r="E16">
            <v>0.24701000000000001</v>
          </cell>
        </row>
        <row r="24">
          <cell r="E24">
            <v>2.8900000000000002E-2</v>
          </cell>
        </row>
        <row r="25">
          <cell r="E25">
            <v>0.14959999999999998</v>
          </cell>
        </row>
        <row r="27">
          <cell r="E27">
            <v>0.33881</v>
          </cell>
        </row>
        <row r="28">
          <cell r="E28">
            <v>0.26213999999999998</v>
          </cell>
        </row>
        <row r="29">
          <cell r="E29">
            <v>0.35377000000000003</v>
          </cell>
        </row>
        <row r="41">
          <cell r="B41">
            <v>11.458333333333334</v>
          </cell>
        </row>
        <row r="42">
          <cell r="B42">
            <v>4</v>
          </cell>
        </row>
        <row r="44">
          <cell r="B44">
            <v>1</v>
          </cell>
        </row>
      </sheetData>
      <sheetData sheetId="1">
        <row r="5">
          <cell r="C5">
            <v>9.239926800000001</v>
          </cell>
          <cell r="D5">
            <v>10.734206</v>
          </cell>
          <cell r="E5">
            <v>12.608231199999999</v>
          </cell>
          <cell r="F5">
            <v>14.1025104</v>
          </cell>
          <cell r="G5">
            <v>16.090809600000004</v>
          </cell>
          <cell r="H5">
            <v>17.585088800000001</v>
          </cell>
          <cell r="I5">
            <v>19.079368000000002</v>
          </cell>
          <cell r="J5">
            <v>20.660347200000004</v>
          </cell>
          <cell r="K5">
            <v>22.648646399999997</v>
          </cell>
          <cell r="L5">
            <v>24.142925599999998</v>
          </cell>
          <cell r="M5">
            <v>25.637204799999999</v>
          </cell>
        </row>
        <row r="6">
          <cell r="C6">
            <v>10.67041</v>
          </cell>
          <cell r="D6">
            <v>12.469950000000001</v>
          </cell>
          <cell r="E6">
            <v>14.8446</v>
          </cell>
          <cell r="F6">
            <v>16.64414</v>
          </cell>
          <cell r="G6">
            <v>18.937700000000007</v>
          </cell>
          <cell r="H6">
            <v>20.73724</v>
          </cell>
          <cell r="I6">
            <v>22.536780000000004</v>
          </cell>
          <cell r="J6">
            <v>24.423020000000001</v>
          </cell>
          <cell r="K6">
            <v>26.71658</v>
          </cell>
          <cell r="L6">
            <v>28.516120000000001</v>
          </cell>
          <cell r="M6">
            <v>30.315659999999994</v>
          </cell>
        </row>
        <row r="7">
          <cell r="C7">
            <v>12.946924000000003</v>
          </cell>
          <cell r="D7">
            <v>15.128040000000002</v>
          </cell>
          <cell r="E7">
            <v>18.128470999999998</v>
          </cell>
          <cell r="F7">
            <v>20.309587000000001</v>
          </cell>
          <cell r="G7">
            <v>22.984723000000006</v>
          </cell>
          <cell r="H7">
            <v>25.165838999999998</v>
          </cell>
          <cell r="I7">
            <v>27.346955000000005</v>
          </cell>
          <cell r="J7">
            <v>29.614771000000005</v>
          </cell>
          <cell r="K7">
            <v>32.289906999999999</v>
          </cell>
          <cell r="L7">
            <v>34.471023000000002</v>
          </cell>
          <cell r="M7">
            <v>36.652138999999991</v>
          </cell>
        </row>
        <row r="8">
          <cell r="C8">
            <v>15.223438000000003</v>
          </cell>
          <cell r="D8">
            <v>17.78613</v>
          </cell>
          <cell r="E8">
            <v>21.412341999999999</v>
          </cell>
          <cell r="F8">
            <v>23.975034000000001</v>
          </cell>
          <cell r="G8">
            <v>27.031746000000005</v>
          </cell>
          <cell r="H8">
            <v>29.594438000000004</v>
          </cell>
          <cell r="I8">
            <v>32.157130000000002</v>
          </cell>
          <cell r="J8">
            <v>34.806522000000001</v>
          </cell>
          <cell r="K8">
            <v>37.863233999999999</v>
          </cell>
          <cell r="L8">
            <v>40.425926000000004</v>
          </cell>
          <cell r="M8">
            <v>42.988617999999995</v>
          </cell>
        </row>
        <row r="9">
          <cell r="C9">
            <v>17.011542000000006</v>
          </cell>
          <cell r="D9">
            <v>19.95581</v>
          </cell>
          <cell r="E9">
            <v>24.207802999999998</v>
          </cell>
          <cell r="F9">
            <v>27.152070999999999</v>
          </cell>
          <cell r="G9">
            <v>30.590359000000007</v>
          </cell>
          <cell r="H9">
            <v>33.534627</v>
          </cell>
          <cell r="I9">
            <v>36.478894999999994</v>
          </cell>
          <cell r="J9">
            <v>39.509862999999996</v>
          </cell>
          <cell r="K9">
            <v>42.948150999999996</v>
          </cell>
          <cell r="L9">
            <v>45.892419000000004</v>
          </cell>
          <cell r="M9">
            <v>48.836686999999998</v>
          </cell>
        </row>
        <row r="10">
          <cell r="C10">
            <v>18.799646000000003</v>
          </cell>
          <cell r="D10">
            <v>22.125489999999999</v>
          </cell>
          <cell r="E10">
            <v>27.003263999999998</v>
          </cell>
          <cell r="F10">
            <v>30.329107999999998</v>
          </cell>
          <cell r="G10">
            <v>34.148972000000008</v>
          </cell>
          <cell r="H10">
            <v>37.474815999999997</v>
          </cell>
          <cell r="I10">
            <v>40.800660000000001</v>
          </cell>
          <cell r="J10">
            <v>44.213204000000005</v>
          </cell>
          <cell r="K10">
            <v>48.033067999999993</v>
          </cell>
          <cell r="L10">
            <v>51.358912000000004</v>
          </cell>
          <cell r="M10">
            <v>54.684755999999993</v>
          </cell>
        </row>
        <row r="15">
          <cell r="C15">
            <v>10.2478116</v>
          </cell>
          <cell r="D15">
            <v>11.994062000000001</v>
          </cell>
          <cell r="E15">
            <v>14.120058399999998</v>
          </cell>
          <cell r="F15">
            <v>15.866308800000001</v>
          </cell>
          <cell r="G15">
            <v>18.106579200000006</v>
          </cell>
          <cell r="H15">
            <v>19.8528296</v>
          </cell>
          <cell r="I15">
            <v>21.599080000000004</v>
          </cell>
          <cell r="J15">
            <v>23.432030400000006</v>
          </cell>
          <cell r="K15">
            <v>25.672300799999995</v>
          </cell>
          <cell r="L15">
            <v>27.418551200000003</v>
          </cell>
          <cell r="M15">
            <v>29.164801600000001</v>
          </cell>
        </row>
        <row r="16">
          <cell r="C16">
            <v>12.350218000000002</v>
          </cell>
          <cell r="D16">
            <v>14.569710000000002</v>
          </cell>
          <cell r="E16">
            <v>17.364311999999998</v>
          </cell>
          <cell r="F16">
            <v>19.583804000000001</v>
          </cell>
          <cell r="G16">
            <v>22.297316000000006</v>
          </cell>
          <cell r="H16">
            <v>24.516808000000005</v>
          </cell>
          <cell r="I16">
            <v>26.736300000000007</v>
          </cell>
          <cell r="J16">
            <v>29.042492000000003</v>
          </cell>
          <cell r="K16">
            <v>31.756004000000001</v>
          </cell>
          <cell r="L16">
            <v>33.975496000000007</v>
          </cell>
          <cell r="M16">
            <v>36.194987999999995</v>
          </cell>
        </row>
        <row r="17">
          <cell r="C17">
            <v>15.466636000000005</v>
          </cell>
          <cell r="D17">
            <v>18.277680000000004</v>
          </cell>
          <cell r="E17">
            <v>21.908039000000002</v>
          </cell>
          <cell r="F17">
            <v>24.719082999999998</v>
          </cell>
          <cell r="G17">
            <v>28.02414700000001</v>
          </cell>
          <cell r="H17">
            <v>30.835191000000002</v>
          </cell>
          <cell r="I17">
            <v>33.646235000000011</v>
          </cell>
          <cell r="J17">
            <v>36.543979000000007</v>
          </cell>
          <cell r="K17">
            <v>39.849043000000002</v>
          </cell>
          <cell r="L17">
            <v>42.660087000000004</v>
          </cell>
          <cell r="M17">
            <v>45.471131</v>
          </cell>
        </row>
        <row r="18">
          <cell r="C18">
            <v>18.583054000000004</v>
          </cell>
          <cell r="D18">
            <v>21.985650000000003</v>
          </cell>
          <cell r="E18">
            <v>26.451765999999999</v>
          </cell>
          <cell r="F18">
            <v>29.854362000000002</v>
          </cell>
          <cell r="G18">
            <v>33.750978000000003</v>
          </cell>
          <cell r="H18">
            <v>37.153574000000006</v>
          </cell>
          <cell r="I18">
            <v>40.556170000000009</v>
          </cell>
          <cell r="J18">
            <v>44.045466000000005</v>
          </cell>
          <cell r="K18">
            <v>47.942081999999999</v>
          </cell>
          <cell r="L18">
            <v>51.344678000000009</v>
          </cell>
          <cell r="M18">
            <v>54.747274000000004</v>
          </cell>
        </row>
        <row r="19">
          <cell r="C19">
            <v>21.211062000000005</v>
          </cell>
          <cell r="D19">
            <v>25.205210000000001</v>
          </cell>
          <cell r="E19">
            <v>30.507083000000005</v>
          </cell>
          <cell r="F19">
            <v>34.501231000000004</v>
          </cell>
          <cell r="G19">
            <v>38.989399000000006</v>
          </cell>
          <cell r="H19">
            <v>42.983547000000002</v>
          </cell>
          <cell r="I19">
            <v>46.977694999999997</v>
          </cell>
          <cell r="J19">
            <v>51.058543</v>
          </cell>
          <cell r="K19">
            <v>55.546711000000002</v>
          </cell>
          <cell r="L19">
            <v>59.540859000000012</v>
          </cell>
          <cell r="M19">
            <v>63.535007</v>
          </cell>
        </row>
        <row r="20">
          <cell r="C20">
            <v>23.839070000000007</v>
          </cell>
          <cell r="D20">
            <v>28.424770000000006</v>
          </cell>
          <cell r="E20">
            <v>34.562400000000004</v>
          </cell>
          <cell r="F20">
            <v>39.148099999999999</v>
          </cell>
          <cell r="G20">
            <v>44.227820000000015</v>
          </cell>
          <cell r="H20">
            <v>48.813520000000004</v>
          </cell>
          <cell r="I20">
            <v>53.399220000000014</v>
          </cell>
          <cell r="J20">
            <v>58.07162000000001</v>
          </cell>
          <cell r="K20">
            <v>63.151340000000005</v>
          </cell>
          <cell r="L20">
            <v>67.737040000000007</v>
          </cell>
          <cell r="M20">
            <v>72.322739999999996</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onents"/>
      <sheetName val="Cost Price Standard Frame"/>
      <sheetName val="Cost Price Special Frame"/>
      <sheetName val="Cell PF Standard Frame Trade"/>
      <sheetName val="Cell PF Special Frame Trade"/>
      <sheetName val="Pleated Spec"/>
    </sheetNames>
    <sheetDataSet>
      <sheetData sheetId="0">
        <row r="3">
          <cell r="G3">
            <v>0.15</v>
          </cell>
          <cell r="T3">
            <v>5.6920000000000002</v>
          </cell>
        </row>
        <row r="4">
          <cell r="L4">
            <v>1.3</v>
          </cell>
          <cell r="T4">
            <v>8.3079999999999998</v>
          </cell>
        </row>
        <row r="6">
          <cell r="L6">
            <v>0.2</v>
          </cell>
        </row>
        <row r="7">
          <cell r="E7">
            <v>2.9409999999999998</v>
          </cell>
        </row>
        <row r="9">
          <cell r="E9">
            <v>0.19592500000000002</v>
          </cell>
        </row>
        <row r="10">
          <cell r="E10">
            <v>0.19822000000000001</v>
          </cell>
        </row>
        <row r="11">
          <cell r="E11">
            <v>5.3039999999999997E-2</v>
          </cell>
        </row>
        <row r="12">
          <cell r="E12">
            <v>7.6245000000000007E-2</v>
          </cell>
        </row>
        <row r="13">
          <cell r="N13">
            <v>0.2</v>
          </cell>
          <cell r="W13">
            <v>0.15</v>
          </cell>
        </row>
        <row r="14">
          <cell r="E14">
            <v>0.11730000000000002</v>
          </cell>
        </row>
        <row r="16">
          <cell r="E16">
            <v>0.27710000000000001</v>
          </cell>
          <cell r="W16">
            <v>2.0059999999999998</v>
          </cell>
        </row>
        <row r="17">
          <cell r="E17">
            <v>0.22176500000000002</v>
          </cell>
        </row>
        <row r="23">
          <cell r="W23">
            <v>4.8875000000000002</v>
          </cell>
        </row>
        <row r="24">
          <cell r="E24">
            <v>0.47327999999999998</v>
          </cell>
          <cell r="W24">
            <v>0.33107500000000001</v>
          </cell>
        </row>
        <row r="25">
          <cell r="W25">
            <v>0.24224999999999997</v>
          </cell>
        </row>
        <row r="26">
          <cell r="W26">
            <v>0.343995</v>
          </cell>
        </row>
        <row r="27">
          <cell r="W27">
            <v>0.11475</v>
          </cell>
        </row>
        <row r="30">
          <cell r="Q30">
            <v>5</v>
          </cell>
        </row>
        <row r="35">
          <cell r="B35">
            <v>3</v>
          </cell>
        </row>
        <row r="36">
          <cell r="B36">
            <v>3.5</v>
          </cell>
        </row>
        <row r="37">
          <cell r="B37"/>
        </row>
        <row r="39">
          <cell r="B39">
            <v>1</v>
          </cell>
        </row>
      </sheetData>
      <sheetData sheetId="1">
        <row r="5">
          <cell r="C5">
            <v>11.793109000000001</v>
          </cell>
        </row>
      </sheetData>
      <sheetData sheetId="2">
        <row r="4">
          <cell r="C4">
            <v>16.403509</v>
          </cell>
        </row>
      </sheetData>
      <sheetData sheetId="3"/>
      <sheetData sheetId="4"/>
      <sheetData sheetId="5"/>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28.bin"/><Relationship Id="rId13" Type="http://schemas.openxmlformats.org/officeDocument/2006/relationships/image" Target="../media/image9.emf"/><Relationship Id="rId3" Type="http://schemas.openxmlformats.org/officeDocument/2006/relationships/vmlDrawing" Target="../drawings/vmlDrawing6.vml"/><Relationship Id="rId7" Type="http://schemas.openxmlformats.org/officeDocument/2006/relationships/image" Target="../media/image6.emf"/><Relationship Id="rId12" Type="http://schemas.openxmlformats.org/officeDocument/2006/relationships/oleObject" Target="../embeddings/oleObject30.bin"/><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oleObject" Target="../embeddings/oleObject27.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29.bin"/><Relationship Id="rId4" Type="http://schemas.openxmlformats.org/officeDocument/2006/relationships/oleObject" Target="../embeddings/oleObject26.bin"/><Relationship Id="rId9" Type="http://schemas.openxmlformats.org/officeDocument/2006/relationships/image" Target="../media/image7.emf"/></Relationships>
</file>

<file path=xl/worksheets/_rels/sheet11.xml.rels><?xml version="1.0" encoding="UTF-8" standalone="yes"?>
<Relationships xmlns="http://schemas.openxmlformats.org/package/2006/relationships"><Relationship Id="rId8" Type="http://schemas.openxmlformats.org/officeDocument/2006/relationships/oleObject" Target="../embeddings/oleObject33.bin"/><Relationship Id="rId13" Type="http://schemas.openxmlformats.org/officeDocument/2006/relationships/image" Target="../media/image5.emf"/><Relationship Id="rId18" Type="http://schemas.openxmlformats.org/officeDocument/2006/relationships/oleObject" Target="../embeddings/oleObject38.bin"/><Relationship Id="rId3" Type="http://schemas.openxmlformats.org/officeDocument/2006/relationships/vmlDrawing" Target="../drawings/vmlDrawing7.vml"/><Relationship Id="rId21" Type="http://schemas.openxmlformats.org/officeDocument/2006/relationships/image" Target="../media/image9.emf"/><Relationship Id="rId7" Type="http://schemas.openxmlformats.org/officeDocument/2006/relationships/image" Target="../media/image11.emf"/><Relationship Id="rId12" Type="http://schemas.openxmlformats.org/officeDocument/2006/relationships/oleObject" Target="../embeddings/oleObject35.bin"/><Relationship Id="rId17" Type="http://schemas.openxmlformats.org/officeDocument/2006/relationships/image" Target="../media/image7.emf"/><Relationship Id="rId2" Type="http://schemas.openxmlformats.org/officeDocument/2006/relationships/drawing" Target="../drawings/drawing9.xml"/><Relationship Id="rId16" Type="http://schemas.openxmlformats.org/officeDocument/2006/relationships/oleObject" Target="../embeddings/oleObject37.bin"/><Relationship Id="rId20" Type="http://schemas.openxmlformats.org/officeDocument/2006/relationships/oleObject" Target="../embeddings/oleObject39.bin"/><Relationship Id="rId1" Type="http://schemas.openxmlformats.org/officeDocument/2006/relationships/printerSettings" Target="../printerSettings/printerSettings11.bin"/><Relationship Id="rId6" Type="http://schemas.openxmlformats.org/officeDocument/2006/relationships/oleObject" Target="../embeddings/oleObject32.bin"/><Relationship Id="rId11" Type="http://schemas.openxmlformats.org/officeDocument/2006/relationships/image" Target="../media/image13.emf"/><Relationship Id="rId5" Type="http://schemas.openxmlformats.org/officeDocument/2006/relationships/image" Target="../media/image10.emf"/><Relationship Id="rId15" Type="http://schemas.openxmlformats.org/officeDocument/2006/relationships/image" Target="../media/image6.emf"/><Relationship Id="rId10" Type="http://schemas.openxmlformats.org/officeDocument/2006/relationships/oleObject" Target="../embeddings/oleObject34.bin"/><Relationship Id="rId19" Type="http://schemas.openxmlformats.org/officeDocument/2006/relationships/image" Target="../media/image8.emf"/><Relationship Id="rId4" Type="http://schemas.openxmlformats.org/officeDocument/2006/relationships/oleObject" Target="../embeddings/oleObject31.bin"/><Relationship Id="rId9" Type="http://schemas.openxmlformats.org/officeDocument/2006/relationships/image" Target="../media/image12.emf"/><Relationship Id="rId14" Type="http://schemas.openxmlformats.org/officeDocument/2006/relationships/oleObject" Target="../embeddings/oleObject36.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42.bin"/><Relationship Id="rId13" Type="http://schemas.openxmlformats.org/officeDocument/2006/relationships/image" Target="../media/image5.emf"/><Relationship Id="rId18" Type="http://schemas.openxmlformats.org/officeDocument/2006/relationships/oleObject" Target="../embeddings/oleObject47.bin"/><Relationship Id="rId3" Type="http://schemas.openxmlformats.org/officeDocument/2006/relationships/vmlDrawing" Target="../drawings/vmlDrawing8.vml"/><Relationship Id="rId21" Type="http://schemas.openxmlformats.org/officeDocument/2006/relationships/image" Target="../media/image9.emf"/><Relationship Id="rId7" Type="http://schemas.openxmlformats.org/officeDocument/2006/relationships/image" Target="../media/image11.emf"/><Relationship Id="rId12" Type="http://schemas.openxmlformats.org/officeDocument/2006/relationships/oleObject" Target="../embeddings/oleObject44.bin"/><Relationship Id="rId17" Type="http://schemas.openxmlformats.org/officeDocument/2006/relationships/image" Target="../media/image7.emf"/><Relationship Id="rId2" Type="http://schemas.openxmlformats.org/officeDocument/2006/relationships/drawing" Target="../drawings/drawing10.xml"/><Relationship Id="rId16" Type="http://schemas.openxmlformats.org/officeDocument/2006/relationships/oleObject" Target="../embeddings/oleObject46.bin"/><Relationship Id="rId20" Type="http://schemas.openxmlformats.org/officeDocument/2006/relationships/oleObject" Target="../embeddings/oleObject48.bin"/><Relationship Id="rId1" Type="http://schemas.openxmlformats.org/officeDocument/2006/relationships/printerSettings" Target="../printerSettings/printerSettings12.bin"/><Relationship Id="rId6" Type="http://schemas.openxmlformats.org/officeDocument/2006/relationships/oleObject" Target="../embeddings/oleObject41.bin"/><Relationship Id="rId11" Type="http://schemas.openxmlformats.org/officeDocument/2006/relationships/image" Target="../media/image13.emf"/><Relationship Id="rId5" Type="http://schemas.openxmlformats.org/officeDocument/2006/relationships/image" Target="../media/image10.emf"/><Relationship Id="rId15" Type="http://schemas.openxmlformats.org/officeDocument/2006/relationships/image" Target="../media/image6.emf"/><Relationship Id="rId10" Type="http://schemas.openxmlformats.org/officeDocument/2006/relationships/oleObject" Target="../embeddings/oleObject43.bin"/><Relationship Id="rId19" Type="http://schemas.openxmlformats.org/officeDocument/2006/relationships/image" Target="../media/image8.emf"/><Relationship Id="rId4" Type="http://schemas.openxmlformats.org/officeDocument/2006/relationships/oleObject" Target="../embeddings/oleObject40.bin"/><Relationship Id="rId9" Type="http://schemas.openxmlformats.org/officeDocument/2006/relationships/image" Target="../media/image12.emf"/><Relationship Id="rId14" Type="http://schemas.openxmlformats.org/officeDocument/2006/relationships/oleObject" Target="../embeddings/oleObject45.bin"/></Relationships>
</file>

<file path=xl/worksheets/_rels/sheet13.xml.rels><?xml version="1.0" encoding="UTF-8" standalone="yes"?>
<Relationships xmlns="http://schemas.openxmlformats.org/package/2006/relationships"><Relationship Id="rId8" Type="http://schemas.openxmlformats.org/officeDocument/2006/relationships/oleObject" Target="../embeddings/oleObject51.bin"/><Relationship Id="rId13" Type="http://schemas.openxmlformats.org/officeDocument/2006/relationships/image" Target="../media/image5.emf"/><Relationship Id="rId18" Type="http://schemas.openxmlformats.org/officeDocument/2006/relationships/oleObject" Target="../embeddings/oleObject56.bin"/><Relationship Id="rId3" Type="http://schemas.openxmlformats.org/officeDocument/2006/relationships/vmlDrawing" Target="../drawings/vmlDrawing9.vml"/><Relationship Id="rId21" Type="http://schemas.openxmlformats.org/officeDocument/2006/relationships/image" Target="../media/image9.emf"/><Relationship Id="rId7" Type="http://schemas.openxmlformats.org/officeDocument/2006/relationships/image" Target="../media/image11.emf"/><Relationship Id="rId12" Type="http://schemas.openxmlformats.org/officeDocument/2006/relationships/oleObject" Target="../embeddings/oleObject53.bin"/><Relationship Id="rId17" Type="http://schemas.openxmlformats.org/officeDocument/2006/relationships/image" Target="../media/image7.emf"/><Relationship Id="rId2" Type="http://schemas.openxmlformats.org/officeDocument/2006/relationships/drawing" Target="../drawings/drawing11.xml"/><Relationship Id="rId16" Type="http://schemas.openxmlformats.org/officeDocument/2006/relationships/oleObject" Target="../embeddings/oleObject55.bin"/><Relationship Id="rId20" Type="http://schemas.openxmlformats.org/officeDocument/2006/relationships/oleObject" Target="../embeddings/oleObject57.bin"/><Relationship Id="rId1" Type="http://schemas.openxmlformats.org/officeDocument/2006/relationships/printerSettings" Target="../printerSettings/printerSettings13.bin"/><Relationship Id="rId6" Type="http://schemas.openxmlformats.org/officeDocument/2006/relationships/oleObject" Target="../embeddings/oleObject50.bin"/><Relationship Id="rId11" Type="http://schemas.openxmlformats.org/officeDocument/2006/relationships/image" Target="../media/image13.emf"/><Relationship Id="rId5" Type="http://schemas.openxmlformats.org/officeDocument/2006/relationships/image" Target="../media/image10.emf"/><Relationship Id="rId15" Type="http://schemas.openxmlformats.org/officeDocument/2006/relationships/image" Target="../media/image6.emf"/><Relationship Id="rId10" Type="http://schemas.openxmlformats.org/officeDocument/2006/relationships/oleObject" Target="../embeddings/oleObject52.bin"/><Relationship Id="rId19" Type="http://schemas.openxmlformats.org/officeDocument/2006/relationships/image" Target="../media/image8.emf"/><Relationship Id="rId4" Type="http://schemas.openxmlformats.org/officeDocument/2006/relationships/oleObject" Target="../embeddings/oleObject49.bin"/><Relationship Id="rId9" Type="http://schemas.openxmlformats.org/officeDocument/2006/relationships/image" Target="../media/image12.emf"/><Relationship Id="rId14" Type="http://schemas.openxmlformats.org/officeDocument/2006/relationships/oleObject" Target="../embeddings/oleObject5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9.emf"/><Relationship Id="rId3" Type="http://schemas.openxmlformats.org/officeDocument/2006/relationships/vmlDrawing" Target="../drawings/vmlDrawing1.vml"/><Relationship Id="rId7" Type="http://schemas.openxmlformats.org/officeDocument/2006/relationships/image" Target="../media/image6.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2.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7.emf"/></Relationships>
</file>

<file path=xl/worksheets/_rels/sheet50.xml.rels><?xml version="1.0" encoding="UTF-8" standalone="yes"?>
<Relationships xmlns="http://schemas.openxmlformats.org/package/2006/relationships"><Relationship Id="rId8" Type="http://schemas.openxmlformats.org/officeDocument/2006/relationships/oleObject" Target="../embeddings/oleObject60.bin"/><Relationship Id="rId13" Type="http://schemas.openxmlformats.org/officeDocument/2006/relationships/image" Target="../media/image27.emf"/><Relationship Id="rId18" Type="http://schemas.openxmlformats.org/officeDocument/2006/relationships/oleObject" Target="../embeddings/oleObject65.bin"/><Relationship Id="rId26" Type="http://schemas.openxmlformats.org/officeDocument/2006/relationships/oleObject" Target="../embeddings/oleObject69.bin"/><Relationship Id="rId3" Type="http://schemas.openxmlformats.org/officeDocument/2006/relationships/vmlDrawing" Target="../drawings/vmlDrawing10.vml"/><Relationship Id="rId21" Type="http://schemas.openxmlformats.org/officeDocument/2006/relationships/image" Target="../media/image31.emf"/><Relationship Id="rId7" Type="http://schemas.openxmlformats.org/officeDocument/2006/relationships/image" Target="../media/image24.emf"/><Relationship Id="rId12" Type="http://schemas.openxmlformats.org/officeDocument/2006/relationships/oleObject" Target="../embeddings/oleObject62.bin"/><Relationship Id="rId17" Type="http://schemas.openxmlformats.org/officeDocument/2006/relationships/image" Target="../media/image29.emf"/><Relationship Id="rId25" Type="http://schemas.openxmlformats.org/officeDocument/2006/relationships/image" Target="../media/image33.emf"/><Relationship Id="rId2" Type="http://schemas.openxmlformats.org/officeDocument/2006/relationships/drawing" Target="../drawings/drawing20.xml"/><Relationship Id="rId16" Type="http://schemas.openxmlformats.org/officeDocument/2006/relationships/oleObject" Target="../embeddings/oleObject64.bin"/><Relationship Id="rId20" Type="http://schemas.openxmlformats.org/officeDocument/2006/relationships/oleObject" Target="../embeddings/oleObject66.bin"/><Relationship Id="rId29" Type="http://schemas.openxmlformats.org/officeDocument/2006/relationships/image" Target="../media/image35.emf"/><Relationship Id="rId1" Type="http://schemas.openxmlformats.org/officeDocument/2006/relationships/printerSettings" Target="../printerSettings/printerSettings50.bin"/><Relationship Id="rId6" Type="http://schemas.openxmlformats.org/officeDocument/2006/relationships/oleObject" Target="../embeddings/oleObject59.bin"/><Relationship Id="rId11" Type="http://schemas.openxmlformats.org/officeDocument/2006/relationships/image" Target="../media/image26.emf"/><Relationship Id="rId24" Type="http://schemas.openxmlformats.org/officeDocument/2006/relationships/oleObject" Target="../embeddings/oleObject68.bin"/><Relationship Id="rId5" Type="http://schemas.openxmlformats.org/officeDocument/2006/relationships/image" Target="../media/image23.emf"/><Relationship Id="rId15" Type="http://schemas.openxmlformats.org/officeDocument/2006/relationships/image" Target="../media/image28.emf"/><Relationship Id="rId23" Type="http://schemas.openxmlformats.org/officeDocument/2006/relationships/image" Target="../media/image32.emf"/><Relationship Id="rId28" Type="http://schemas.openxmlformats.org/officeDocument/2006/relationships/oleObject" Target="../embeddings/oleObject70.bin"/><Relationship Id="rId10" Type="http://schemas.openxmlformats.org/officeDocument/2006/relationships/oleObject" Target="../embeddings/oleObject61.bin"/><Relationship Id="rId19" Type="http://schemas.openxmlformats.org/officeDocument/2006/relationships/image" Target="../media/image30.emf"/><Relationship Id="rId31" Type="http://schemas.openxmlformats.org/officeDocument/2006/relationships/image" Target="../media/image36.emf"/><Relationship Id="rId4" Type="http://schemas.openxmlformats.org/officeDocument/2006/relationships/oleObject" Target="../embeddings/oleObject58.bin"/><Relationship Id="rId9" Type="http://schemas.openxmlformats.org/officeDocument/2006/relationships/image" Target="../media/image25.emf"/><Relationship Id="rId14" Type="http://schemas.openxmlformats.org/officeDocument/2006/relationships/oleObject" Target="../embeddings/oleObject63.bin"/><Relationship Id="rId22" Type="http://schemas.openxmlformats.org/officeDocument/2006/relationships/oleObject" Target="../embeddings/oleObject67.bin"/><Relationship Id="rId27" Type="http://schemas.openxmlformats.org/officeDocument/2006/relationships/image" Target="../media/image34.emf"/><Relationship Id="rId30" Type="http://schemas.openxmlformats.org/officeDocument/2006/relationships/oleObject" Target="../embeddings/oleObject71.bin"/></Relationships>
</file>

<file path=xl/worksheets/_rels/sheet51.xml.rels><?xml version="1.0" encoding="UTF-8" standalone="yes"?>
<Relationships xmlns="http://schemas.openxmlformats.org/package/2006/relationships"><Relationship Id="rId8" Type="http://schemas.openxmlformats.org/officeDocument/2006/relationships/oleObject" Target="../embeddings/oleObject74.bin"/><Relationship Id="rId13" Type="http://schemas.openxmlformats.org/officeDocument/2006/relationships/image" Target="../media/image27.emf"/><Relationship Id="rId18" Type="http://schemas.openxmlformats.org/officeDocument/2006/relationships/oleObject" Target="../embeddings/oleObject79.bin"/><Relationship Id="rId26" Type="http://schemas.openxmlformats.org/officeDocument/2006/relationships/oleObject" Target="../embeddings/oleObject83.bin"/><Relationship Id="rId3" Type="http://schemas.openxmlformats.org/officeDocument/2006/relationships/vmlDrawing" Target="../drawings/vmlDrawing11.vml"/><Relationship Id="rId21" Type="http://schemas.openxmlformats.org/officeDocument/2006/relationships/image" Target="../media/image31.emf"/><Relationship Id="rId7" Type="http://schemas.openxmlformats.org/officeDocument/2006/relationships/image" Target="../media/image24.emf"/><Relationship Id="rId12" Type="http://schemas.openxmlformats.org/officeDocument/2006/relationships/oleObject" Target="../embeddings/oleObject76.bin"/><Relationship Id="rId17" Type="http://schemas.openxmlformats.org/officeDocument/2006/relationships/image" Target="../media/image29.emf"/><Relationship Id="rId25" Type="http://schemas.openxmlformats.org/officeDocument/2006/relationships/image" Target="../media/image33.emf"/><Relationship Id="rId2" Type="http://schemas.openxmlformats.org/officeDocument/2006/relationships/drawing" Target="../drawings/drawing21.xml"/><Relationship Id="rId16" Type="http://schemas.openxmlformats.org/officeDocument/2006/relationships/oleObject" Target="../embeddings/oleObject78.bin"/><Relationship Id="rId20" Type="http://schemas.openxmlformats.org/officeDocument/2006/relationships/oleObject" Target="../embeddings/oleObject80.bin"/><Relationship Id="rId29" Type="http://schemas.openxmlformats.org/officeDocument/2006/relationships/image" Target="../media/image35.emf"/><Relationship Id="rId1" Type="http://schemas.openxmlformats.org/officeDocument/2006/relationships/printerSettings" Target="../printerSettings/printerSettings51.bin"/><Relationship Id="rId6" Type="http://schemas.openxmlformats.org/officeDocument/2006/relationships/oleObject" Target="../embeddings/oleObject73.bin"/><Relationship Id="rId11" Type="http://schemas.openxmlformats.org/officeDocument/2006/relationships/image" Target="../media/image26.emf"/><Relationship Id="rId24" Type="http://schemas.openxmlformats.org/officeDocument/2006/relationships/oleObject" Target="../embeddings/oleObject82.bin"/><Relationship Id="rId5" Type="http://schemas.openxmlformats.org/officeDocument/2006/relationships/image" Target="../media/image23.emf"/><Relationship Id="rId15" Type="http://schemas.openxmlformats.org/officeDocument/2006/relationships/image" Target="../media/image28.emf"/><Relationship Id="rId23" Type="http://schemas.openxmlformats.org/officeDocument/2006/relationships/image" Target="../media/image32.emf"/><Relationship Id="rId28" Type="http://schemas.openxmlformats.org/officeDocument/2006/relationships/oleObject" Target="../embeddings/oleObject84.bin"/><Relationship Id="rId10" Type="http://schemas.openxmlformats.org/officeDocument/2006/relationships/oleObject" Target="../embeddings/oleObject75.bin"/><Relationship Id="rId19" Type="http://schemas.openxmlformats.org/officeDocument/2006/relationships/image" Target="../media/image30.emf"/><Relationship Id="rId31" Type="http://schemas.openxmlformats.org/officeDocument/2006/relationships/image" Target="../media/image36.emf"/><Relationship Id="rId4" Type="http://schemas.openxmlformats.org/officeDocument/2006/relationships/oleObject" Target="../embeddings/oleObject72.bin"/><Relationship Id="rId9" Type="http://schemas.openxmlformats.org/officeDocument/2006/relationships/image" Target="../media/image25.emf"/><Relationship Id="rId14" Type="http://schemas.openxmlformats.org/officeDocument/2006/relationships/oleObject" Target="../embeddings/oleObject77.bin"/><Relationship Id="rId22" Type="http://schemas.openxmlformats.org/officeDocument/2006/relationships/oleObject" Target="../embeddings/oleObject81.bin"/><Relationship Id="rId27" Type="http://schemas.openxmlformats.org/officeDocument/2006/relationships/image" Target="../media/image34.emf"/><Relationship Id="rId30" Type="http://schemas.openxmlformats.org/officeDocument/2006/relationships/oleObject" Target="../embeddings/oleObject85.bin"/></Relationships>
</file>

<file path=xl/worksheets/_rels/sheet52.xml.rels><?xml version="1.0" encoding="UTF-8" standalone="yes"?>
<Relationships xmlns="http://schemas.openxmlformats.org/package/2006/relationships"><Relationship Id="rId8" Type="http://schemas.openxmlformats.org/officeDocument/2006/relationships/oleObject" Target="../embeddings/oleObject88.bin"/><Relationship Id="rId13" Type="http://schemas.openxmlformats.org/officeDocument/2006/relationships/image" Target="../media/image27.emf"/><Relationship Id="rId18" Type="http://schemas.openxmlformats.org/officeDocument/2006/relationships/oleObject" Target="../embeddings/oleObject93.bin"/><Relationship Id="rId26" Type="http://schemas.openxmlformats.org/officeDocument/2006/relationships/oleObject" Target="../embeddings/oleObject97.bin"/><Relationship Id="rId3" Type="http://schemas.openxmlformats.org/officeDocument/2006/relationships/vmlDrawing" Target="../drawings/vmlDrawing12.vml"/><Relationship Id="rId21" Type="http://schemas.openxmlformats.org/officeDocument/2006/relationships/image" Target="../media/image31.emf"/><Relationship Id="rId7" Type="http://schemas.openxmlformats.org/officeDocument/2006/relationships/image" Target="../media/image24.emf"/><Relationship Id="rId12" Type="http://schemas.openxmlformats.org/officeDocument/2006/relationships/oleObject" Target="../embeddings/oleObject90.bin"/><Relationship Id="rId17" Type="http://schemas.openxmlformats.org/officeDocument/2006/relationships/image" Target="../media/image29.emf"/><Relationship Id="rId25" Type="http://schemas.openxmlformats.org/officeDocument/2006/relationships/image" Target="../media/image33.emf"/><Relationship Id="rId2" Type="http://schemas.openxmlformats.org/officeDocument/2006/relationships/drawing" Target="../drawings/drawing22.xml"/><Relationship Id="rId16" Type="http://schemas.openxmlformats.org/officeDocument/2006/relationships/oleObject" Target="../embeddings/oleObject92.bin"/><Relationship Id="rId20" Type="http://schemas.openxmlformats.org/officeDocument/2006/relationships/oleObject" Target="../embeddings/oleObject94.bin"/><Relationship Id="rId29" Type="http://schemas.openxmlformats.org/officeDocument/2006/relationships/image" Target="../media/image35.emf"/><Relationship Id="rId1" Type="http://schemas.openxmlformats.org/officeDocument/2006/relationships/printerSettings" Target="../printerSettings/printerSettings52.bin"/><Relationship Id="rId6" Type="http://schemas.openxmlformats.org/officeDocument/2006/relationships/oleObject" Target="../embeddings/oleObject87.bin"/><Relationship Id="rId11" Type="http://schemas.openxmlformats.org/officeDocument/2006/relationships/image" Target="../media/image26.emf"/><Relationship Id="rId24" Type="http://schemas.openxmlformats.org/officeDocument/2006/relationships/oleObject" Target="../embeddings/oleObject96.bin"/><Relationship Id="rId5" Type="http://schemas.openxmlformats.org/officeDocument/2006/relationships/image" Target="../media/image23.emf"/><Relationship Id="rId15" Type="http://schemas.openxmlformats.org/officeDocument/2006/relationships/image" Target="../media/image28.emf"/><Relationship Id="rId23" Type="http://schemas.openxmlformats.org/officeDocument/2006/relationships/image" Target="../media/image32.emf"/><Relationship Id="rId28" Type="http://schemas.openxmlformats.org/officeDocument/2006/relationships/oleObject" Target="../embeddings/oleObject98.bin"/><Relationship Id="rId10" Type="http://schemas.openxmlformats.org/officeDocument/2006/relationships/oleObject" Target="../embeddings/oleObject89.bin"/><Relationship Id="rId19" Type="http://schemas.openxmlformats.org/officeDocument/2006/relationships/image" Target="../media/image30.emf"/><Relationship Id="rId31" Type="http://schemas.openxmlformats.org/officeDocument/2006/relationships/image" Target="../media/image36.emf"/><Relationship Id="rId4" Type="http://schemas.openxmlformats.org/officeDocument/2006/relationships/oleObject" Target="../embeddings/oleObject86.bin"/><Relationship Id="rId9" Type="http://schemas.openxmlformats.org/officeDocument/2006/relationships/image" Target="../media/image25.emf"/><Relationship Id="rId14" Type="http://schemas.openxmlformats.org/officeDocument/2006/relationships/oleObject" Target="../embeddings/oleObject91.bin"/><Relationship Id="rId22" Type="http://schemas.openxmlformats.org/officeDocument/2006/relationships/oleObject" Target="../embeddings/oleObject95.bin"/><Relationship Id="rId27" Type="http://schemas.openxmlformats.org/officeDocument/2006/relationships/image" Target="../media/image34.emf"/><Relationship Id="rId30" Type="http://schemas.openxmlformats.org/officeDocument/2006/relationships/oleObject" Target="../embeddings/oleObject99.bin"/></Relationships>
</file>

<file path=xl/worksheets/_rels/sheet53.xml.rels><?xml version="1.0" encoding="UTF-8" standalone="yes"?>
<Relationships xmlns="http://schemas.openxmlformats.org/package/2006/relationships"><Relationship Id="rId8" Type="http://schemas.openxmlformats.org/officeDocument/2006/relationships/oleObject" Target="../embeddings/oleObject102.bin"/><Relationship Id="rId13" Type="http://schemas.openxmlformats.org/officeDocument/2006/relationships/image" Target="../media/image26.emf"/><Relationship Id="rId18" Type="http://schemas.openxmlformats.org/officeDocument/2006/relationships/oleObject" Target="../embeddings/oleObject107.bin"/><Relationship Id="rId26" Type="http://schemas.openxmlformats.org/officeDocument/2006/relationships/oleObject" Target="../embeddings/oleObject111.bin"/><Relationship Id="rId3" Type="http://schemas.openxmlformats.org/officeDocument/2006/relationships/vmlDrawing" Target="../drawings/vmlDrawing13.vml"/><Relationship Id="rId21" Type="http://schemas.openxmlformats.org/officeDocument/2006/relationships/image" Target="../media/image39.emf"/><Relationship Id="rId7" Type="http://schemas.openxmlformats.org/officeDocument/2006/relationships/image" Target="../media/image36.emf"/><Relationship Id="rId12" Type="http://schemas.openxmlformats.org/officeDocument/2006/relationships/oleObject" Target="../embeddings/oleObject104.bin"/><Relationship Id="rId17" Type="http://schemas.openxmlformats.org/officeDocument/2006/relationships/image" Target="../media/image28.emf"/><Relationship Id="rId25" Type="http://schemas.openxmlformats.org/officeDocument/2006/relationships/image" Target="../media/image31.emf"/><Relationship Id="rId2" Type="http://schemas.openxmlformats.org/officeDocument/2006/relationships/drawing" Target="../drawings/drawing23.xml"/><Relationship Id="rId16" Type="http://schemas.openxmlformats.org/officeDocument/2006/relationships/oleObject" Target="../embeddings/oleObject106.bin"/><Relationship Id="rId20" Type="http://schemas.openxmlformats.org/officeDocument/2006/relationships/oleObject" Target="../embeddings/oleObject108.bin"/><Relationship Id="rId29" Type="http://schemas.openxmlformats.org/officeDocument/2006/relationships/image" Target="../media/image33.emf"/><Relationship Id="rId1" Type="http://schemas.openxmlformats.org/officeDocument/2006/relationships/printerSettings" Target="../printerSettings/printerSettings53.bin"/><Relationship Id="rId6" Type="http://schemas.openxmlformats.org/officeDocument/2006/relationships/oleObject" Target="../embeddings/oleObject101.bin"/><Relationship Id="rId11" Type="http://schemas.openxmlformats.org/officeDocument/2006/relationships/image" Target="../media/image25.emf"/><Relationship Id="rId24" Type="http://schemas.openxmlformats.org/officeDocument/2006/relationships/oleObject" Target="../embeddings/oleObject110.bin"/><Relationship Id="rId5" Type="http://schemas.openxmlformats.org/officeDocument/2006/relationships/image" Target="../media/image23.emf"/><Relationship Id="rId15" Type="http://schemas.openxmlformats.org/officeDocument/2006/relationships/image" Target="../media/image27.emf"/><Relationship Id="rId23" Type="http://schemas.openxmlformats.org/officeDocument/2006/relationships/image" Target="../media/image30.emf"/><Relationship Id="rId28" Type="http://schemas.openxmlformats.org/officeDocument/2006/relationships/oleObject" Target="../embeddings/oleObject112.bin"/><Relationship Id="rId10" Type="http://schemas.openxmlformats.org/officeDocument/2006/relationships/oleObject" Target="../embeddings/oleObject103.bin"/><Relationship Id="rId19" Type="http://schemas.openxmlformats.org/officeDocument/2006/relationships/image" Target="../media/image29.emf"/><Relationship Id="rId4" Type="http://schemas.openxmlformats.org/officeDocument/2006/relationships/oleObject" Target="../embeddings/oleObject100.bin"/><Relationship Id="rId9" Type="http://schemas.openxmlformats.org/officeDocument/2006/relationships/image" Target="../media/image24.emf"/><Relationship Id="rId14" Type="http://schemas.openxmlformats.org/officeDocument/2006/relationships/oleObject" Target="../embeddings/oleObject105.bin"/><Relationship Id="rId22" Type="http://schemas.openxmlformats.org/officeDocument/2006/relationships/oleObject" Target="../embeddings/oleObject109.bin"/><Relationship Id="rId27" Type="http://schemas.openxmlformats.org/officeDocument/2006/relationships/image" Target="../media/image32.emf"/></Relationships>
</file>

<file path=xl/worksheets/_rels/sheet54.xml.rels><?xml version="1.0" encoding="UTF-8" standalone="yes"?>
<Relationships xmlns="http://schemas.openxmlformats.org/package/2006/relationships"><Relationship Id="rId8" Type="http://schemas.openxmlformats.org/officeDocument/2006/relationships/oleObject" Target="../embeddings/oleObject115.bin"/><Relationship Id="rId13" Type="http://schemas.openxmlformats.org/officeDocument/2006/relationships/image" Target="../media/image26.emf"/><Relationship Id="rId18" Type="http://schemas.openxmlformats.org/officeDocument/2006/relationships/oleObject" Target="../embeddings/oleObject120.bin"/><Relationship Id="rId26" Type="http://schemas.openxmlformats.org/officeDocument/2006/relationships/oleObject" Target="../embeddings/oleObject124.bin"/><Relationship Id="rId3" Type="http://schemas.openxmlformats.org/officeDocument/2006/relationships/vmlDrawing" Target="../drawings/vmlDrawing14.vml"/><Relationship Id="rId21" Type="http://schemas.openxmlformats.org/officeDocument/2006/relationships/image" Target="../media/image39.emf"/><Relationship Id="rId7" Type="http://schemas.openxmlformats.org/officeDocument/2006/relationships/image" Target="../media/image36.emf"/><Relationship Id="rId12" Type="http://schemas.openxmlformats.org/officeDocument/2006/relationships/oleObject" Target="../embeddings/oleObject117.bin"/><Relationship Id="rId17" Type="http://schemas.openxmlformats.org/officeDocument/2006/relationships/image" Target="../media/image28.emf"/><Relationship Id="rId25" Type="http://schemas.openxmlformats.org/officeDocument/2006/relationships/image" Target="../media/image31.emf"/><Relationship Id="rId2" Type="http://schemas.openxmlformats.org/officeDocument/2006/relationships/drawing" Target="../drawings/drawing24.xml"/><Relationship Id="rId16" Type="http://schemas.openxmlformats.org/officeDocument/2006/relationships/oleObject" Target="../embeddings/oleObject119.bin"/><Relationship Id="rId20" Type="http://schemas.openxmlformats.org/officeDocument/2006/relationships/oleObject" Target="../embeddings/oleObject121.bin"/><Relationship Id="rId29" Type="http://schemas.openxmlformats.org/officeDocument/2006/relationships/image" Target="../media/image33.emf"/><Relationship Id="rId1" Type="http://schemas.openxmlformats.org/officeDocument/2006/relationships/printerSettings" Target="../printerSettings/printerSettings54.bin"/><Relationship Id="rId6" Type="http://schemas.openxmlformats.org/officeDocument/2006/relationships/oleObject" Target="../embeddings/oleObject114.bin"/><Relationship Id="rId11" Type="http://schemas.openxmlformats.org/officeDocument/2006/relationships/image" Target="../media/image25.emf"/><Relationship Id="rId24" Type="http://schemas.openxmlformats.org/officeDocument/2006/relationships/oleObject" Target="../embeddings/oleObject123.bin"/><Relationship Id="rId5" Type="http://schemas.openxmlformats.org/officeDocument/2006/relationships/image" Target="../media/image23.emf"/><Relationship Id="rId15" Type="http://schemas.openxmlformats.org/officeDocument/2006/relationships/image" Target="../media/image27.emf"/><Relationship Id="rId23" Type="http://schemas.openxmlformats.org/officeDocument/2006/relationships/image" Target="../media/image30.emf"/><Relationship Id="rId28" Type="http://schemas.openxmlformats.org/officeDocument/2006/relationships/oleObject" Target="../embeddings/oleObject125.bin"/><Relationship Id="rId10" Type="http://schemas.openxmlformats.org/officeDocument/2006/relationships/oleObject" Target="../embeddings/oleObject116.bin"/><Relationship Id="rId19" Type="http://schemas.openxmlformats.org/officeDocument/2006/relationships/image" Target="../media/image29.emf"/><Relationship Id="rId4" Type="http://schemas.openxmlformats.org/officeDocument/2006/relationships/oleObject" Target="../embeddings/oleObject113.bin"/><Relationship Id="rId9" Type="http://schemas.openxmlformats.org/officeDocument/2006/relationships/image" Target="../media/image24.emf"/><Relationship Id="rId14" Type="http://schemas.openxmlformats.org/officeDocument/2006/relationships/oleObject" Target="../embeddings/oleObject118.bin"/><Relationship Id="rId22" Type="http://schemas.openxmlformats.org/officeDocument/2006/relationships/oleObject" Target="../embeddings/oleObject122.bin"/><Relationship Id="rId27" Type="http://schemas.openxmlformats.org/officeDocument/2006/relationships/image" Target="../media/image32.emf"/></Relationships>
</file>

<file path=xl/worksheets/_rels/sheet55.xml.rels><?xml version="1.0" encoding="UTF-8" standalone="yes"?>
<Relationships xmlns="http://schemas.openxmlformats.org/package/2006/relationships"><Relationship Id="rId8" Type="http://schemas.openxmlformats.org/officeDocument/2006/relationships/oleObject" Target="../embeddings/oleObject128.bin"/><Relationship Id="rId13" Type="http://schemas.openxmlformats.org/officeDocument/2006/relationships/image" Target="../media/image26.emf"/><Relationship Id="rId18" Type="http://schemas.openxmlformats.org/officeDocument/2006/relationships/oleObject" Target="../embeddings/oleObject133.bin"/><Relationship Id="rId26" Type="http://schemas.openxmlformats.org/officeDocument/2006/relationships/oleObject" Target="../embeddings/oleObject137.bin"/><Relationship Id="rId3" Type="http://schemas.openxmlformats.org/officeDocument/2006/relationships/vmlDrawing" Target="../drawings/vmlDrawing15.vml"/><Relationship Id="rId21" Type="http://schemas.openxmlformats.org/officeDocument/2006/relationships/image" Target="../media/image39.emf"/><Relationship Id="rId7" Type="http://schemas.openxmlformats.org/officeDocument/2006/relationships/image" Target="../media/image36.emf"/><Relationship Id="rId12" Type="http://schemas.openxmlformats.org/officeDocument/2006/relationships/oleObject" Target="../embeddings/oleObject130.bin"/><Relationship Id="rId17" Type="http://schemas.openxmlformats.org/officeDocument/2006/relationships/image" Target="../media/image28.emf"/><Relationship Id="rId25" Type="http://schemas.openxmlformats.org/officeDocument/2006/relationships/image" Target="../media/image31.emf"/><Relationship Id="rId2" Type="http://schemas.openxmlformats.org/officeDocument/2006/relationships/drawing" Target="../drawings/drawing25.xml"/><Relationship Id="rId16" Type="http://schemas.openxmlformats.org/officeDocument/2006/relationships/oleObject" Target="../embeddings/oleObject132.bin"/><Relationship Id="rId20" Type="http://schemas.openxmlformats.org/officeDocument/2006/relationships/oleObject" Target="../embeddings/oleObject134.bin"/><Relationship Id="rId29" Type="http://schemas.openxmlformats.org/officeDocument/2006/relationships/image" Target="../media/image33.emf"/><Relationship Id="rId1" Type="http://schemas.openxmlformats.org/officeDocument/2006/relationships/printerSettings" Target="../printerSettings/printerSettings55.bin"/><Relationship Id="rId6" Type="http://schemas.openxmlformats.org/officeDocument/2006/relationships/oleObject" Target="../embeddings/oleObject127.bin"/><Relationship Id="rId11" Type="http://schemas.openxmlformats.org/officeDocument/2006/relationships/image" Target="../media/image25.emf"/><Relationship Id="rId24" Type="http://schemas.openxmlformats.org/officeDocument/2006/relationships/oleObject" Target="../embeddings/oleObject136.bin"/><Relationship Id="rId5" Type="http://schemas.openxmlformats.org/officeDocument/2006/relationships/image" Target="../media/image23.emf"/><Relationship Id="rId15" Type="http://schemas.openxmlformats.org/officeDocument/2006/relationships/image" Target="../media/image27.emf"/><Relationship Id="rId23" Type="http://schemas.openxmlformats.org/officeDocument/2006/relationships/image" Target="../media/image30.emf"/><Relationship Id="rId28" Type="http://schemas.openxmlformats.org/officeDocument/2006/relationships/oleObject" Target="../embeddings/oleObject138.bin"/><Relationship Id="rId10" Type="http://schemas.openxmlformats.org/officeDocument/2006/relationships/oleObject" Target="../embeddings/oleObject129.bin"/><Relationship Id="rId19" Type="http://schemas.openxmlformats.org/officeDocument/2006/relationships/image" Target="../media/image29.emf"/><Relationship Id="rId4" Type="http://schemas.openxmlformats.org/officeDocument/2006/relationships/oleObject" Target="../embeddings/oleObject126.bin"/><Relationship Id="rId9" Type="http://schemas.openxmlformats.org/officeDocument/2006/relationships/image" Target="../media/image24.emf"/><Relationship Id="rId14" Type="http://schemas.openxmlformats.org/officeDocument/2006/relationships/oleObject" Target="../embeddings/oleObject131.bin"/><Relationship Id="rId22" Type="http://schemas.openxmlformats.org/officeDocument/2006/relationships/oleObject" Target="../embeddings/oleObject135.bin"/><Relationship Id="rId27" Type="http://schemas.openxmlformats.org/officeDocument/2006/relationships/image" Target="../media/image32.emf"/></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8.bin"/><Relationship Id="rId13" Type="http://schemas.openxmlformats.org/officeDocument/2006/relationships/image" Target="../media/image9.emf"/><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oleObject" Target="../embeddings/oleObject10.bin"/><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oleObject" Target="../embeddings/oleObject7.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9.bin"/><Relationship Id="rId4" Type="http://schemas.openxmlformats.org/officeDocument/2006/relationships/oleObject" Target="../embeddings/oleObject6.bin"/><Relationship Id="rId9" Type="http://schemas.openxmlformats.org/officeDocument/2006/relationships/image" Target="../media/image7.emf"/></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8" Type="http://schemas.openxmlformats.org/officeDocument/2006/relationships/oleObject" Target="../embeddings/oleObject141.bin"/><Relationship Id="rId13" Type="http://schemas.openxmlformats.org/officeDocument/2006/relationships/image" Target="../media/image28.emf"/><Relationship Id="rId18" Type="http://schemas.openxmlformats.org/officeDocument/2006/relationships/oleObject" Target="../embeddings/oleObject146.bin"/><Relationship Id="rId3" Type="http://schemas.openxmlformats.org/officeDocument/2006/relationships/vmlDrawing" Target="../drawings/vmlDrawing16.vml"/><Relationship Id="rId21" Type="http://schemas.openxmlformats.org/officeDocument/2006/relationships/image" Target="../media/image45.emf"/><Relationship Id="rId7" Type="http://schemas.openxmlformats.org/officeDocument/2006/relationships/image" Target="../media/image25.emf"/><Relationship Id="rId12" Type="http://schemas.openxmlformats.org/officeDocument/2006/relationships/oleObject" Target="../embeddings/oleObject143.bin"/><Relationship Id="rId17" Type="http://schemas.openxmlformats.org/officeDocument/2006/relationships/image" Target="../media/image23.emf"/><Relationship Id="rId2" Type="http://schemas.openxmlformats.org/officeDocument/2006/relationships/drawing" Target="../drawings/drawing32.xml"/><Relationship Id="rId16" Type="http://schemas.openxmlformats.org/officeDocument/2006/relationships/oleObject" Target="../embeddings/oleObject145.bin"/><Relationship Id="rId20" Type="http://schemas.openxmlformats.org/officeDocument/2006/relationships/oleObject" Target="../embeddings/oleObject147.bin"/><Relationship Id="rId1" Type="http://schemas.openxmlformats.org/officeDocument/2006/relationships/printerSettings" Target="../printerSettings/printerSettings62.bin"/><Relationship Id="rId6" Type="http://schemas.openxmlformats.org/officeDocument/2006/relationships/oleObject" Target="../embeddings/oleObject140.bin"/><Relationship Id="rId11" Type="http://schemas.openxmlformats.org/officeDocument/2006/relationships/image" Target="../media/image27.emf"/><Relationship Id="rId5" Type="http://schemas.openxmlformats.org/officeDocument/2006/relationships/image" Target="../media/image24.emf"/><Relationship Id="rId15" Type="http://schemas.openxmlformats.org/officeDocument/2006/relationships/image" Target="../media/image29.emf"/><Relationship Id="rId23" Type="http://schemas.openxmlformats.org/officeDocument/2006/relationships/image" Target="../media/image36.emf"/><Relationship Id="rId10" Type="http://schemas.openxmlformats.org/officeDocument/2006/relationships/oleObject" Target="../embeddings/oleObject142.bin"/><Relationship Id="rId19" Type="http://schemas.openxmlformats.org/officeDocument/2006/relationships/image" Target="../media/image44.emf"/><Relationship Id="rId4" Type="http://schemas.openxmlformats.org/officeDocument/2006/relationships/oleObject" Target="../embeddings/oleObject139.bin"/><Relationship Id="rId9" Type="http://schemas.openxmlformats.org/officeDocument/2006/relationships/image" Target="../media/image26.emf"/><Relationship Id="rId14" Type="http://schemas.openxmlformats.org/officeDocument/2006/relationships/oleObject" Target="../embeddings/oleObject144.bin"/><Relationship Id="rId22" Type="http://schemas.openxmlformats.org/officeDocument/2006/relationships/oleObject" Target="../embeddings/oleObject148.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customProperty" Target="../customProperty9.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customProperty" Target="../customProperty10.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customProperty" Target="../customProperty11.bin"/><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13.bin"/><Relationship Id="rId13" Type="http://schemas.openxmlformats.org/officeDocument/2006/relationships/image" Target="../media/image9.emf"/><Relationship Id="rId3" Type="http://schemas.openxmlformats.org/officeDocument/2006/relationships/vmlDrawing" Target="../drawings/vmlDrawing3.vml"/><Relationship Id="rId7" Type="http://schemas.openxmlformats.org/officeDocument/2006/relationships/image" Target="../media/image6.emf"/><Relationship Id="rId12" Type="http://schemas.openxmlformats.org/officeDocument/2006/relationships/oleObject" Target="../embeddings/oleObject15.bin"/><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oleObject" Target="../embeddings/oleObject12.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14.bin"/><Relationship Id="rId4" Type="http://schemas.openxmlformats.org/officeDocument/2006/relationships/oleObject" Target="../embeddings/oleObject11.bin"/><Relationship Id="rId9" Type="http://schemas.openxmlformats.org/officeDocument/2006/relationships/image" Target="../media/image7.emf"/></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image" Target="../media/image9.emf"/><Relationship Id="rId3" Type="http://schemas.openxmlformats.org/officeDocument/2006/relationships/vmlDrawing" Target="../drawings/vmlDrawing4.vml"/><Relationship Id="rId7" Type="http://schemas.openxmlformats.org/officeDocument/2006/relationships/image" Target="../media/image6.emf"/><Relationship Id="rId12" Type="http://schemas.openxmlformats.org/officeDocument/2006/relationships/oleObject" Target="../embeddings/oleObject20.bin"/><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oleObject" Target="../embeddings/oleObject17.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19.bin"/><Relationship Id="rId4" Type="http://schemas.openxmlformats.org/officeDocument/2006/relationships/oleObject" Target="../embeddings/oleObject16.bin"/><Relationship Id="rId9" Type="http://schemas.openxmlformats.org/officeDocument/2006/relationships/image" Target="../media/image7.emf"/></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image" Target="../media/image9.emf"/><Relationship Id="rId3" Type="http://schemas.openxmlformats.org/officeDocument/2006/relationships/vmlDrawing" Target="../drawings/vmlDrawing5.vml"/><Relationship Id="rId7" Type="http://schemas.openxmlformats.org/officeDocument/2006/relationships/image" Target="../media/image6.emf"/><Relationship Id="rId12" Type="http://schemas.openxmlformats.org/officeDocument/2006/relationships/oleObject" Target="../embeddings/oleObject25.bin"/><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oleObject" Target="../embeddings/oleObject22.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24.bin"/><Relationship Id="rId4" Type="http://schemas.openxmlformats.org/officeDocument/2006/relationships/oleObject" Target="../embeddings/oleObject21.bin"/><Relationship Id="rId9" Type="http://schemas.openxmlformats.org/officeDocument/2006/relationships/image" Target="../media/image7.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D433-BCF8-4584-96E9-3BB76AA39789}">
  <sheetPr>
    <tabColor rgb="FF7030A0"/>
  </sheetPr>
  <dimension ref="A11:J52"/>
  <sheetViews>
    <sheetView tabSelected="1" view="pageBreakPreview" zoomScaleNormal="100" zoomScaleSheetLayoutView="100" workbookViewId="0">
      <selection activeCell="N27" sqref="N27"/>
    </sheetView>
  </sheetViews>
  <sheetFormatPr defaultRowHeight="18.75" x14ac:dyDescent="0.3"/>
  <cols>
    <col min="1" max="1" width="48" style="401" customWidth="1"/>
    <col min="2" max="3" width="20.7109375" style="401" customWidth="1"/>
  </cols>
  <sheetData>
    <row r="11" spans="1:10" ht="15" x14ac:dyDescent="0.25">
      <c r="A11" s="495"/>
      <c r="B11" s="496"/>
      <c r="C11" s="496"/>
      <c r="D11" s="496"/>
      <c r="E11" s="496"/>
      <c r="F11" s="496"/>
      <c r="G11" s="496"/>
      <c r="H11" s="496"/>
      <c r="I11" s="496"/>
      <c r="J11" s="496"/>
    </row>
    <row r="19" spans="1:3" x14ac:dyDescent="0.3">
      <c r="B19" s="402" t="s">
        <v>1240</v>
      </c>
      <c r="C19" s="403" t="s">
        <v>1241</v>
      </c>
    </row>
    <row r="20" spans="1:3" ht="20.100000000000001" customHeight="1" x14ac:dyDescent="0.3">
      <c r="A20" s="401" t="s">
        <v>1242</v>
      </c>
      <c r="B20" s="404">
        <v>0</v>
      </c>
      <c r="C20" s="405">
        <v>0</v>
      </c>
    </row>
    <row r="21" spans="1:3" ht="20.100000000000001" customHeight="1" x14ac:dyDescent="0.3">
      <c r="A21" s="401" t="s">
        <v>1243</v>
      </c>
      <c r="B21" s="404">
        <v>0</v>
      </c>
      <c r="C21" s="405">
        <v>0</v>
      </c>
    </row>
    <row r="22" spans="1:3" ht="20.100000000000001" customHeight="1" x14ac:dyDescent="0.3">
      <c r="A22" s="401" t="s">
        <v>1224</v>
      </c>
      <c r="B22" s="404">
        <v>0</v>
      </c>
      <c r="C22" s="405">
        <v>0</v>
      </c>
    </row>
    <row r="23" spans="1:3" ht="20.100000000000001" customHeight="1" x14ac:dyDescent="0.3">
      <c r="A23" s="401" t="s">
        <v>1264</v>
      </c>
      <c r="B23" s="404">
        <v>0</v>
      </c>
      <c r="C23" s="405">
        <v>0</v>
      </c>
    </row>
    <row r="24" spans="1:3" ht="20.100000000000001" customHeight="1" x14ac:dyDescent="0.3">
      <c r="A24" s="401" t="s">
        <v>1245</v>
      </c>
      <c r="B24" s="404">
        <v>0</v>
      </c>
      <c r="C24" s="405">
        <v>0</v>
      </c>
    </row>
    <row r="25" spans="1:3" ht="20.100000000000001" customHeight="1" x14ac:dyDescent="0.3">
      <c r="A25" s="406" t="s">
        <v>1246</v>
      </c>
      <c r="B25" s="404">
        <v>0</v>
      </c>
      <c r="C25" s="405">
        <v>0</v>
      </c>
    </row>
    <row r="26" spans="1:3" ht="20.100000000000001" customHeight="1" x14ac:dyDescent="0.3">
      <c r="A26" s="401" t="s">
        <v>1247</v>
      </c>
      <c r="B26" s="402" t="s">
        <v>1244</v>
      </c>
      <c r="C26" s="405">
        <v>0</v>
      </c>
    </row>
    <row r="27" spans="1:3" ht="20.100000000000001" customHeight="1" x14ac:dyDescent="0.3">
      <c r="A27" s="401" t="s">
        <v>1248</v>
      </c>
      <c r="B27" s="404">
        <v>0</v>
      </c>
      <c r="C27" s="405">
        <v>0</v>
      </c>
    </row>
    <row r="28" spans="1:3" ht="20.100000000000001" customHeight="1" x14ac:dyDescent="0.3">
      <c r="B28" s="404"/>
      <c r="C28" s="405"/>
    </row>
    <row r="29" spans="1:3" ht="20.100000000000001" customHeight="1" x14ac:dyDescent="0.3">
      <c r="A29" s="406" t="s">
        <v>1249</v>
      </c>
      <c r="B29" s="404">
        <v>0</v>
      </c>
      <c r="C29" s="405">
        <v>0</v>
      </c>
    </row>
    <row r="30" spans="1:3" ht="20.100000000000001" customHeight="1" x14ac:dyDescent="0.3">
      <c r="A30" s="401" t="s">
        <v>258</v>
      </c>
      <c r="B30" s="402" t="s">
        <v>1244</v>
      </c>
      <c r="C30" s="405">
        <v>0</v>
      </c>
    </row>
    <row r="31" spans="1:3" ht="20.100000000000001" customHeight="1" x14ac:dyDescent="0.3">
      <c r="A31" s="401" t="s">
        <v>1272</v>
      </c>
      <c r="B31" s="402" t="s">
        <v>1244</v>
      </c>
      <c r="C31" s="405">
        <v>0</v>
      </c>
    </row>
    <row r="32" spans="1:3" ht="20.100000000000001" customHeight="1" x14ac:dyDescent="0.3">
      <c r="A32" s="401" t="s">
        <v>1250</v>
      </c>
      <c r="B32" s="402" t="s">
        <v>1244</v>
      </c>
      <c r="C32" s="405">
        <v>0</v>
      </c>
    </row>
    <row r="33" spans="1:3" ht="20.100000000000001" customHeight="1" x14ac:dyDescent="0.3">
      <c r="A33" s="401" t="s">
        <v>1251</v>
      </c>
      <c r="B33" s="402" t="s">
        <v>1244</v>
      </c>
      <c r="C33" s="405">
        <v>0</v>
      </c>
    </row>
    <row r="34" spans="1:3" ht="20.100000000000001" customHeight="1" x14ac:dyDescent="0.3">
      <c r="A34" s="401" t="s">
        <v>1252</v>
      </c>
      <c r="B34" s="402" t="s">
        <v>1244</v>
      </c>
      <c r="C34" s="405">
        <v>0</v>
      </c>
    </row>
    <row r="35" spans="1:3" ht="20.100000000000001" customHeight="1" x14ac:dyDescent="0.3">
      <c r="A35" s="401" t="s">
        <v>1253</v>
      </c>
      <c r="B35" s="402" t="s">
        <v>1244</v>
      </c>
      <c r="C35" s="405">
        <v>0</v>
      </c>
    </row>
    <row r="36" spans="1:3" ht="20.100000000000001" customHeight="1" x14ac:dyDescent="0.3">
      <c r="A36" s="401" t="s">
        <v>1256</v>
      </c>
      <c r="B36" s="404">
        <v>0</v>
      </c>
      <c r="C36" s="405">
        <v>0</v>
      </c>
    </row>
    <row r="37" spans="1:3" ht="20.100000000000001" customHeight="1" x14ac:dyDescent="0.3">
      <c r="A37" s="401" t="s">
        <v>1265</v>
      </c>
      <c r="B37" s="402" t="s">
        <v>1244</v>
      </c>
      <c r="C37" s="405">
        <v>0</v>
      </c>
    </row>
    <row r="38" spans="1:3" ht="20.100000000000001" customHeight="1" x14ac:dyDescent="0.3">
      <c r="B38" s="402"/>
      <c r="C38" s="405"/>
    </row>
    <row r="39" spans="1:3" ht="20.100000000000001" customHeight="1" x14ac:dyDescent="0.3">
      <c r="A39" s="401" t="s">
        <v>1258</v>
      </c>
      <c r="B39" s="404">
        <v>0</v>
      </c>
      <c r="C39" s="405">
        <v>0</v>
      </c>
    </row>
    <row r="40" spans="1:3" ht="20.100000000000001" customHeight="1" x14ac:dyDescent="0.3">
      <c r="A40" s="401" t="s">
        <v>1259</v>
      </c>
      <c r="B40" s="404">
        <v>0</v>
      </c>
      <c r="C40" s="405">
        <v>0</v>
      </c>
    </row>
    <row r="41" spans="1:3" ht="20.100000000000001" customHeight="1" x14ac:dyDescent="0.3">
      <c r="A41" s="401" t="s">
        <v>1266</v>
      </c>
      <c r="B41" s="402" t="s">
        <v>1244</v>
      </c>
      <c r="C41" s="405">
        <v>0</v>
      </c>
    </row>
    <row r="42" spans="1:3" ht="20.100000000000001" customHeight="1" x14ac:dyDescent="0.3">
      <c r="A42" s="406" t="s">
        <v>1260</v>
      </c>
      <c r="B42" s="404">
        <v>0</v>
      </c>
      <c r="C42" s="405">
        <v>0</v>
      </c>
    </row>
    <row r="43" spans="1:3" ht="20.100000000000001" customHeight="1" x14ac:dyDescent="0.3">
      <c r="B43" s="402"/>
      <c r="C43" s="405"/>
    </row>
    <row r="44" spans="1:3" ht="20.100000000000001" customHeight="1" x14ac:dyDescent="0.3">
      <c r="A44" s="401" t="s">
        <v>1261</v>
      </c>
      <c r="B44" s="404">
        <v>0</v>
      </c>
      <c r="C44" s="405">
        <v>0</v>
      </c>
    </row>
    <row r="45" spans="1:3" ht="20.100000000000001" customHeight="1" x14ac:dyDescent="0.3">
      <c r="A45" s="401" t="s">
        <v>1255</v>
      </c>
      <c r="B45" s="404">
        <v>0</v>
      </c>
      <c r="C45" s="405">
        <v>0</v>
      </c>
    </row>
    <row r="46" spans="1:3" ht="20.100000000000001" customHeight="1" x14ac:dyDescent="0.3">
      <c r="B46" s="404"/>
      <c r="C46" s="405"/>
    </row>
    <row r="47" spans="1:3" ht="20.100000000000001" customHeight="1" x14ac:dyDescent="0.3">
      <c r="A47" s="401" t="s">
        <v>1262</v>
      </c>
      <c r="B47" s="404">
        <v>0</v>
      </c>
      <c r="C47" s="405">
        <v>0</v>
      </c>
    </row>
    <row r="48" spans="1:3" ht="20.100000000000001" customHeight="1" x14ac:dyDescent="0.3">
      <c r="A48" s="401" t="s">
        <v>1263</v>
      </c>
      <c r="B48" s="404">
        <v>0.01</v>
      </c>
      <c r="C48" s="405">
        <v>0</v>
      </c>
    </row>
    <row r="49" spans="1:3" ht="20.100000000000001" customHeight="1" x14ac:dyDescent="0.3">
      <c r="A49" s="401" t="s">
        <v>1254</v>
      </c>
      <c r="B49" s="404">
        <v>0</v>
      </c>
      <c r="C49" s="405">
        <v>0</v>
      </c>
    </row>
    <row r="50" spans="1:3" ht="20.100000000000001" customHeight="1" x14ac:dyDescent="0.3"/>
    <row r="51" spans="1:3" ht="20.100000000000001" customHeight="1" x14ac:dyDescent="0.3">
      <c r="A51" s="401" t="s">
        <v>1257</v>
      </c>
      <c r="B51" s="402" t="s">
        <v>1244</v>
      </c>
      <c r="C51" s="405">
        <v>0</v>
      </c>
    </row>
    <row r="52" spans="1:3" x14ac:dyDescent="0.3">
      <c r="B52" s="402"/>
      <c r="C52" s="405"/>
    </row>
  </sheetData>
  <mergeCells count="1">
    <mergeCell ref="A11:J11"/>
  </mergeCells>
  <pageMargins left="0.7" right="0.7" top="0.75" bottom="0.75" header="0.3" footer="0.3"/>
  <pageSetup paperSize="9" scale="57" orientation="portrait" horizontalDpi="0" verticalDpi="0" r:id="rId1"/>
  <customProperties>
    <customPr name="SSC_SHEET_GUID" r:id="rId2"/>
  </customPropertie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29C5-88EE-4D36-87AD-CD8BDE7D4A1F}">
  <sheetPr>
    <pageSetUpPr fitToPage="1"/>
  </sheetPr>
  <dimension ref="A1:M113"/>
  <sheetViews>
    <sheetView view="pageBreakPreview" topLeftCell="A52" zoomScaleNormal="90" zoomScaleSheetLayoutView="100" workbookViewId="0">
      <selection activeCell="M86" sqref="M86:M88"/>
    </sheetView>
  </sheetViews>
  <sheetFormatPr defaultColWidth="1.28515625" defaultRowHeight="18.75" x14ac:dyDescent="0.2"/>
  <cols>
    <col min="1" max="10" width="11.28515625" style="2" customWidth="1"/>
    <col min="11" max="12" width="11.28515625" style="3" customWidth="1"/>
    <col min="13" max="13" width="11.28515625" style="4" customWidth="1"/>
    <col min="14" max="14" width="12.7109375" style="4" customWidth="1"/>
    <col min="15" max="16384" width="1.28515625" style="4"/>
  </cols>
  <sheetData>
    <row r="1" spans="1:13" ht="20.100000000000001" customHeight="1" x14ac:dyDescent="0.2">
      <c r="A1" s="1" t="s">
        <v>0</v>
      </c>
    </row>
    <row r="2" spans="1:13" ht="20.100000000000001" customHeight="1" x14ac:dyDescent="0.2">
      <c r="A2" s="500" t="s">
        <v>1</v>
      </c>
      <c r="B2" s="501"/>
      <c r="C2" s="7">
        <f>[20]Sumary!S10</f>
        <v>0.8</v>
      </c>
      <c r="D2" s="7">
        <f>[20]Sumary!T10</f>
        <v>1.2</v>
      </c>
      <c r="E2" s="7">
        <f>[20]Sumary!U10</f>
        <v>1.6</v>
      </c>
      <c r="F2" s="7">
        <f>[20]Sumary!V10</f>
        <v>2</v>
      </c>
      <c r="G2" s="7">
        <f>[20]Sumary!W10</f>
        <v>2.4</v>
      </c>
      <c r="H2" s="8">
        <f>[20]Sumary!X10</f>
        <v>2.8</v>
      </c>
      <c r="I2" s="8">
        <f>[20]Sumary!Y10</f>
        <v>3.2</v>
      </c>
      <c r="J2" s="8">
        <f>[20]Sumary!Z10</f>
        <v>3.6</v>
      </c>
      <c r="K2" s="8">
        <f>[20]Sumary!AA10</f>
        <v>4</v>
      </c>
      <c r="L2" s="8">
        <f>[20]Sumary!AB10</f>
        <v>4.4000000000000004</v>
      </c>
      <c r="M2" s="436">
        <f>[20]Sumary!AC10</f>
        <v>4.8</v>
      </c>
    </row>
    <row r="3" spans="1:13" ht="20.100000000000001" customHeight="1" x14ac:dyDescent="0.2">
      <c r="A3" s="9"/>
      <c r="B3" s="10" t="s">
        <v>2</v>
      </c>
      <c r="C3" s="11">
        <f>[20]Sumary!S11</f>
        <v>24</v>
      </c>
      <c r="D3" s="11">
        <f>[20]Sumary!T11</f>
        <v>48</v>
      </c>
      <c r="E3" s="11">
        <f>[20]Sumary!U11</f>
        <v>60</v>
      </c>
      <c r="F3" s="11">
        <f>[20]Sumary!V11</f>
        <v>84</v>
      </c>
      <c r="G3" s="11">
        <f>[20]Sumary!W11</f>
        <v>108</v>
      </c>
      <c r="H3" s="12">
        <f>[20]Sumary!X11</f>
        <v>132</v>
      </c>
      <c r="I3" s="12">
        <f>[20]Sumary!Y11</f>
        <v>156</v>
      </c>
      <c r="J3" s="12">
        <f>[20]Sumary!Z11</f>
        <v>190</v>
      </c>
      <c r="K3" s="12">
        <f>[20]Sumary!AA11</f>
        <v>190</v>
      </c>
      <c r="L3" s="12">
        <f>[20]Sumary!AB11</f>
        <v>190</v>
      </c>
      <c r="M3" s="437">
        <f>[20]Sumary!AC11</f>
        <v>190</v>
      </c>
    </row>
    <row r="4" spans="1:13" ht="20.100000000000001" customHeight="1" x14ac:dyDescent="0.2">
      <c r="A4" s="13">
        <f>[20]Sumary!Q12</f>
        <v>0.8</v>
      </c>
      <c r="B4" s="14">
        <f>[20]Sumary!R12</f>
        <v>31.496062992125985</v>
      </c>
      <c r="C4" s="15">
        <f>'Nova Vertical D'!C4*(1+Sumary!$C$22)</f>
        <v>15.646351515151515</v>
      </c>
      <c r="D4" s="15">
        <f>'Nova Vertical D'!D4*(1+Sumary!$C$22)</f>
        <v>19.226860606060605</v>
      </c>
      <c r="E4" s="15">
        <f>'Nova Vertical D'!E4*(1+Sumary!$C$22)</f>
        <v>22.807369696969698</v>
      </c>
      <c r="F4" s="15">
        <f>'Nova Vertical D'!F4*(1+Sumary!$C$22)</f>
        <v>27.084878787878786</v>
      </c>
      <c r="G4" s="15">
        <f>'Nova Vertical D'!G4*(1+Sumary!$C$22)</f>
        <v>30.665387878787875</v>
      </c>
      <c r="H4" s="15">
        <f>'Nova Vertical D'!H4*(1+Sumary!$C$22)</f>
        <v>34.245896969696965</v>
      </c>
      <c r="I4" s="15">
        <f>'Nova Vertical D'!I4*(1+Sumary!$C$22)</f>
        <v>37.826406060606061</v>
      </c>
      <c r="J4" s="15">
        <f>'Nova Vertical D'!J4*(1+Sumary!$C$22)</f>
        <v>39.58573606060606</v>
      </c>
      <c r="K4" s="15">
        <f>'Nova Vertical D'!K4*(1+Sumary!$C$22)</f>
        <v>42.987219696969696</v>
      </c>
      <c r="L4" s="15">
        <f>'Nova Vertical D'!L4*(1+Sumary!$C$22)</f>
        <v>44.209473333333342</v>
      </c>
      <c r="M4" s="15">
        <f>'Nova Vertical D'!M4*(1+Sumary!$C$22)</f>
        <v>45.073676060606054</v>
      </c>
    </row>
    <row r="5" spans="1:13" ht="20.100000000000001" customHeight="1" x14ac:dyDescent="0.2">
      <c r="A5" s="13">
        <f>[20]Sumary!Q13</f>
        <v>1.2</v>
      </c>
      <c r="B5" s="14">
        <f>[20]Sumary!R13</f>
        <v>47.244094488188978</v>
      </c>
      <c r="C5" s="15">
        <f>'Nova Vertical D'!C5*(1+Sumary!$C$22)</f>
        <v>16.816304761904764</v>
      </c>
      <c r="D5" s="15">
        <f>'Nova Vertical D'!D5*(1+Sumary!$C$22)</f>
        <v>20.981790476190476</v>
      </c>
      <c r="E5" s="15">
        <f>'Nova Vertical D'!E5*(1+Sumary!$C$22)</f>
        <v>25.147276190476187</v>
      </c>
      <c r="F5" s="15">
        <f>'Nova Vertical D'!F5*(1+Sumary!$C$22)</f>
        <v>30.009761904761902</v>
      </c>
      <c r="G5" s="15">
        <f>'Nova Vertical D'!G5*(1+Sumary!$C$22)</f>
        <v>34.175247619047617</v>
      </c>
      <c r="H5" s="15">
        <f>'Nova Vertical D'!H5*(1+Sumary!$C$22)</f>
        <v>38.340733333333326</v>
      </c>
      <c r="I5" s="15">
        <f>'Nova Vertical D'!I5*(1+Sumary!$C$22)</f>
        <v>42.506219047619041</v>
      </c>
      <c r="J5" s="15">
        <f>'Nova Vertical D'!J5*(1+Sumary!$C$22)</f>
        <v>44.587286190476192</v>
      </c>
      <c r="K5" s="15">
        <f>'Nova Vertical D'!K5*(1+Sumary!$C$22)</f>
        <v>48.544497619047604</v>
      </c>
      <c r="L5" s="15">
        <f>'Nova Vertical D'!L5*(1+Sumary!$C$22)</f>
        <v>50.000741904761909</v>
      </c>
      <c r="M5" s="15">
        <f>'Nova Vertical D'!M5*(1+Sumary!$C$22)</f>
        <v>51.040437619047616</v>
      </c>
    </row>
    <row r="6" spans="1:13" ht="20.100000000000001" customHeight="1" x14ac:dyDescent="0.2">
      <c r="A6" s="13">
        <f>[20]Sumary!Q14</f>
        <v>1.6</v>
      </c>
      <c r="B6" s="14">
        <f>[20]Sumary!R14</f>
        <v>62.99212598425197</v>
      </c>
      <c r="C6" s="15">
        <f>'Nova Vertical D'!C6*(1+Sumary!$C$22)</f>
        <v>17.986258008658009</v>
      </c>
      <c r="D6" s="15">
        <f>'Nova Vertical D'!D6*(1+Sumary!$C$22)</f>
        <v>22.736720346320343</v>
      </c>
      <c r="E6" s="15">
        <f>'Nova Vertical D'!E6*(1+Sumary!$C$22)</f>
        <v>27.487182683982684</v>
      </c>
      <c r="F6" s="15">
        <f>'Nova Vertical D'!F6*(1+Sumary!$C$22)</f>
        <v>32.934645021645025</v>
      </c>
      <c r="G6" s="15">
        <f>'Nova Vertical D'!G6*(1+Sumary!$C$22)</f>
        <v>37.685107359307359</v>
      </c>
      <c r="H6" s="15">
        <f>'Nova Vertical D'!H6*(1+Sumary!$C$22)</f>
        <v>42.435569696969694</v>
      </c>
      <c r="I6" s="15">
        <f>'Nova Vertical D'!I6*(1+Sumary!$C$22)</f>
        <v>47.186032034632035</v>
      </c>
      <c r="J6" s="15">
        <f>'Nova Vertical D'!J6*(1+Sumary!$C$22)</f>
        <v>49.588836320346324</v>
      </c>
      <c r="K6" s="15">
        <f>'Nova Vertical D'!K6*(1+Sumary!$C$22)</f>
        <v>54.101775541125541</v>
      </c>
      <c r="L6" s="15">
        <f>'Nova Vertical D'!L6*(1+Sumary!$C$22)</f>
        <v>55.792010476190491</v>
      </c>
      <c r="M6" s="15">
        <f>'Nova Vertical D'!M6*(1+Sumary!$C$22)</f>
        <v>57.007199177489177</v>
      </c>
    </row>
    <row r="7" spans="1:13" ht="20.100000000000001" customHeight="1" x14ac:dyDescent="0.2">
      <c r="A7" s="13">
        <f>[20]Sumary!Q15</f>
        <v>2</v>
      </c>
      <c r="B7" s="14">
        <f>[20]Sumary!R15</f>
        <v>78.740157480314963</v>
      </c>
      <c r="C7" s="15">
        <f>'Nova Vertical D'!C7*(1+Sumary!$C$22)</f>
        <v>19.156211255411254</v>
      </c>
      <c r="D7" s="15">
        <f>'Nova Vertical D'!D7*(1+Sumary!$C$22)</f>
        <v>24.491650216450218</v>
      </c>
      <c r="E7" s="15">
        <f>'Nova Vertical D'!E7*(1+Sumary!$C$22)</f>
        <v>29.827089177489178</v>
      </c>
      <c r="F7" s="15">
        <f>'Nova Vertical D'!F7*(1+Sumary!$C$22)</f>
        <v>35.859528138528134</v>
      </c>
      <c r="G7" s="15">
        <f>'Nova Vertical D'!G7*(1+Sumary!$C$22)</f>
        <v>41.194967099567094</v>
      </c>
      <c r="H7" s="15">
        <f>'Nova Vertical D'!H7*(1+Sumary!$C$22)</f>
        <v>46.530406060606055</v>
      </c>
      <c r="I7" s="15">
        <f>'Nova Vertical D'!I7*(1+Sumary!$C$22)</f>
        <v>51.865845021645022</v>
      </c>
      <c r="J7" s="15">
        <f>'Nova Vertical D'!J7*(1+Sumary!$C$22)</f>
        <v>54.590386450216457</v>
      </c>
      <c r="K7" s="15">
        <f>'Nova Vertical D'!K7*(1+Sumary!$C$22)</f>
        <v>59.659053463203456</v>
      </c>
      <c r="L7" s="15">
        <f>'Nova Vertical D'!L7*(1+Sumary!$C$22)</f>
        <v>61.583279047619065</v>
      </c>
      <c r="M7" s="15">
        <f>'Nova Vertical D'!M7*(1+Sumary!$C$22)</f>
        <v>62.973960735930739</v>
      </c>
    </row>
    <row r="8" spans="1:13" ht="20.100000000000001" customHeight="1" x14ac:dyDescent="0.2">
      <c r="A8" s="13">
        <f>[20]Sumary!Q16</f>
        <v>2.4</v>
      </c>
      <c r="B8" s="14">
        <f>[20]Sumary!R16</f>
        <v>94.488188976377955</v>
      </c>
      <c r="C8" s="15">
        <f>'Nova Vertical D'!C8*(1+Sumary!$C$22)</f>
        <v>20.326164502164499</v>
      </c>
      <c r="D8" s="15">
        <f>'Nova Vertical D'!D8*(1+Sumary!$C$22)</f>
        <v>26.246580086580085</v>
      </c>
      <c r="E8" s="15">
        <f>'Nova Vertical D'!E8*(1+Sumary!$C$22)</f>
        <v>32.166995670995668</v>
      </c>
      <c r="F8" s="15">
        <f>'Nova Vertical D'!F8*(1+Sumary!$C$22)</f>
        <v>38.784411255411257</v>
      </c>
      <c r="G8" s="15">
        <f>'Nova Vertical D'!G8*(1+Sumary!$C$22)</f>
        <v>44.704826839826836</v>
      </c>
      <c r="H8" s="15">
        <f>'Nova Vertical D'!H8*(1+Sumary!$C$22)</f>
        <v>50.625242424242415</v>
      </c>
      <c r="I8" s="15">
        <f>'Nova Vertical D'!I8*(1+Sumary!$C$22)</f>
        <v>56.545658008658009</v>
      </c>
      <c r="J8" s="15">
        <f>'Nova Vertical D'!J8*(1+Sumary!$C$22)</f>
        <v>59.591936580086589</v>
      </c>
      <c r="K8" s="15">
        <f>'Nova Vertical D'!K8*(1+Sumary!$C$22)</f>
        <v>65.216331385281379</v>
      </c>
      <c r="L8" s="15">
        <f>'Nova Vertical D'!L8*(1+Sumary!$C$22)</f>
        <v>67.374547619047618</v>
      </c>
      <c r="M8" s="15">
        <f>'Nova Vertical D'!M8*(1+Sumary!$C$22)</f>
        <v>68.940722294372279</v>
      </c>
    </row>
    <row r="9" spans="1:13" ht="20.100000000000001" customHeight="1" x14ac:dyDescent="0.2">
      <c r="A9" s="13">
        <f>[20]Sumary!Q17</f>
        <v>2.8</v>
      </c>
      <c r="B9" s="14">
        <f>[20]Sumary!R17</f>
        <v>110.23622047244095</v>
      </c>
      <c r="C9" s="15">
        <f>'Nova Vertical D'!C9*(1+Sumary!$C$22)</f>
        <v>21.496117748917751</v>
      </c>
      <c r="D9" s="15">
        <f>'Nova Vertical D'!D9*(1+Sumary!$C$22)</f>
        <v>28.001509956709956</v>
      </c>
      <c r="E9" s="15">
        <f>'Nova Vertical D'!E9*(1+Sumary!$C$22)</f>
        <v>34.506902164502165</v>
      </c>
      <c r="F9" s="15">
        <f>'Nova Vertical D'!F9*(1+Sumary!$C$22)</f>
        <v>41.709294372294373</v>
      </c>
      <c r="G9" s="15">
        <f>'Nova Vertical D'!G9*(1+Sumary!$C$22)</f>
        <v>48.214686580086578</v>
      </c>
      <c r="H9" s="15">
        <f>'Nova Vertical D'!H9*(1+Sumary!$C$22)</f>
        <v>54.720078787878776</v>
      </c>
      <c r="I9" s="15">
        <f>'Nova Vertical D'!I9*(1+Sumary!$C$22)</f>
        <v>61.225470995671003</v>
      </c>
      <c r="J9" s="15">
        <f>'Nova Vertical D'!J9*(1+Sumary!$C$22)</f>
        <v>64.593486709956707</v>
      </c>
      <c r="K9" s="15">
        <f>'Nova Vertical D'!K9*(1+Sumary!$C$22)</f>
        <v>70.773609307359308</v>
      </c>
      <c r="L9" s="15">
        <f>'Nova Vertical D'!L9*(1+Sumary!$C$22)</f>
        <v>73.165816190476193</v>
      </c>
      <c r="M9" s="15">
        <f>'Nova Vertical D'!M9*(1+Sumary!$C$22)</f>
        <v>74.90748385281384</v>
      </c>
    </row>
    <row r="10" spans="1:13" ht="20.100000000000001" customHeight="1" x14ac:dyDescent="0.2">
      <c r="A10" s="13">
        <f>[20]Sumary!Q18</f>
        <v>3.2</v>
      </c>
      <c r="B10" s="14">
        <f>[20]Sumary!R18</f>
        <v>125.98425196850394</v>
      </c>
      <c r="C10" s="15">
        <f>'Nova Vertical D'!C10*(1+Sumary!$C$22)</f>
        <v>22.666070995670996</v>
      </c>
      <c r="D10" s="15">
        <f>'Nova Vertical D'!D10*(1+Sumary!$C$22)</f>
        <v>29.756439826839824</v>
      </c>
      <c r="E10" s="15">
        <f>'Nova Vertical D'!E10*(1+Sumary!$C$22)</f>
        <v>36.846808658008662</v>
      </c>
      <c r="F10" s="15">
        <f>'Nova Vertical D'!F10*(1+Sumary!$C$22)</f>
        <v>44.634177489177489</v>
      </c>
      <c r="G10" s="15">
        <f>'Nova Vertical D'!G10*(1+Sumary!$C$22)</f>
        <v>51.72454632034632</v>
      </c>
      <c r="H10" s="15">
        <f>'Nova Vertical D'!H10*(1+Sumary!$C$22)</f>
        <v>58.814915151515144</v>
      </c>
      <c r="I10" s="15">
        <f>'Nova Vertical D'!I10*(1+Sumary!$C$22)</f>
        <v>65.905283982683983</v>
      </c>
      <c r="J10" s="15">
        <f>'Nova Vertical D'!J10*(1+Sumary!$C$22)</f>
        <v>69.595036839826847</v>
      </c>
      <c r="K10" s="15">
        <f>'Nova Vertical D'!K10*(1+Sumary!$C$22)</f>
        <v>76.330887229437224</v>
      </c>
      <c r="L10" s="15">
        <f>'Nova Vertical D'!L10*(1+Sumary!$C$22)</f>
        <v>78.957084761904781</v>
      </c>
      <c r="M10" s="15">
        <f>'Nova Vertical D'!M10*(1+Sumary!$C$22)</f>
        <v>80.874245411255416</v>
      </c>
    </row>
    <row r="11" spans="1:13" ht="20.100000000000001" customHeight="1" x14ac:dyDescent="0.2">
      <c r="A11" s="13">
        <f>[20]Sumary!Q19</f>
        <v>3.6</v>
      </c>
      <c r="B11" s="14">
        <f>[20]Sumary!R19</f>
        <v>141.73228346456693</v>
      </c>
      <c r="C11" s="15">
        <f>'Nova Vertical D'!C11*(1+Sumary!$C$22)</f>
        <v>23.836024242424241</v>
      </c>
      <c r="D11" s="15">
        <f>'Nova Vertical D'!D11*(1+Sumary!$C$22)</f>
        <v>31.511369696969702</v>
      </c>
      <c r="E11" s="15">
        <f>'Nova Vertical D'!E11*(1+Sumary!$C$22)</f>
        <v>39.186715151515152</v>
      </c>
      <c r="F11" s="15">
        <f>'Nova Vertical D'!F11*(1+Sumary!$C$22)</f>
        <v>47.559060606060612</v>
      </c>
      <c r="G11" s="15">
        <f>'Nova Vertical D'!G11*(1+Sumary!$C$22)</f>
        <v>55.234406060606062</v>
      </c>
      <c r="H11" s="15">
        <f>'Nova Vertical D'!H11*(1+Sumary!$C$22)</f>
        <v>62.909751515151498</v>
      </c>
      <c r="I11" s="15">
        <f>'Nova Vertical D'!I11*(1+Sumary!$C$22)</f>
        <v>70.585096969696977</v>
      </c>
      <c r="J11" s="15">
        <f>'Nova Vertical D'!J11*(1+Sumary!$C$22)</f>
        <v>74.596586969696972</v>
      </c>
      <c r="K11" s="15">
        <f>'Nova Vertical D'!K11*(1+Sumary!$C$22)</f>
        <v>81.888165151515153</v>
      </c>
      <c r="L11" s="15">
        <f>'Nova Vertical D'!L11*(1+Sumary!$C$22)</f>
        <v>84.748353333333341</v>
      </c>
      <c r="M11" s="15">
        <f>'Nova Vertical D'!M11*(1+Sumary!$C$22)</f>
        <v>86.841006969696977</v>
      </c>
    </row>
    <row r="12" spans="1:13" ht="20.100000000000001" customHeight="1" x14ac:dyDescent="0.2">
      <c r="A12" s="13">
        <f>[20]Sumary!Q20</f>
        <v>4</v>
      </c>
      <c r="B12" s="14">
        <f>[20]Sumary!R20</f>
        <v>157.48031496062993</v>
      </c>
      <c r="C12" s="15">
        <f>'Nova Vertical D'!C12*(1+Sumary!$C$22)</f>
        <v>25.005977489177489</v>
      </c>
      <c r="D12" s="15">
        <f>'Nova Vertical D'!D12*(1+Sumary!$C$22)</f>
        <v>33.266299567099566</v>
      </c>
      <c r="E12" s="15">
        <f>'Nova Vertical D'!E12*(1+Sumary!$C$22)</f>
        <v>41.526621645021642</v>
      </c>
      <c r="F12" s="15">
        <f>'Nova Vertical D'!F12*(1+Sumary!$C$22)</f>
        <v>50.483943722943721</v>
      </c>
      <c r="G12" s="15">
        <f>'Nova Vertical D'!G12*(1+Sumary!$C$22)</f>
        <v>58.744265800865797</v>
      </c>
      <c r="H12" s="15">
        <f>'Nova Vertical D'!H12*(1+Sumary!$C$22)</f>
        <v>67.004587878787873</v>
      </c>
      <c r="I12" s="15">
        <f>'Nova Vertical D'!I12*(1+Sumary!$C$22)</f>
        <v>75.264909956709957</v>
      </c>
      <c r="J12" s="15">
        <f>'Nova Vertical D'!J12*(1+Sumary!$C$22)</f>
        <v>79.598137099567083</v>
      </c>
      <c r="K12" s="15">
        <f>'Nova Vertical D'!K12*(1+Sumary!$C$22)</f>
        <v>87.445443073593069</v>
      </c>
      <c r="L12" s="15">
        <f>'Nova Vertical D'!L12*(1+Sumary!$C$22)</f>
        <v>90.539621904761916</v>
      </c>
      <c r="M12" s="15">
        <f>'Nova Vertical D'!M12*(1+Sumary!$C$22)</f>
        <v>92.807768528138524</v>
      </c>
    </row>
    <row r="13" spans="1:13" ht="20.100000000000001" customHeight="1" x14ac:dyDescent="0.2">
      <c r="A13" s="21" t="s">
        <v>3</v>
      </c>
      <c r="B13" s="19"/>
      <c r="C13" s="19"/>
      <c r="D13" s="19"/>
      <c r="E13" s="22"/>
      <c r="F13" s="19"/>
      <c r="H13" s="19"/>
      <c r="I13" s="19"/>
      <c r="J13" s="19"/>
      <c r="K13" s="20"/>
      <c r="L13" s="20"/>
    </row>
    <row r="14" spans="1:13" ht="20.100000000000001" customHeight="1" x14ac:dyDescent="0.2">
      <c r="A14" s="500" t="s">
        <v>1</v>
      </c>
      <c r="B14" s="502"/>
      <c r="C14" s="24">
        <f>[20]Sumary!S10</f>
        <v>0.8</v>
      </c>
      <c r="D14" s="24">
        <f>[20]Sumary!T10</f>
        <v>1.2</v>
      </c>
      <c r="E14" s="24">
        <f>[20]Sumary!U10</f>
        <v>1.6</v>
      </c>
      <c r="F14" s="24">
        <f>[20]Sumary!V10</f>
        <v>2</v>
      </c>
      <c r="G14" s="24">
        <f>[20]Sumary!W10</f>
        <v>2.4</v>
      </c>
      <c r="H14" s="25">
        <f>[20]Sumary!X10</f>
        <v>2.8</v>
      </c>
      <c r="I14" s="25">
        <f>[20]Sumary!Y10</f>
        <v>3.2</v>
      </c>
      <c r="J14" s="25">
        <f>[20]Sumary!Z10</f>
        <v>3.6</v>
      </c>
      <c r="K14" s="25">
        <f>[20]Sumary!AA10</f>
        <v>4</v>
      </c>
      <c r="L14" s="25">
        <f>[20]Sumary!AB10</f>
        <v>4.4000000000000004</v>
      </c>
      <c r="M14" s="438">
        <f>[20]Sumary!AC10</f>
        <v>4.8</v>
      </c>
    </row>
    <row r="15" spans="1:13" ht="20.100000000000001" customHeight="1" x14ac:dyDescent="0.2">
      <c r="A15" s="9"/>
      <c r="B15" s="26" t="s">
        <v>2</v>
      </c>
      <c r="C15" s="27">
        <f>[20]Sumary!S11</f>
        <v>24</v>
      </c>
      <c r="D15" s="27">
        <f>[20]Sumary!T11</f>
        <v>48</v>
      </c>
      <c r="E15" s="27">
        <f>[20]Sumary!U11</f>
        <v>60</v>
      </c>
      <c r="F15" s="27">
        <f>[20]Sumary!V11</f>
        <v>84</v>
      </c>
      <c r="G15" s="27">
        <f>[20]Sumary!W11</f>
        <v>108</v>
      </c>
      <c r="H15" s="28">
        <f>[20]Sumary!X11</f>
        <v>132</v>
      </c>
      <c r="I15" s="28">
        <f>[20]Sumary!Y11</f>
        <v>156</v>
      </c>
      <c r="J15" s="28">
        <f>[20]Sumary!Z11</f>
        <v>190</v>
      </c>
      <c r="K15" s="28">
        <f>[20]Sumary!AA11</f>
        <v>190</v>
      </c>
      <c r="L15" s="28">
        <f>[20]Sumary!AB11</f>
        <v>190</v>
      </c>
      <c r="M15" s="439">
        <f>[20]Sumary!AC11</f>
        <v>190</v>
      </c>
    </row>
    <row r="16" spans="1:13" ht="20.100000000000001" customHeight="1" x14ac:dyDescent="0.2">
      <c r="A16" s="13">
        <f>[20]Sumary!Q12</f>
        <v>0.8</v>
      </c>
      <c r="B16" s="14">
        <f>[20]Sumary!R12</f>
        <v>31.496062992125985</v>
      </c>
      <c r="C16" s="15">
        <f>'Nova Vertical D'!C16*(1+Sumary!$C$22)</f>
        <v>17.438955151515152</v>
      </c>
      <c r="D16" s="15">
        <f>'Nova Vertical D'!D16*(1+Sumary!$C$22)</f>
        <v>21.91576606060606</v>
      </c>
      <c r="E16" s="15">
        <f>'Nova Vertical D'!E16*(1+Sumary!$C$22)</f>
        <v>26.392576969696975</v>
      </c>
      <c r="F16" s="15">
        <f>'Nova Vertical D'!F16*(1+Sumary!$C$22)</f>
        <v>31.566387878787879</v>
      </c>
      <c r="G16" s="15">
        <f>'Nova Vertical D'!G16*(1+Sumary!$C$22)</f>
        <v>36.043198787878787</v>
      </c>
      <c r="H16" s="15">
        <f>'Nova Vertical D'!H16*(1+Sumary!$C$22)</f>
        <v>40.520009696969694</v>
      </c>
      <c r="I16" s="15">
        <f>'Nova Vertical D'!I16*(1+Sumary!$C$22)</f>
        <v>44.996820606060609</v>
      </c>
      <c r="J16" s="15">
        <f>'Nova Vertical D'!J16*(1+Sumary!$C$22)</f>
        <v>47.249116606060603</v>
      </c>
      <c r="K16" s="15">
        <f>'Nova Vertical D'!K16*(1+Sumary!$C$22)</f>
        <v>51.502086969696968</v>
      </c>
      <c r="L16" s="15">
        <f>'Nova Vertical D'!L16*(1+Sumary!$C$22)</f>
        <v>53.082861333333341</v>
      </c>
      <c r="M16" s="15">
        <f>'Nova Vertical D'!M16*(1+Sumary!$C$22)</f>
        <v>54.215954606060606</v>
      </c>
    </row>
    <row r="17" spans="1:13" ht="20.100000000000001" customHeight="1" x14ac:dyDescent="0.2">
      <c r="A17" s="13">
        <f>[20]Sumary!Q13</f>
        <v>1.2</v>
      </c>
      <c r="B17" s="14">
        <f>[20]Sumary!R13</f>
        <v>47.244094488188978</v>
      </c>
      <c r="C17" s="15">
        <f>'Nova Vertical D'!C17*(1+Sumary!$C$22)</f>
        <v>19.410072034632034</v>
      </c>
      <c r="D17" s="15">
        <f>'Nova Vertical D'!D17*(1+Sumary!$C$22)</f>
        <v>24.872441385281384</v>
      </c>
      <c r="E17" s="15">
        <f>'Nova Vertical D'!E17*(1+Sumary!$C$22)</f>
        <v>30.334810735930738</v>
      </c>
      <c r="F17" s="15">
        <f>'Nova Vertical D'!F17*(1+Sumary!$C$22)</f>
        <v>36.49418008658008</v>
      </c>
      <c r="G17" s="15">
        <f>'Nova Vertical D'!G17*(1+Sumary!$C$22)</f>
        <v>41.956549437229434</v>
      </c>
      <c r="H17" s="15">
        <f>'Nova Vertical D'!H17*(1+Sumary!$C$22)</f>
        <v>47.418918787878781</v>
      </c>
      <c r="I17" s="15">
        <f>'Nova Vertical D'!I17*(1+Sumary!$C$22)</f>
        <v>52.881288138528134</v>
      </c>
      <c r="J17" s="15">
        <f>'Nova Vertical D'!J17*(1+Sumary!$C$22)</f>
        <v>55.675641281385282</v>
      </c>
      <c r="K17" s="15">
        <f>'Nova Vertical D'!K17*(1+Sumary!$C$22)</f>
        <v>60.864892164502159</v>
      </c>
      <c r="L17" s="15">
        <f>'Nova Vertical D'!L17*(1+Sumary!$C$22)</f>
        <v>62.839889904761911</v>
      </c>
      <c r="M17" s="15">
        <f>'Nova Vertical D'!M17*(1+Sumary!$C$22)</f>
        <v>64.268650709956702</v>
      </c>
    </row>
    <row r="18" spans="1:13" ht="20.100000000000001" customHeight="1" x14ac:dyDescent="0.2">
      <c r="A18" s="13">
        <f>[20]Sumary!Q14</f>
        <v>1.6</v>
      </c>
      <c r="B18" s="14">
        <f>[20]Sumary!R14</f>
        <v>62.99212598425197</v>
      </c>
      <c r="C18" s="15">
        <f>'Nova Vertical D'!C18*(1+Sumary!$C$22)</f>
        <v>21.381188917748918</v>
      </c>
      <c r="D18" s="15">
        <f>'Nova Vertical D'!D18*(1+Sumary!$C$22)</f>
        <v>27.829116709956711</v>
      </c>
      <c r="E18" s="15">
        <f>'Nova Vertical D'!E18*(1+Sumary!$C$22)</f>
        <v>34.2770445021645</v>
      </c>
      <c r="F18" s="15">
        <f>'Nova Vertical D'!F18*(1+Sumary!$C$22)</f>
        <v>41.421972294372303</v>
      </c>
      <c r="G18" s="15">
        <f>'Nova Vertical D'!G18*(1+Sumary!$C$22)</f>
        <v>47.869900086580088</v>
      </c>
      <c r="H18" s="15">
        <f>'Nova Vertical D'!H18*(1+Sumary!$C$22)</f>
        <v>54.317827878787874</v>
      </c>
      <c r="I18" s="15">
        <f>'Nova Vertical D'!I18*(1+Sumary!$C$22)</f>
        <v>60.765755670995674</v>
      </c>
      <c r="J18" s="15">
        <f>'Nova Vertical D'!J18*(1+Sumary!$C$22)</f>
        <v>64.102165956709953</v>
      </c>
      <c r="K18" s="15">
        <f>'Nova Vertical D'!K18*(1+Sumary!$C$22)</f>
        <v>70.227697359307356</v>
      </c>
      <c r="L18" s="15">
        <f>'Nova Vertical D'!L18*(1+Sumary!$C$22)</f>
        <v>72.596918476190481</v>
      </c>
      <c r="M18" s="15">
        <f>'Nova Vertical D'!M18*(1+Sumary!$C$22)</f>
        <v>74.321346813852799</v>
      </c>
    </row>
    <row r="19" spans="1:13" ht="20.100000000000001" customHeight="1" x14ac:dyDescent="0.2">
      <c r="A19" s="13">
        <f>[20]Sumary!Q15</f>
        <v>2</v>
      </c>
      <c r="B19" s="14">
        <f>[20]Sumary!R15</f>
        <v>78.740157480314963</v>
      </c>
      <c r="C19" s="15">
        <f>'Nova Vertical D'!C19*(1+Sumary!$C$22)</f>
        <v>23.352305800865803</v>
      </c>
      <c r="D19" s="15">
        <f>'Nova Vertical D'!D19*(1+Sumary!$C$22)</f>
        <v>30.785792034632031</v>
      </c>
      <c r="E19" s="15">
        <f>'Nova Vertical D'!E19*(1+Sumary!$C$22)</f>
        <v>38.21927826839827</v>
      </c>
      <c r="F19" s="15">
        <f>'Nova Vertical D'!F19*(1+Sumary!$C$22)</f>
        <v>46.349764502164504</v>
      </c>
      <c r="G19" s="15">
        <f>'Nova Vertical D'!G19*(1+Sumary!$C$22)</f>
        <v>53.783250735930736</v>
      </c>
      <c r="H19" s="15">
        <f>'Nova Vertical D'!H19*(1+Sumary!$C$22)</f>
        <v>61.216736969696967</v>
      </c>
      <c r="I19" s="15">
        <f>'Nova Vertical D'!I19*(1+Sumary!$C$22)</f>
        <v>68.650223203463213</v>
      </c>
      <c r="J19" s="15">
        <f>'Nova Vertical D'!J19*(1+Sumary!$C$22)</f>
        <v>72.528690632034639</v>
      </c>
      <c r="K19" s="15">
        <f>'Nova Vertical D'!K19*(1+Sumary!$C$22)</f>
        <v>79.590502554112575</v>
      </c>
      <c r="L19" s="15">
        <f>'Nova Vertical D'!L19*(1+Sumary!$C$22)</f>
        <v>82.353947047619059</v>
      </c>
      <c r="M19" s="15">
        <f>'Nova Vertical D'!M19*(1+Sumary!$C$22)</f>
        <v>84.374042917748923</v>
      </c>
    </row>
    <row r="20" spans="1:13" ht="20.100000000000001" customHeight="1" x14ac:dyDescent="0.2">
      <c r="A20" s="13">
        <f>[20]Sumary!Q16</f>
        <v>2.4</v>
      </c>
      <c r="B20" s="14">
        <f>[20]Sumary!R16</f>
        <v>94.488188976377955</v>
      </c>
      <c r="C20" s="15">
        <f>'Nova Vertical D'!C20*(1+Sumary!$C$22)</f>
        <v>25.323422683982685</v>
      </c>
      <c r="D20" s="15">
        <f>'Nova Vertical D'!D20*(1+Sumary!$C$22)</f>
        <v>33.742467359307362</v>
      </c>
      <c r="E20" s="15">
        <f>'Nova Vertical D'!E20*(1+Sumary!$C$22)</f>
        <v>42.16151203463204</v>
      </c>
      <c r="F20" s="15">
        <f>'Nova Vertical D'!F20*(1+Sumary!$C$22)</f>
        <v>51.277556709956713</v>
      </c>
      <c r="G20" s="15">
        <f>'Nova Vertical D'!G20*(1+Sumary!$C$22)</f>
        <v>59.696601385281383</v>
      </c>
      <c r="H20" s="15">
        <f>'Nova Vertical D'!H20*(1+Sumary!$C$22)</f>
        <v>68.115646060606068</v>
      </c>
      <c r="I20" s="15">
        <f>'Nova Vertical D'!I20*(1+Sumary!$C$22)</f>
        <v>76.534690735930738</v>
      </c>
      <c r="J20" s="15">
        <f>'Nova Vertical D'!J20*(1+Sumary!$C$22)</f>
        <v>80.955215307359296</v>
      </c>
      <c r="K20" s="15">
        <f>'Nova Vertical D'!K20*(1+Sumary!$C$22)</f>
        <v>88.953307748917751</v>
      </c>
      <c r="L20" s="15">
        <f>'Nova Vertical D'!L20*(1+Sumary!$C$22)</f>
        <v>92.110975619047636</v>
      </c>
      <c r="M20" s="15">
        <f>'Nova Vertical D'!M20*(1+Sumary!$C$22)</f>
        <v>94.426739021645034</v>
      </c>
    </row>
    <row r="21" spans="1:13" ht="20.100000000000001" customHeight="1" x14ac:dyDescent="0.2">
      <c r="A21" s="13">
        <f>[20]Sumary!Q17</f>
        <v>2.8</v>
      </c>
      <c r="B21" s="14">
        <f>[20]Sumary!R17</f>
        <v>110.23622047244095</v>
      </c>
      <c r="C21" s="15">
        <f>'Nova Vertical D'!C21*(1+Sumary!$C$22)</f>
        <v>27.294539567099569</v>
      </c>
      <c r="D21" s="15">
        <f>'Nova Vertical D'!D21*(1+Sumary!$C$22)</f>
        <v>36.699142683982686</v>
      </c>
      <c r="E21" s="15">
        <f>'Nova Vertical D'!E21*(1+Sumary!$C$22)</f>
        <v>46.103745800865802</v>
      </c>
      <c r="F21" s="15">
        <f>'Nova Vertical D'!F21*(1+Sumary!$C$22)</f>
        <v>56.205348917748921</v>
      </c>
      <c r="G21" s="15">
        <f>'Nova Vertical D'!G21*(1+Sumary!$C$22)</f>
        <v>65.60995203463203</v>
      </c>
      <c r="H21" s="15">
        <f>'Nova Vertical D'!H21*(1+Sumary!$C$22)</f>
        <v>75.014555151515154</v>
      </c>
      <c r="I21" s="15">
        <f>'Nova Vertical D'!I21*(1+Sumary!$C$22)</f>
        <v>84.419158268398277</v>
      </c>
      <c r="J21" s="15">
        <f>'Nova Vertical D'!J21*(1+Sumary!$C$22)</f>
        <v>89.381739982683968</v>
      </c>
      <c r="K21" s="15">
        <f>'Nova Vertical D'!K21*(1+Sumary!$C$22)</f>
        <v>98.316112943722956</v>
      </c>
      <c r="L21" s="15">
        <f>'Nova Vertical D'!L21*(1+Sumary!$C$22)</f>
        <v>101.8680041904762</v>
      </c>
      <c r="M21" s="15">
        <f>'Nova Vertical D'!M21*(1+Sumary!$C$22)</f>
        <v>104.47943512554113</v>
      </c>
    </row>
    <row r="22" spans="1:13" ht="20.100000000000001" customHeight="1" x14ac:dyDescent="0.2">
      <c r="A22" s="13">
        <f>[20]Sumary!Q18</f>
        <v>3.2</v>
      </c>
      <c r="B22" s="14">
        <f>[20]Sumary!R18</f>
        <v>125.98425196850394</v>
      </c>
      <c r="C22" s="15">
        <f>'Nova Vertical D'!C22*(1+Sumary!$C$22)</f>
        <v>29.265656450216454</v>
      </c>
      <c r="D22" s="15">
        <f>'Nova Vertical D'!D22*(1+Sumary!$C$22)</f>
        <v>39.655818008658009</v>
      </c>
      <c r="E22" s="15">
        <f>'Nova Vertical D'!E22*(1+Sumary!$C$22)</f>
        <v>50.045979567099572</v>
      </c>
      <c r="F22" s="15">
        <f>'Nova Vertical D'!F22*(1+Sumary!$C$22)</f>
        <v>61.13314112554113</v>
      </c>
      <c r="G22" s="15">
        <f>'Nova Vertical D'!G22*(1+Sumary!$C$22)</f>
        <v>71.523302683982692</v>
      </c>
      <c r="H22" s="15">
        <f>'Nova Vertical D'!H22*(1+Sumary!$C$22)</f>
        <v>81.91346424242424</v>
      </c>
      <c r="I22" s="15">
        <f>'Nova Vertical D'!I22*(1+Sumary!$C$22)</f>
        <v>92.303625800865817</v>
      </c>
      <c r="J22" s="15">
        <f>'Nova Vertical D'!J22*(1+Sumary!$C$22)</f>
        <v>97.808264658008653</v>
      </c>
      <c r="K22" s="15">
        <f>'Nova Vertical D'!K22*(1+Sumary!$C$22)</f>
        <v>107.67891813852816</v>
      </c>
      <c r="L22" s="15">
        <f>'Nova Vertical D'!L22*(1+Sumary!$C$22)</f>
        <v>111.62503276190478</v>
      </c>
      <c r="M22" s="15">
        <f>'Nova Vertical D'!M22*(1+Sumary!$C$22)</f>
        <v>114.53213122943723</v>
      </c>
    </row>
    <row r="23" spans="1:13" ht="20.100000000000001" customHeight="1" x14ac:dyDescent="0.2">
      <c r="A23" s="13">
        <f>[20]Sumary!Q19</f>
        <v>3.6</v>
      </c>
      <c r="B23" s="14">
        <f>[20]Sumary!R19</f>
        <v>141.73228346456693</v>
      </c>
      <c r="C23" s="15">
        <f>'Nova Vertical D'!C23*(1+Sumary!$C$22)</f>
        <v>31.236773333333336</v>
      </c>
      <c r="D23" s="15">
        <f>'Nova Vertical D'!D23*(1+Sumary!$C$22)</f>
        <v>42.612493333333333</v>
      </c>
      <c r="E23" s="15">
        <f>'Nova Vertical D'!E23*(1+Sumary!$C$22)</f>
        <v>53.988213333333334</v>
      </c>
      <c r="F23" s="15">
        <f>'Nova Vertical D'!F23*(1+Sumary!$C$22)</f>
        <v>66.060933333333338</v>
      </c>
      <c r="G23" s="15">
        <f>'Nova Vertical D'!G23*(1+Sumary!$C$22)</f>
        <v>77.436653333333339</v>
      </c>
      <c r="H23" s="15">
        <f>'Nova Vertical D'!H23*(1+Sumary!$C$22)</f>
        <v>88.812373333333326</v>
      </c>
      <c r="I23" s="15">
        <f>'Nova Vertical D'!I23*(1+Sumary!$C$22)</f>
        <v>100.18809333333334</v>
      </c>
      <c r="J23" s="15">
        <f>'Nova Vertical D'!J23*(1+Sumary!$C$22)</f>
        <v>106.23478933333335</v>
      </c>
      <c r="K23" s="15">
        <f>'Nova Vertical D'!K23*(1+Sumary!$C$22)</f>
        <v>117.04172333333335</v>
      </c>
      <c r="L23" s="15">
        <f>'Nova Vertical D'!L23*(1+Sumary!$C$22)</f>
        <v>121.38206133333335</v>
      </c>
      <c r="M23" s="15">
        <f>'Nova Vertical D'!M23*(1+Sumary!$C$22)</f>
        <v>124.58482733333335</v>
      </c>
    </row>
    <row r="24" spans="1:13" ht="20.100000000000001" customHeight="1" x14ac:dyDescent="0.2">
      <c r="A24" s="13">
        <f>[20]Sumary!Q20</f>
        <v>4</v>
      </c>
      <c r="B24" s="14">
        <f>[20]Sumary!R20</f>
        <v>157.48031496062993</v>
      </c>
      <c r="C24" s="15">
        <f>'Nova Vertical D'!C24*(1+Sumary!$C$22)</f>
        <v>33.207890216450217</v>
      </c>
      <c r="D24" s="15">
        <f>'Nova Vertical D'!D24*(1+Sumary!$C$22)</f>
        <v>45.569168658008657</v>
      </c>
      <c r="E24" s="15">
        <f>'Nova Vertical D'!E24*(1+Sumary!$C$22)</f>
        <v>57.930447099567097</v>
      </c>
      <c r="F24" s="15">
        <f>'Nova Vertical D'!F24*(1+Sumary!$C$22)</f>
        <v>70.988725541125532</v>
      </c>
      <c r="G24" s="15">
        <f>'Nova Vertical D'!G24*(1+Sumary!$C$22)</f>
        <v>83.350003982683972</v>
      </c>
      <c r="H24" s="15">
        <f>'Nova Vertical D'!H24*(1+Sumary!$C$22)</f>
        <v>95.711282424242413</v>
      </c>
      <c r="I24" s="15">
        <f>'Nova Vertical D'!I24*(1+Sumary!$C$22)</f>
        <v>108.07256086580087</v>
      </c>
      <c r="J24" s="15">
        <f>'Nova Vertical D'!J24*(1+Sumary!$C$22)</f>
        <v>114.66131400865801</v>
      </c>
      <c r="K24" s="15">
        <f>'Nova Vertical D'!K24*(1+Sumary!$C$22)</f>
        <v>126.40452852813851</v>
      </c>
      <c r="L24" s="15">
        <f>'Nova Vertical D'!L24*(1+Sumary!$C$22)</f>
        <v>131.1390899047619</v>
      </c>
      <c r="M24" s="15">
        <f>'Nova Vertical D'!M24*(1+Sumary!$C$22)</f>
        <v>134.63752343722939</v>
      </c>
    </row>
    <row r="25" spans="1:13" ht="20.100000000000001" customHeight="1" x14ac:dyDescent="0.2">
      <c r="A25" s="1" t="s">
        <v>31</v>
      </c>
    </row>
    <row r="26" spans="1:13" ht="20.100000000000001" customHeight="1" x14ac:dyDescent="0.2">
      <c r="A26" s="500" t="s">
        <v>1</v>
      </c>
      <c r="B26" s="501"/>
      <c r="C26" s="7">
        <f>[20]Sumary!S10</f>
        <v>0.8</v>
      </c>
      <c r="D26" s="7">
        <f>[20]Sumary!T10</f>
        <v>1.2</v>
      </c>
      <c r="E26" s="7">
        <f>[20]Sumary!U10</f>
        <v>1.6</v>
      </c>
      <c r="F26" s="7">
        <f>[20]Sumary!V10</f>
        <v>2</v>
      </c>
      <c r="G26" s="7">
        <f>[20]Sumary!W10</f>
        <v>2.4</v>
      </c>
      <c r="H26" s="8">
        <f>[20]Sumary!X10</f>
        <v>2.8</v>
      </c>
      <c r="I26" s="8">
        <f>[20]Sumary!Y10</f>
        <v>3.2</v>
      </c>
      <c r="J26" s="8">
        <f>[20]Sumary!Z10</f>
        <v>3.6</v>
      </c>
      <c r="K26" s="8">
        <f>[20]Sumary!AA10</f>
        <v>4</v>
      </c>
      <c r="L26" s="8">
        <f>[20]Sumary!AB10</f>
        <v>4.4000000000000004</v>
      </c>
      <c r="M26" s="436">
        <f>[20]Sumary!AC10</f>
        <v>4.8</v>
      </c>
    </row>
    <row r="27" spans="1:13" ht="20.100000000000001" customHeight="1" x14ac:dyDescent="0.2">
      <c r="A27" s="9"/>
      <c r="B27" s="10" t="s">
        <v>2</v>
      </c>
      <c r="C27" s="11">
        <f>[20]Sumary!S11</f>
        <v>24</v>
      </c>
      <c r="D27" s="11">
        <f>[20]Sumary!T11</f>
        <v>48</v>
      </c>
      <c r="E27" s="11">
        <f>[20]Sumary!U11</f>
        <v>60</v>
      </c>
      <c r="F27" s="11">
        <f>[20]Sumary!V11</f>
        <v>84</v>
      </c>
      <c r="G27" s="11">
        <f>[20]Sumary!W11</f>
        <v>108</v>
      </c>
      <c r="H27" s="12">
        <f>[20]Sumary!X11</f>
        <v>132</v>
      </c>
      <c r="I27" s="12">
        <f>[20]Sumary!Y11</f>
        <v>156</v>
      </c>
      <c r="J27" s="12">
        <f>[20]Sumary!Z11</f>
        <v>190</v>
      </c>
      <c r="K27" s="12">
        <f>[20]Sumary!AA11</f>
        <v>190</v>
      </c>
      <c r="L27" s="12">
        <f>[20]Sumary!AB11</f>
        <v>190</v>
      </c>
      <c r="M27" s="437">
        <f>[20]Sumary!AC11</f>
        <v>190</v>
      </c>
    </row>
    <row r="28" spans="1:13" ht="20.100000000000001" customHeight="1" x14ac:dyDescent="0.2">
      <c r="A28" s="13">
        <f>[20]Sumary!Q12</f>
        <v>0.8</v>
      </c>
      <c r="B28" s="14">
        <f>[20]Sumary!R12</f>
        <v>31.496062992125985</v>
      </c>
      <c r="C28" s="15">
        <f>'Nova Vertical D'!C28*(1+Sumary!$C$22)</f>
        <v>18.9185645021645</v>
      </c>
      <c r="D28" s="15">
        <f>'Nova Vertical D'!D28*(1+Sumary!$C$22)</f>
        <v>24.135180086580085</v>
      </c>
      <c r="E28" s="15">
        <f>'Nova Vertical D'!E28*(1+Sumary!$C$22)</f>
        <v>29.351795670995671</v>
      </c>
      <c r="F28" s="15">
        <f>'Nova Vertical D'!F28*(1+Sumary!$C$22)</f>
        <v>35.265411255411252</v>
      </c>
      <c r="G28" s="15">
        <f>'Nova Vertical D'!G28*(1+Sumary!$C$22)</f>
        <v>40.482026839826837</v>
      </c>
      <c r="H28" s="15">
        <f>'Nova Vertical D'!H28*(1+Sumary!$C$22)</f>
        <v>45.698642424242422</v>
      </c>
      <c r="I28" s="15">
        <f>'Nova Vertical D'!I28*(1+Sumary!$C$22)</f>
        <v>50.915258008658014</v>
      </c>
      <c r="J28" s="15">
        <f>'Nova Vertical D'!J28*(1+Sumary!$C$22)</f>
        <v>53.574446580086587</v>
      </c>
      <c r="K28" s="15">
        <f>'Nova Vertical D'!K28*(1+Sumary!$C$22)</f>
        <v>58.530231385281375</v>
      </c>
      <c r="L28" s="15">
        <f>'Nova Vertical D'!L28*(1+Sumary!$C$22)</f>
        <v>60.406927619047622</v>
      </c>
      <c r="M28" s="15">
        <f>'Nova Vertical D'!M28*(1+Sumary!$C$22)</f>
        <v>61.761962294372289</v>
      </c>
    </row>
    <row r="29" spans="1:13" ht="20.100000000000001" customHeight="1" x14ac:dyDescent="0.2">
      <c r="A29" s="13">
        <f>[20]Sumary!Q13</f>
        <v>1.2</v>
      </c>
      <c r="B29" s="14">
        <f>[20]Sumary!R13</f>
        <v>47.244094488188978</v>
      </c>
      <c r="C29" s="15">
        <f>'Nova Vertical D'!C29*(1+Sumary!$C$22)</f>
        <v>21.55095930735931</v>
      </c>
      <c r="D29" s="15">
        <f>'Nova Vertical D'!D29*(1+Sumary!$C$22)</f>
        <v>28.083772294372292</v>
      </c>
      <c r="E29" s="15">
        <f>'Nova Vertical D'!E29*(1+Sumary!$C$22)</f>
        <v>34.616585281385277</v>
      </c>
      <c r="F29" s="15">
        <f>'Nova Vertical D'!F29*(1+Sumary!$C$22)</f>
        <v>41.846398268398268</v>
      </c>
      <c r="G29" s="15">
        <f>'Nova Vertical D'!G29*(1+Sumary!$C$22)</f>
        <v>48.379211255411249</v>
      </c>
      <c r="H29" s="15">
        <f>'Nova Vertical D'!H29*(1+Sumary!$C$22)</f>
        <v>54.912024242424238</v>
      </c>
      <c r="I29" s="15">
        <f>'Nova Vertical D'!I29*(1+Sumary!$C$22)</f>
        <v>61.444837229437226</v>
      </c>
      <c r="J29" s="15">
        <f>'Nova Vertical D'!J29*(1+Sumary!$C$22)</f>
        <v>64.827934372294365</v>
      </c>
      <c r="K29" s="15">
        <f>'Nova Vertical D'!K29*(1+Sumary!$C$22)</f>
        <v>71.034106709956703</v>
      </c>
      <c r="L29" s="15">
        <f>'Nova Vertical D'!L29*(1+Sumary!$C$22)</f>
        <v>73.437281904761903</v>
      </c>
      <c r="M29" s="15">
        <f>'Nova Vertical D'!M29*(1+Sumary!$C$22)</f>
        <v>75.187175800865774</v>
      </c>
    </row>
    <row r="30" spans="1:13" ht="20.100000000000001" customHeight="1" x14ac:dyDescent="0.2">
      <c r="A30" s="13">
        <f>[20]Sumary!Q14</f>
        <v>1.6</v>
      </c>
      <c r="B30" s="14">
        <f>[20]Sumary!R14</f>
        <v>62.99212598425197</v>
      </c>
      <c r="C30" s="15">
        <f>'Nova Vertical D'!C30*(1+Sumary!$C$22)</f>
        <v>24.183354112554113</v>
      </c>
      <c r="D30" s="15">
        <f>'Nova Vertical D'!D30*(1+Sumary!$C$22)</f>
        <v>32.032364502164498</v>
      </c>
      <c r="E30" s="15">
        <f>'Nova Vertical D'!E30*(1+Sumary!$C$22)</f>
        <v>39.881374891774897</v>
      </c>
      <c r="F30" s="15">
        <f>'Nova Vertical D'!F30*(1+Sumary!$C$22)</f>
        <v>48.427385281385284</v>
      </c>
      <c r="G30" s="15">
        <f>'Nova Vertical D'!G30*(1+Sumary!$C$22)</f>
        <v>56.276395670995669</v>
      </c>
      <c r="H30" s="15">
        <f>'Nova Vertical D'!H30*(1+Sumary!$C$22)</f>
        <v>64.125406060606053</v>
      </c>
      <c r="I30" s="15">
        <f>'Nova Vertical D'!I30*(1+Sumary!$C$22)</f>
        <v>71.974416450216452</v>
      </c>
      <c r="J30" s="15">
        <f>'Nova Vertical D'!J30*(1+Sumary!$C$22)</f>
        <v>76.081422164502172</v>
      </c>
      <c r="K30" s="15">
        <f>'Nova Vertical D'!K30*(1+Sumary!$C$22)</f>
        <v>83.537982034632037</v>
      </c>
      <c r="L30" s="15">
        <f>'Nova Vertical D'!L30*(1+Sumary!$C$22)</f>
        <v>86.467636190476199</v>
      </c>
      <c r="M30" s="15">
        <f>'Nova Vertical D'!M30*(1+Sumary!$C$22)</f>
        <v>88.612389307359294</v>
      </c>
    </row>
    <row r="31" spans="1:13" ht="20.100000000000001" customHeight="1" x14ac:dyDescent="0.2">
      <c r="A31" s="13">
        <f>[20]Sumary!Q15</f>
        <v>2</v>
      </c>
      <c r="B31" s="14">
        <f>[20]Sumary!R15</f>
        <v>78.740157480314963</v>
      </c>
      <c r="C31" s="15">
        <f>'Nova Vertical D'!C31*(1+Sumary!$C$22)</f>
        <v>26.81574891774892</v>
      </c>
      <c r="D31" s="15">
        <f>'Nova Vertical D'!D31*(1+Sumary!$C$22)</f>
        <v>35.980956709956708</v>
      </c>
      <c r="E31" s="15">
        <f>'Nova Vertical D'!E31*(1+Sumary!$C$22)</f>
        <v>45.146164502164503</v>
      </c>
      <c r="F31" s="15">
        <f>'Nova Vertical D'!F31*(1+Sumary!$C$22)</f>
        <v>55.008372294372293</v>
      </c>
      <c r="G31" s="15">
        <f>'Nova Vertical D'!G31*(1+Sumary!$C$22)</f>
        <v>64.173580086580088</v>
      </c>
      <c r="H31" s="15">
        <f>'Nova Vertical D'!H31*(1+Sumary!$C$22)</f>
        <v>73.338787878787869</v>
      </c>
      <c r="I31" s="15">
        <f>'Nova Vertical D'!I31*(1+Sumary!$C$22)</f>
        <v>82.503995670995678</v>
      </c>
      <c r="J31" s="15">
        <f>'Nova Vertical D'!J31*(1+Sumary!$C$22)</f>
        <v>87.334909956709978</v>
      </c>
      <c r="K31" s="15">
        <f>'Nova Vertical D'!K31*(1+Sumary!$C$22)</f>
        <v>96.041857359307372</v>
      </c>
      <c r="L31" s="15">
        <f>'Nova Vertical D'!L31*(1+Sumary!$C$22)</f>
        <v>99.497990476190495</v>
      </c>
      <c r="M31" s="15">
        <f>'Nova Vertical D'!M31*(1+Sumary!$C$22)</f>
        <v>102.03760281385281</v>
      </c>
    </row>
    <row r="32" spans="1:13" ht="20.100000000000001" customHeight="1" x14ac:dyDescent="0.2">
      <c r="A32" s="13">
        <f>[20]Sumary!Q16</f>
        <v>2.4</v>
      </c>
      <c r="B32" s="14">
        <f>[20]Sumary!R16</f>
        <v>94.488188976377955</v>
      </c>
      <c r="C32" s="15">
        <f>'Nova Vertical D'!C32*(1+Sumary!$C$22)</f>
        <v>29.448143722943726</v>
      </c>
      <c r="D32" s="15">
        <f>'Nova Vertical D'!D32*(1+Sumary!$C$22)</f>
        <v>39.929548917748917</v>
      </c>
      <c r="E32" s="15">
        <f>'Nova Vertical D'!E32*(1+Sumary!$C$22)</f>
        <v>50.410954112554109</v>
      </c>
      <c r="F32" s="15">
        <f>'Nova Vertical D'!F32*(1+Sumary!$C$22)</f>
        <v>61.589359307359295</v>
      </c>
      <c r="G32" s="15">
        <f>'Nova Vertical D'!G32*(1+Sumary!$C$22)</f>
        <v>72.070764502164494</v>
      </c>
      <c r="H32" s="15">
        <f>'Nova Vertical D'!H32*(1+Sumary!$C$22)</f>
        <v>82.552169696969685</v>
      </c>
      <c r="I32" s="15">
        <f>'Nova Vertical D'!I32*(1+Sumary!$C$22)</f>
        <v>93.03357489177489</v>
      </c>
      <c r="J32" s="15">
        <f>'Nova Vertical D'!J32*(1+Sumary!$C$22)</f>
        <v>98.588397748917771</v>
      </c>
      <c r="K32" s="15">
        <f>'Nova Vertical D'!K32*(1+Sumary!$C$22)</f>
        <v>108.54573268398266</v>
      </c>
      <c r="L32" s="15">
        <f>'Nova Vertical D'!L32*(1+Sumary!$C$22)</f>
        <v>112.52834476190478</v>
      </c>
      <c r="M32" s="15">
        <f>'Nova Vertical D'!M32*(1+Sumary!$C$22)</f>
        <v>115.46281632034632</v>
      </c>
    </row>
    <row r="33" spans="1:13" ht="20.100000000000001" customHeight="1" x14ac:dyDescent="0.2">
      <c r="A33" s="13">
        <f>[20]Sumary!Q17</f>
        <v>2.8</v>
      </c>
      <c r="B33" s="14">
        <f>[20]Sumary!R17</f>
        <v>110.23622047244095</v>
      </c>
      <c r="C33" s="15">
        <f>'Nova Vertical D'!C33*(1+Sumary!$C$22)</f>
        <v>32.080538528138526</v>
      </c>
      <c r="D33" s="15">
        <f>'Nova Vertical D'!D33*(1+Sumary!$C$22)</f>
        <v>43.878141125541127</v>
      </c>
      <c r="E33" s="15">
        <f>'Nova Vertical D'!E33*(1+Sumary!$C$22)</f>
        <v>55.675743722943722</v>
      </c>
      <c r="F33" s="15">
        <f>'Nova Vertical D'!F33*(1+Sumary!$C$22)</f>
        <v>68.170346320346312</v>
      </c>
      <c r="G33" s="15">
        <f>'Nova Vertical D'!G33*(1+Sumary!$C$22)</f>
        <v>79.967948917748899</v>
      </c>
      <c r="H33" s="15">
        <f>'Nova Vertical D'!H33*(1+Sumary!$C$22)</f>
        <v>91.7655515151515</v>
      </c>
      <c r="I33" s="15">
        <f>'Nova Vertical D'!I33*(1+Sumary!$C$22)</f>
        <v>103.5631541125541</v>
      </c>
      <c r="J33" s="15">
        <f>'Nova Vertical D'!J33*(1+Sumary!$C$22)</f>
        <v>109.84188554112554</v>
      </c>
      <c r="K33" s="15">
        <f>'Nova Vertical D'!K33*(1+Sumary!$C$22)</f>
        <v>121.049608008658</v>
      </c>
      <c r="L33" s="15">
        <f>'Nova Vertical D'!L33*(1+Sumary!$C$22)</f>
        <v>125.55869904761906</v>
      </c>
      <c r="M33" s="15">
        <f>'Nova Vertical D'!M33*(1+Sumary!$C$22)</f>
        <v>128.88802982683978</v>
      </c>
    </row>
    <row r="34" spans="1:13" ht="20.100000000000001" customHeight="1" x14ac:dyDescent="0.2">
      <c r="A34" s="13">
        <f>[20]Sumary!Q18</f>
        <v>3.2</v>
      </c>
      <c r="B34" s="14">
        <f>[20]Sumary!R18</f>
        <v>125.98425196850394</v>
      </c>
      <c r="C34" s="15">
        <f>'Nova Vertical D'!C34*(1+Sumary!$C$22)</f>
        <v>34.712933333333339</v>
      </c>
      <c r="D34" s="15">
        <f>'Nova Vertical D'!D34*(1+Sumary!$C$22)</f>
        <v>47.826733333333337</v>
      </c>
      <c r="E34" s="15">
        <f>'Nova Vertical D'!E34*(1+Sumary!$C$22)</f>
        <v>60.940533333333335</v>
      </c>
      <c r="F34" s="15">
        <f>'Nova Vertical D'!F34*(1+Sumary!$C$22)</f>
        <v>74.751333333333335</v>
      </c>
      <c r="G34" s="15">
        <f>'Nova Vertical D'!G34*(1+Sumary!$C$22)</f>
        <v>87.865133333333333</v>
      </c>
      <c r="H34" s="15">
        <f>'Nova Vertical D'!H34*(1+Sumary!$C$22)</f>
        <v>100.97893333333333</v>
      </c>
      <c r="I34" s="15">
        <f>'Nova Vertical D'!I34*(1+Sumary!$C$22)</f>
        <v>114.09273333333333</v>
      </c>
      <c r="J34" s="15">
        <f>'Nova Vertical D'!J34*(1+Sumary!$C$22)</f>
        <v>121.09537333333333</v>
      </c>
      <c r="K34" s="15">
        <f>'Nova Vertical D'!K34*(1+Sumary!$C$22)</f>
        <v>133.5534833333333</v>
      </c>
      <c r="L34" s="15">
        <f>'Nova Vertical D'!L34*(1+Sumary!$C$22)</f>
        <v>138.58905333333334</v>
      </c>
      <c r="M34" s="15">
        <f>'Nova Vertical D'!M34*(1+Sumary!$C$22)</f>
        <v>142.31324333333333</v>
      </c>
    </row>
    <row r="35" spans="1:13" ht="20.100000000000001" customHeight="1" x14ac:dyDescent="0.2">
      <c r="A35" s="13">
        <f>[20]Sumary!Q19</f>
        <v>3.6</v>
      </c>
      <c r="B35" s="14">
        <f>[20]Sumary!R19</f>
        <v>141.73228346456693</v>
      </c>
      <c r="C35" s="15">
        <f>'Nova Vertical D'!C35*(1+Sumary!$C$22)</f>
        <v>37.345328138528139</v>
      </c>
      <c r="D35" s="15">
        <f>'Nova Vertical D'!D35*(1+Sumary!$C$22)</f>
        <v>51.77532554112554</v>
      </c>
      <c r="E35" s="15">
        <f>'Nova Vertical D'!E35*(1+Sumary!$C$22)</f>
        <v>66.205322943722933</v>
      </c>
      <c r="F35" s="15">
        <f>'Nova Vertical D'!F35*(1+Sumary!$C$22)</f>
        <v>81.332320346320344</v>
      </c>
      <c r="G35" s="15">
        <f>'Nova Vertical D'!G35*(1+Sumary!$C$22)</f>
        <v>95.762317748917752</v>
      </c>
      <c r="H35" s="15">
        <f>'Nova Vertical D'!H35*(1+Sumary!$C$22)</f>
        <v>110.19231515151513</v>
      </c>
      <c r="I35" s="15">
        <f>'Nova Vertical D'!I35*(1+Sumary!$C$22)</f>
        <v>124.62231255411254</v>
      </c>
      <c r="J35" s="15">
        <f>'Nova Vertical D'!J35*(1+Sumary!$C$22)</f>
        <v>132.34886112554111</v>
      </c>
      <c r="K35" s="15">
        <f>'Nova Vertical D'!K35*(1+Sumary!$C$22)</f>
        <v>146.05735865800861</v>
      </c>
      <c r="L35" s="15">
        <f>'Nova Vertical D'!L35*(1+Sumary!$C$22)</f>
        <v>151.61940761904765</v>
      </c>
      <c r="M35" s="15">
        <f>'Nova Vertical D'!M35*(1+Sumary!$C$22)</f>
        <v>155.73845683982685</v>
      </c>
    </row>
    <row r="36" spans="1:13" ht="20.100000000000001" customHeight="1" x14ac:dyDescent="0.2">
      <c r="A36" s="13">
        <f>[20]Sumary!Q20</f>
        <v>4</v>
      </c>
      <c r="B36" s="14">
        <f>[20]Sumary!R20</f>
        <v>157.48031496062993</v>
      </c>
      <c r="C36" s="15">
        <f>'Nova Vertical D'!C36*(1+Sumary!$C$22)</f>
        <v>39.977722943722938</v>
      </c>
      <c r="D36" s="15">
        <f>'Nova Vertical D'!D36*(1+Sumary!$C$22)</f>
        <v>55.723917748917742</v>
      </c>
      <c r="E36" s="15">
        <f>'Nova Vertical D'!E36*(1+Sumary!$C$22)</f>
        <v>71.470112554112546</v>
      </c>
      <c r="F36" s="15">
        <f>'Nova Vertical D'!F36*(1+Sumary!$C$22)</f>
        <v>87.913307359307353</v>
      </c>
      <c r="G36" s="15">
        <f>'Nova Vertical D'!G36*(1+Sumary!$C$22)</f>
        <v>103.65950216450216</v>
      </c>
      <c r="H36" s="15">
        <f>'Nova Vertical D'!H36*(1+Sumary!$C$22)</f>
        <v>119.40569696969693</v>
      </c>
      <c r="I36" s="15">
        <f>'Nova Vertical D'!I36*(1+Sumary!$C$22)</f>
        <v>135.15189177489174</v>
      </c>
      <c r="J36" s="15">
        <f>'Nova Vertical D'!J36*(1+Sumary!$C$22)</f>
        <v>143.60234891774891</v>
      </c>
      <c r="K36" s="15">
        <f>'Nova Vertical D'!K36*(1+Sumary!$C$22)</f>
        <v>158.56123398268394</v>
      </c>
      <c r="L36" s="15">
        <f>'Nova Vertical D'!L36*(1+Sumary!$C$22)</f>
        <v>164.64976190476187</v>
      </c>
      <c r="M36" s="15">
        <f>'Nova Vertical D'!M36*(1+Sumary!$C$22)</f>
        <v>169.16367034632032</v>
      </c>
    </row>
    <row r="37" spans="1:13" ht="20.100000000000001" customHeight="1" x14ac:dyDescent="0.2">
      <c r="A37" s="21" t="s">
        <v>33</v>
      </c>
      <c r="B37" s="19"/>
      <c r="C37" s="19"/>
      <c r="D37" s="19"/>
      <c r="E37" s="22"/>
      <c r="F37" s="19"/>
      <c r="H37" s="19"/>
      <c r="I37" s="19"/>
      <c r="J37" s="19"/>
      <c r="K37" s="20"/>
      <c r="L37" s="20"/>
    </row>
    <row r="38" spans="1:13" ht="20.100000000000001" customHeight="1" x14ac:dyDescent="0.2">
      <c r="A38" s="500" t="s">
        <v>1</v>
      </c>
      <c r="B38" s="502"/>
      <c r="C38" s="24">
        <f>[20]Sumary!S10</f>
        <v>0.8</v>
      </c>
      <c r="D38" s="24">
        <f>[20]Sumary!T10</f>
        <v>1.2</v>
      </c>
      <c r="E38" s="24">
        <f>[20]Sumary!U10</f>
        <v>1.6</v>
      </c>
      <c r="F38" s="24">
        <f>[20]Sumary!V10</f>
        <v>2</v>
      </c>
      <c r="G38" s="24">
        <f>[20]Sumary!W10</f>
        <v>2.4</v>
      </c>
      <c r="H38" s="25">
        <f>[20]Sumary!X10</f>
        <v>2.8</v>
      </c>
      <c r="I38" s="25">
        <f>[20]Sumary!Y10</f>
        <v>3.2</v>
      </c>
      <c r="J38" s="25">
        <f>[20]Sumary!Z10</f>
        <v>3.6</v>
      </c>
      <c r="K38" s="25">
        <f>[20]Sumary!AA10</f>
        <v>4</v>
      </c>
      <c r="L38" s="25">
        <f>[20]Sumary!AB10</f>
        <v>4.4000000000000004</v>
      </c>
      <c r="M38" s="438">
        <f>[20]Sumary!AC10</f>
        <v>4.8</v>
      </c>
    </row>
    <row r="39" spans="1:13" ht="20.100000000000001" customHeight="1" x14ac:dyDescent="0.2">
      <c r="A39" s="9"/>
      <c r="B39" s="26" t="s">
        <v>2</v>
      </c>
      <c r="C39" s="29">
        <f>[20]Sumary!S11</f>
        <v>24</v>
      </c>
      <c r="D39" s="29">
        <f>[20]Sumary!T11</f>
        <v>48</v>
      </c>
      <c r="E39" s="29">
        <f>[20]Sumary!U11</f>
        <v>60</v>
      </c>
      <c r="F39" s="29">
        <f>[20]Sumary!V11</f>
        <v>84</v>
      </c>
      <c r="G39" s="29">
        <f>[20]Sumary!W11</f>
        <v>108</v>
      </c>
      <c r="H39" s="30">
        <f>[20]Sumary!X11</f>
        <v>132</v>
      </c>
      <c r="I39" s="30">
        <f>[20]Sumary!Y11</f>
        <v>156</v>
      </c>
      <c r="J39" s="30">
        <f>[20]Sumary!Z11</f>
        <v>190</v>
      </c>
      <c r="K39" s="30">
        <f>[20]Sumary!AA11</f>
        <v>190</v>
      </c>
      <c r="L39" s="30">
        <f>[20]Sumary!AB11</f>
        <v>190</v>
      </c>
      <c r="M39" s="440">
        <f>[20]Sumary!AC11</f>
        <v>190</v>
      </c>
    </row>
    <row r="40" spans="1:13" ht="20.100000000000001" customHeight="1" x14ac:dyDescent="0.2">
      <c r="A40" s="13">
        <f>[20]Sumary!Q12</f>
        <v>0.8</v>
      </c>
      <c r="B40" s="14">
        <f>[20]Sumary!R12</f>
        <v>31.496062992125985</v>
      </c>
      <c r="C40" s="15">
        <f>'Nova Vertical D'!C40*(1+Sumary!$C$22)</f>
        <v>21.045502943722944</v>
      </c>
      <c r="D40" s="15">
        <f>'Nova Vertical D'!D40*(1+Sumary!$C$22)</f>
        <v>27.325587748917748</v>
      </c>
      <c r="E40" s="15">
        <f>'Nova Vertical D'!E40*(1+Sumary!$C$22)</f>
        <v>33.605672554112552</v>
      </c>
      <c r="F40" s="15">
        <f>'Nova Vertical D'!F40*(1+Sumary!$C$22)</f>
        <v>40.582757359307365</v>
      </c>
      <c r="G40" s="15">
        <f>'Nova Vertical D'!G40*(1+Sumary!$C$22)</f>
        <v>46.862842164502155</v>
      </c>
      <c r="H40" s="15">
        <f>'Nova Vertical D'!H40*(1+Sumary!$C$22)</f>
        <v>53.142926969696958</v>
      </c>
      <c r="I40" s="15">
        <f>'Nova Vertical D'!I40*(1+Sumary!$C$22)</f>
        <v>59.423011774891776</v>
      </c>
      <c r="J40" s="15">
        <f>'Nova Vertical D'!J40*(1+Sumary!$C$22)</f>
        <v>62.667108417748921</v>
      </c>
      <c r="K40" s="15">
        <f>'Nova Vertical D'!K40*(1+Sumary!$C$22)</f>
        <v>68.633188982683976</v>
      </c>
      <c r="L40" s="15">
        <f>'Nova Vertical D'!L40*(1+Sumary!$C$22)</f>
        <v>70.935272904761902</v>
      </c>
      <c r="M40" s="15">
        <f>'Nova Vertical D'!M40*(1+Sumary!$C$22)</f>
        <v>72.609348346320346</v>
      </c>
    </row>
    <row r="41" spans="1:13" ht="20.100000000000001" customHeight="1" x14ac:dyDescent="0.2">
      <c r="A41" s="13">
        <f>[20]Sumary!Q13</f>
        <v>1.2</v>
      </c>
      <c r="B41" s="14">
        <f>[20]Sumary!R13</f>
        <v>47.244094488188978</v>
      </c>
      <c r="C41" s="15">
        <f>'Nova Vertical D'!C41*(1+Sumary!$C$22)</f>
        <v>24.628484761904762</v>
      </c>
      <c r="D41" s="15">
        <f>'Nova Vertical D'!D41*(1+Sumary!$C$22)</f>
        <v>32.700060476190473</v>
      </c>
      <c r="E41" s="15">
        <f>'Nova Vertical D'!E41*(1+Sumary!$C$22)</f>
        <v>40.771636190476187</v>
      </c>
      <c r="F41" s="15">
        <f>'Nova Vertical D'!F41*(1+Sumary!$C$22)</f>
        <v>49.540211904761904</v>
      </c>
      <c r="G41" s="15">
        <f>'Nova Vertical D'!G41*(1+Sumary!$C$22)</f>
        <v>57.611787619047611</v>
      </c>
      <c r="H41" s="15">
        <f>'Nova Vertical D'!H41*(1+Sumary!$C$22)</f>
        <v>65.683363333333332</v>
      </c>
      <c r="I41" s="15">
        <f>'Nova Vertical D'!I41*(1+Sumary!$C$22)</f>
        <v>73.754939047619033</v>
      </c>
      <c r="J41" s="15">
        <f>'Nova Vertical D'!J41*(1+Sumary!$C$22)</f>
        <v>77.984355690476193</v>
      </c>
      <c r="K41" s="15">
        <f>'Nova Vertical D'!K41*(1+Sumary!$C$22)</f>
        <v>85.652352619047605</v>
      </c>
      <c r="L41" s="15">
        <f>'Nova Vertical D'!L41*(1+Sumary!$C$22)</f>
        <v>88.671032904761901</v>
      </c>
      <c r="M41" s="15">
        <f>'Nova Vertical D'!M41*(1+Sumary!$C$22)</f>
        <v>90.882555619047608</v>
      </c>
    </row>
    <row r="42" spans="1:13" ht="20.100000000000001" customHeight="1" x14ac:dyDescent="0.2">
      <c r="A42" s="13">
        <f>[20]Sumary!Q14</f>
        <v>1.6</v>
      </c>
      <c r="B42" s="14">
        <f>[20]Sumary!R14</f>
        <v>62.99212598425197</v>
      </c>
      <c r="C42" s="15">
        <f>'Nova Vertical D'!C42*(1+Sumary!$C$22)</f>
        <v>28.211466580086579</v>
      </c>
      <c r="D42" s="15">
        <f>'Nova Vertical D'!D42*(1+Sumary!$C$22)</f>
        <v>38.074533203463204</v>
      </c>
      <c r="E42" s="15">
        <f>'Nova Vertical D'!E42*(1+Sumary!$C$22)</f>
        <v>47.937599826839829</v>
      </c>
      <c r="F42" s="15">
        <f>'Nova Vertical D'!F42*(1+Sumary!$C$22)</f>
        <v>58.497666450216457</v>
      </c>
      <c r="G42" s="15">
        <f>'Nova Vertical D'!G42*(1+Sumary!$C$22)</f>
        <v>68.360733073593067</v>
      </c>
      <c r="H42" s="15">
        <f>'Nova Vertical D'!H42*(1+Sumary!$C$22)</f>
        <v>78.223799696969678</v>
      </c>
      <c r="I42" s="15">
        <f>'Nova Vertical D'!I42*(1+Sumary!$C$22)</f>
        <v>88.086866320346317</v>
      </c>
      <c r="J42" s="15">
        <f>'Nova Vertical D'!J42*(1+Sumary!$C$22)</f>
        <v>93.301602963203479</v>
      </c>
      <c r="K42" s="15">
        <f>'Nova Vertical D'!K42*(1+Sumary!$C$22)</f>
        <v>102.67151625541125</v>
      </c>
      <c r="L42" s="15">
        <f>'Nova Vertical D'!L42*(1+Sumary!$C$22)</f>
        <v>106.40679290476191</v>
      </c>
      <c r="M42" s="15">
        <f>'Nova Vertical D'!M42*(1+Sumary!$C$22)</f>
        <v>109.15576289177488</v>
      </c>
    </row>
    <row r="43" spans="1:13" ht="20.100000000000001" customHeight="1" x14ac:dyDescent="0.2">
      <c r="A43" s="13">
        <f>[20]Sumary!Q15</f>
        <v>2</v>
      </c>
      <c r="B43" s="14">
        <f>[20]Sumary!R15</f>
        <v>78.740157480314963</v>
      </c>
      <c r="C43" s="15">
        <f>'Nova Vertical D'!C43*(1+Sumary!$C$22)</f>
        <v>31.794448398268397</v>
      </c>
      <c r="D43" s="15">
        <f>'Nova Vertical D'!D43*(1+Sumary!$C$22)</f>
        <v>43.449005930735936</v>
      </c>
      <c r="E43" s="15">
        <f>'Nova Vertical D'!E43*(1+Sumary!$C$22)</f>
        <v>55.103563463203457</v>
      </c>
      <c r="F43" s="15">
        <f>'Nova Vertical D'!F43*(1+Sumary!$C$22)</f>
        <v>67.455120995670995</v>
      </c>
      <c r="G43" s="15">
        <f>'Nova Vertical D'!G43*(1+Sumary!$C$22)</f>
        <v>79.109678528138531</v>
      </c>
      <c r="H43" s="15">
        <f>'Nova Vertical D'!H43*(1+Sumary!$C$22)</f>
        <v>90.764236060606052</v>
      </c>
      <c r="I43" s="15">
        <f>'Nova Vertical D'!I43*(1+Sumary!$C$22)</f>
        <v>102.41879359307359</v>
      </c>
      <c r="J43" s="15">
        <f>'Nova Vertical D'!J43*(1+Sumary!$C$22)</f>
        <v>108.61885023593075</v>
      </c>
      <c r="K43" s="15">
        <f>'Nova Vertical D'!K43*(1+Sumary!$C$22)</f>
        <v>119.69067989177489</v>
      </c>
      <c r="L43" s="15">
        <f>'Nova Vertical D'!L43*(1+Sumary!$C$22)</f>
        <v>124.14255290476194</v>
      </c>
      <c r="M43" s="15">
        <f>'Nova Vertical D'!M43*(1+Sumary!$C$22)</f>
        <v>127.42897016450216</v>
      </c>
    </row>
    <row r="44" spans="1:13" ht="20.100000000000001" customHeight="1" x14ac:dyDescent="0.2">
      <c r="A44" s="13">
        <f>[20]Sumary!Q16</f>
        <v>2.4</v>
      </c>
      <c r="B44" s="14">
        <f>[20]Sumary!R16</f>
        <v>94.488188976377955</v>
      </c>
      <c r="C44" s="15">
        <f>'Nova Vertical D'!C44*(1+Sumary!$C$22)</f>
        <v>35.377430216450215</v>
      </c>
      <c r="D44" s="15">
        <f>'Nova Vertical D'!D44*(1+Sumary!$C$22)</f>
        <v>48.823478658008653</v>
      </c>
      <c r="E44" s="15">
        <f>'Nova Vertical D'!E44*(1+Sumary!$C$22)</f>
        <v>62.269527099567085</v>
      </c>
      <c r="F44" s="15">
        <f>'Nova Vertical D'!F44*(1+Sumary!$C$22)</f>
        <v>76.412575541125534</v>
      </c>
      <c r="G44" s="15">
        <f>'Nova Vertical D'!G44*(1+Sumary!$C$22)</f>
        <v>89.85862398268398</v>
      </c>
      <c r="H44" s="15">
        <f>'Nova Vertical D'!H44*(1+Sumary!$C$22)</f>
        <v>103.30467242424241</v>
      </c>
      <c r="I44" s="15">
        <f>'Nova Vertical D'!I44*(1+Sumary!$C$22)</f>
        <v>116.75072086580086</v>
      </c>
      <c r="J44" s="15">
        <f>'Nova Vertical D'!J44*(1+Sumary!$C$22)</f>
        <v>123.93609750865799</v>
      </c>
      <c r="K44" s="15">
        <f>'Nova Vertical D'!K44*(1+Sumary!$C$22)</f>
        <v>136.70984352813852</v>
      </c>
      <c r="L44" s="15">
        <f>'Nova Vertical D'!L44*(1+Sumary!$C$22)</f>
        <v>141.87831290476191</v>
      </c>
      <c r="M44" s="15">
        <f>'Nova Vertical D'!M44*(1+Sumary!$C$22)</f>
        <v>145.70217743722944</v>
      </c>
    </row>
    <row r="45" spans="1:13" ht="20.100000000000001" customHeight="1" x14ac:dyDescent="0.2">
      <c r="A45" s="13">
        <f>[20]Sumary!Q17</f>
        <v>2.8</v>
      </c>
      <c r="B45" s="14">
        <f>[20]Sumary!R17</f>
        <v>110.23622047244095</v>
      </c>
      <c r="C45" s="15">
        <f>'Nova Vertical D'!C45*(1+Sumary!$C$22)</f>
        <v>38.960412034632036</v>
      </c>
      <c r="D45" s="15">
        <f>'Nova Vertical D'!D45*(1+Sumary!$C$22)</f>
        <v>54.197951385281385</v>
      </c>
      <c r="E45" s="15">
        <f>'Nova Vertical D'!E45*(1+Sumary!$C$22)</f>
        <v>69.435490735930742</v>
      </c>
      <c r="F45" s="15">
        <f>'Nova Vertical D'!F45*(1+Sumary!$C$22)</f>
        <v>85.370030086580087</v>
      </c>
      <c r="G45" s="15">
        <f>'Nova Vertical D'!G45*(1+Sumary!$C$22)</f>
        <v>100.60756943722944</v>
      </c>
      <c r="H45" s="15">
        <f>'Nova Vertical D'!H45*(1+Sumary!$C$22)</f>
        <v>115.84510878787876</v>
      </c>
      <c r="I45" s="15">
        <f>'Nova Vertical D'!I45*(1+Sumary!$C$22)</f>
        <v>131.08264813852813</v>
      </c>
      <c r="J45" s="15">
        <f>'Nova Vertical D'!J45*(1+Sumary!$C$22)</f>
        <v>139.25334478138527</v>
      </c>
      <c r="K45" s="15">
        <f>'Nova Vertical D'!K45*(1+Sumary!$C$22)</f>
        <v>153.72900716450212</v>
      </c>
      <c r="L45" s="15">
        <f>'Nova Vertical D'!L45*(1+Sumary!$C$22)</f>
        <v>159.61407290476194</v>
      </c>
      <c r="M45" s="15">
        <f>'Nova Vertical D'!M45*(1+Sumary!$C$22)</f>
        <v>163.97538470995673</v>
      </c>
    </row>
    <row r="46" spans="1:13" ht="20.100000000000001" customHeight="1" x14ac:dyDescent="0.2">
      <c r="A46" s="13">
        <f>[20]Sumary!Q18</f>
        <v>3.2</v>
      </c>
      <c r="B46" s="14">
        <f>[20]Sumary!R18</f>
        <v>125.98425196850394</v>
      </c>
      <c r="C46" s="15">
        <f>'Nova Vertical D'!C46*(1+Sumary!$C$22)</f>
        <v>42.543393852813864</v>
      </c>
      <c r="D46" s="15">
        <f>'Nova Vertical D'!D46*(1+Sumary!$C$22)</f>
        <v>59.57242411255411</v>
      </c>
      <c r="E46" s="15">
        <f>'Nova Vertical D'!E46*(1+Sumary!$C$22)</f>
        <v>76.601454372294384</v>
      </c>
      <c r="F46" s="15">
        <f>'Nova Vertical D'!F46*(1+Sumary!$C$22)</f>
        <v>94.32748463203464</v>
      </c>
      <c r="G46" s="15">
        <f>'Nova Vertical D'!G46*(1+Sumary!$C$22)</f>
        <v>111.35651489177489</v>
      </c>
      <c r="H46" s="15">
        <f>'Nova Vertical D'!H46*(1+Sumary!$C$22)</f>
        <v>128.38554515151512</v>
      </c>
      <c r="I46" s="15">
        <f>'Nova Vertical D'!I46*(1+Sumary!$C$22)</f>
        <v>145.41457541125541</v>
      </c>
      <c r="J46" s="15">
        <f>'Nova Vertical D'!J46*(1+Sumary!$C$22)</f>
        <v>154.57059205411252</v>
      </c>
      <c r="K46" s="15">
        <f>'Nova Vertical D'!K46*(1+Sumary!$C$22)</f>
        <v>170.74817080086581</v>
      </c>
      <c r="L46" s="15">
        <f>'Nova Vertical D'!L46*(1+Sumary!$C$22)</f>
        <v>177.34983290476191</v>
      </c>
      <c r="M46" s="15">
        <f>'Nova Vertical D'!M46*(1+Sumary!$C$22)</f>
        <v>182.24859198268399</v>
      </c>
    </row>
    <row r="47" spans="1:13" ht="20.100000000000001" customHeight="1" x14ac:dyDescent="0.2">
      <c r="A47" s="13">
        <f>[20]Sumary!Q19</f>
        <v>3.6</v>
      </c>
      <c r="B47" s="14">
        <f>[20]Sumary!R19</f>
        <v>141.73228346456693</v>
      </c>
      <c r="C47" s="15">
        <f>'Nova Vertical D'!C47*(1+Sumary!$C$22)</f>
        <v>46.126375670995671</v>
      </c>
      <c r="D47" s="15">
        <f>'Nova Vertical D'!D47*(1+Sumary!$C$22)</f>
        <v>64.946896839826834</v>
      </c>
      <c r="E47" s="15">
        <f>'Nova Vertical D'!E47*(1+Sumary!$C$22)</f>
        <v>83.767418008657998</v>
      </c>
      <c r="F47" s="15">
        <f>'Nova Vertical D'!F47*(1+Sumary!$C$22)</f>
        <v>103.28493917748918</v>
      </c>
      <c r="G47" s="15">
        <f>'Nova Vertical D'!G47*(1+Sumary!$C$22)</f>
        <v>122.10546034632036</v>
      </c>
      <c r="H47" s="15">
        <f>'Nova Vertical D'!H47*(1+Sumary!$C$22)</f>
        <v>140.92598151515151</v>
      </c>
      <c r="I47" s="15">
        <f>'Nova Vertical D'!I47*(1+Sumary!$C$22)</f>
        <v>159.74650268398264</v>
      </c>
      <c r="J47" s="15">
        <f>'Nova Vertical D'!J47*(1+Sumary!$C$22)</f>
        <v>169.88783932683981</v>
      </c>
      <c r="K47" s="15">
        <f>'Nova Vertical D'!K47*(1+Sumary!$C$22)</f>
        <v>187.76733443722944</v>
      </c>
      <c r="L47" s="15">
        <f>'Nova Vertical D'!L47*(1+Sumary!$C$22)</f>
        <v>195.08559290476191</v>
      </c>
      <c r="M47" s="15">
        <f>'Nova Vertical D'!M47*(1+Sumary!$C$22)</f>
        <v>200.52179925541125</v>
      </c>
    </row>
    <row r="48" spans="1:13" ht="20.100000000000001" customHeight="1" x14ac:dyDescent="0.2">
      <c r="A48" s="13">
        <f>[20]Sumary!Q20</f>
        <v>4</v>
      </c>
      <c r="B48" s="14">
        <f>[20]Sumary!R20</f>
        <v>157.48031496062993</v>
      </c>
      <c r="C48" s="15">
        <f>'Nova Vertical D'!C48*(1+Sumary!$C$22)</f>
        <v>49.709357489177478</v>
      </c>
      <c r="D48" s="15">
        <f>'Nova Vertical D'!D48*(1+Sumary!$C$22)</f>
        <v>70.321369567099552</v>
      </c>
      <c r="E48" s="15">
        <f>'Nova Vertical D'!E48*(1+Sumary!$C$22)</f>
        <v>90.933381645021626</v>
      </c>
      <c r="F48" s="15">
        <f>'Nova Vertical D'!F48*(1+Sumary!$C$22)</f>
        <v>112.24239372294372</v>
      </c>
      <c r="G48" s="15">
        <f>'Nova Vertical D'!G48*(1+Sumary!$C$22)</f>
        <v>132.85440580086578</v>
      </c>
      <c r="H48" s="15">
        <f>'Nova Vertical D'!H48*(1+Sumary!$C$22)</f>
        <v>153.46641787878784</v>
      </c>
      <c r="I48" s="15">
        <f>'Nova Vertical D'!I48*(1+Sumary!$C$22)</f>
        <v>174.0784299567099</v>
      </c>
      <c r="J48" s="15">
        <f>'Nova Vertical D'!J48*(1+Sumary!$C$22)</f>
        <v>185.20508659956707</v>
      </c>
      <c r="K48" s="15">
        <f>'Nova Vertical D'!K48*(1+Sumary!$C$22)</f>
        <v>204.78649807359307</v>
      </c>
      <c r="L48" s="15">
        <f>'Nova Vertical D'!L48*(1+Sumary!$C$22)</f>
        <v>212.82135290476191</v>
      </c>
      <c r="M48" s="15">
        <f>'Nova Vertical D'!M48*(1+Sumary!$C$22)</f>
        <v>218.79500652813849</v>
      </c>
    </row>
    <row r="49" spans="1:13" ht="20.100000000000001" customHeight="1" x14ac:dyDescent="0.2">
      <c r="A49" s="21" t="s">
        <v>32</v>
      </c>
      <c r="B49" s="19"/>
      <c r="C49" s="19"/>
      <c r="D49" s="19"/>
      <c r="E49" s="22"/>
      <c r="F49" s="19"/>
      <c r="H49" s="19"/>
      <c r="I49" s="19"/>
      <c r="J49" s="19"/>
      <c r="K49" s="20"/>
      <c r="L49" s="20"/>
    </row>
    <row r="50" spans="1:13" ht="20.100000000000001" customHeight="1" x14ac:dyDescent="0.2">
      <c r="A50" s="5" t="s">
        <v>1</v>
      </c>
      <c r="B50" s="23"/>
      <c r="C50" s="24">
        <f>[20]Sumary!S10</f>
        <v>0.8</v>
      </c>
      <c r="D50" s="24">
        <f>[20]Sumary!T10</f>
        <v>1.2</v>
      </c>
      <c r="E50" s="24">
        <f>[20]Sumary!U10</f>
        <v>1.6</v>
      </c>
      <c r="F50" s="24">
        <f>[20]Sumary!V10</f>
        <v>2</v>
      </c>
      <c r="G50" s="24">
        <f>[20]Sumary!W10</f>
        <v>2.4</v>
      </c>
      <c r="H50" s="25">
        <f>[20]Sumary!X10</f>
        <v>2.8</v>
      </c>
      <c r="I50" s="25">
        <f>[20]Sumary!Y10</f>
        <v>3.2</v>
      </c>
      <c r="J50" s="25">
        <f>[20]Sumary!Z10</f>
        <v>3.6</v>
      </c>
      <c r="K50" s="25">
        <f>[20]Sumary!AA10</f>
        <v>4</v>
      </c>
      <c r="L50" s="25">
        <f>[20]Sumary!AB10</f>
        <v>4.4000000000000004</v>
      </c>
      <c r="M50" s="438">
        <f>[20]Sumary!AC10</f>
        <v>4.8</v>
      </c>
    </row>
    <row r="51" spans="1:13" ht="20.100000000000001" customHeight="1" x14ac:dyDescent="0.2">
      <c r="A51" s="9"/>
      <c r="B51" s="26" t="s">
        <v>2</v>
      </c>
      <c r="C51" s="29">
        <f>[20]Sumary!S11</f>
        <v>24</v>
      </c>
      <c r="D51" s="29">
        <f>[20]Sumary!T11</f>
        <v>48</v>
      </c>
      <c r="E51" s="29">
        <f>[20]Sumary!U11</f>
        <v>60</v>
      </c>
      <c r="F51" s="29">
        <f>[20]Sumary!V11</f>
        <v>84</v>
      </c>
      <c r="G51" s="29">
        <f>[20]Sumary!W11</f>
        <v>108</v>
      </c>
      <c r="H51" s="30">
        <f>[20]Sumary!X11</f>
        <v>132</v>
      </c>
      <c r="I51" s="30">
        <f>[20]Sumary!Y11</f>
        <v>156</v>
      </c>
      <c r="J51" s="30">
        <f>[20]Sumary!Z11</f>
        <v>190</v>
      </c>
      <c r="K51" s="30">
        <f>[20]Sumary!AA11</f>
        <v>190</v>
      </c>
      <c r="L51" s="30">
        <f>[20]Sumary!AB11</f>
        <v>190</v>
      </c>
      <c r="M51" s="440">
        <f>[20]Sumary!AC11</f>
        <v>190</v>
      </c>
    </row>
    <row r="52" spans="1:13" ht="20.100000000000001" customHeight="1" x14ac:dyDescent="0.2">
      <c r="A52" s="13">
        <f>[20]Sumary!Q12</f>
        <v>0.8</v>
      </c>
      <c r="B52" s="14">
        <f>[20]Sumary!R12</f>
        <v>31.496062992125985</v>
      </c>
      <c r="C52" s="15">
        <f>'Nova Vertical D'!C52*(1+Sumary!$C$22)</f>
        <v>24.473422683982683</v>
      </c>
      <c r="D52" s="15">
        <f>'Nova Vertical D'!D52*(1+Sumary!$C$22)</f>
        <v>32.467467359307356</v>
      </c>
      <c r="E52" s="15">
        <f>'Nova Vertical D'!E52*(1+Sumary!$C$22)</f>
        <v>40.461512034632037</v>
      </c>
      <c r="F52" s="15">
        <f>'Nova Vertical D'!F52*(1+Sumary!$C$22)</f>
        <v>49.152556709956706</v>
      </c>
      <c r="G52" s="15">
        <f>'Nova Vertical D'!G52*(1+Sumary!$C$22)</f>
        <v>57.146601385281386</v>
      </c>
      <c r="H52" s="15">
        <f>'Nova Vertical D'!H52*(1+Sumary!$C$22)</f>
        <v>65.140646060606045</v>
      </c>
      <c r="I52" s="15">
        <f>'Nova Vertical D'!I52*(1+Sumary!$C$22)</f>
        <v>73.134690735930732</v>
      </c>
      <c r="J52" s="15">
        <f>'Nova Vertical D'!J52*(1+Sumary!$C$22)</f>
        <v>77.321465307359318</v>
      </c>
      <c r="K52" s="15">
        <f>'Nova Vertical D'!K52*(1+Sumary!$C$22)</f>
        <v>84.915807748917743</v>
      </c>
      <c r="L52" s="15">
        <f>'Nova Vertical D'!L52*(1+Sumary!$C$22)</f>
        <v>87.903475619047626</v>
      </c>
      <c r="M52" s="15">
        <f>'Nova Vertical D'!M52*(1+Sumary!$C$22)</f>
        <v>90.091739021645012</v>
      </c>
    </row>
    <row r="53" spans="1:13" ht="20.100000000000001" customHeight="1" x14ac:dyDescent="0.2">
      <c r="A53" s="13">
        <f>[20]Sumary!Q13</f>
        <v>1.2</v>
      </c>
      <c r="B53" s="14">
        <f>[20]Sumary!R13</f>
        <v>47.244094488188978</v>
      </c>
      <c r="C53" s="15">
        <f>'Nova Vertical D'!C53*(1+Sumary!$C$22)</f>
        <v>29.588435670995672</v>
      </c>
      <c r="D53" s="15">
        <f>'Nova Vertical D'!D53*(1+Sumary!$C$22)</f>
        <v>40.139986839826832</v>
      </c>
      <c r="E53" s="15">
        <f>'Nova Vertical D'!E53*(1+Sumary!$C$22)</f>
        <v>50.691538008658</v>
      </c>
      <c r="F53" s="15">
        <f>'Nova Vertical D'!F53*(1+Sumary!$C$22)</f>
        <v>61.940089177489163</v>
      </c>
      <c r="G53" s="15">
        <f>'Nova Vertical D'!G53*(1+Sumary!$C$22)</f>
        <v>72.491640346320338</v>
      </c>
      <c r="H53" s="15">
        <f>'Nova Vertical D'!H53*(1+Sumary!$C$22)</f>
        <v>83.043191515151506</v>
      </c>
      <c r="I53" s="15">
        <f>'Nova Vertical D'!I53*(1+Sumary!$C$22)</f>
        <v>93.594742683982673</v>
      </c>
      <c r="J53" s="15">
        <f>'Nova Vertical D'!J53*(1+Sumary!$C$22)</f>
        <v>99.188145826839829</v>
      </c>
      <c r="K53" s="15">
        <f>'Nova Vertical D'!K53*(1+Sumary!$C$22)</f>
        <v>109.2121194372294</v>
      </c>
      <c r="L53" s="15">
        <f>'Nova Vertical D'!L53*(1+Sumary!$C$22)</f>
        <v>113.22278990476191</v>
      </c>
      <c r="M53" s="15">
        <f>'Nova Vertical D'!M53*(1+Sumary!$C$22)</f>
        <v>116.17830525541125</v>
      </c>
    </row>
    <row r="54" spans="1:13" ht="20.100000000000001" customHeight="1" x14ac:dyDescent="0.2">
      <c r="A54" s="13">
        <f>[20]Sumary!Q14</f>
        <v>1.6</v>
      </c>
      <c r="B54" s="14">
        <f>[20]Sumary!R14</f>
        <v>62.99212598425197</v>
      </c>
      <c r="C54" s="15">
        <f>'Nova Vertical D'!C54*(1+Sumary!$C$22)</f>
        <v>34.703448658008654</v>
      </c>
      <c r="D54" s="15">
        <f>'Nova Vertical D'!D54*(1+Sumary!$C$22)</f>
        <v>47.812506320346316</v>
      </c>
      <c r="E54" s="15">
        <f>'Nova Vertical D'!E54*(1+Sumary!$C$22)</f>
        <v>60.921563982683985</v>
      </c>
      <c r="F54" s="15">
        <f>'Nova Vertical D'!F54*(1+Sumary!$C$22)</f>
        <v>74.727621645021642</v>
      </c>
      <c r="G54" s="15">
        <f>'Nova Vertical D'!G54*(1+Sumary!$C$22)</f>
        <v>87.83667930735929</v>
      </c>
      <c r="H54" s="15">
        <f>'Nova Vertical D'!H54*(1+Sumary!$C$22)</f>
        <v>100.94573696969697</v>
      </c>
      <c r="I54" s="15">
        <f>'Nova Vertical D'!I54*(1+Sumary!$C$22)</f>
        <v>114.05479463203463</v>
      </c>
      <c r="J54" s="15">
        <f>'Nova Vertical D'!J54*(1+Sumary!$C$22)</f>
        <v>121.05482634632037</v>
      </c>
      <c r="K54" s="15">
        <f>'Nova Vertical D'!K54*(1+Sumary!$C$22)</f>
        <v>133.50843112554111</v>
      </c>
      <c r="L54" s="15">
        <f>'Nova Vertical D'!L54*(1+Sumary!$C$22)</f>
        <v>138.54210419047618</v>
      </c>
      <c r="M54" s="15">
        <f>'Nova Vertical D'!M54*(1+Sumary!$C$22)</f>
        <v>142.26487148917744</v>
      </c>
    </row>
    <row r="55" spans="1:13" ht="20.100000000000001" customHeight="1" x14ac:dyDescent="0.2">
      <c r="A55" s="13">
        <f>[20]Sumary!Q15</f>
        <v>2</v>
      </c>
      <c r="B55" s="14">
        <f>[20]Sumary!R15</f>
        <v>78.740157480314963</v>
      </c>
      <c r="C55" s="15">
        <f>'Nova Vertical D'!C55*(1+Sumary!$C$22)</f>
        <v>39.81846164502165</v>
      </c>
      <c r="D55" s="15">
        <f>'Nova Vertical D'!D55*(1+Sumary!$C$22)</f>
        <v>55.485025800865799</v>
      </c>
      <c r="E55" s="15">
        <f>'Nova Vertical D'!E55*(1+Sumary!$C$22)</f>
        <v>71.151589956709955</v>
      </c>
      <c r="F55" s="15">
        <f>'Nova Vertical D'!F55*(1+Sumary!$C$22)</f>
        <v>87.5151541125541</v>
      </c>
      <c r="G55" s="15">
        <f>'Nova Vertical D'!G55*(1+Sumary!$C$22)</f>
        <v>103.18171826839826</v>
      </c>
      <c r="H55" s="15">
        <f>'Nova Vertical D'!H55*(1+Sumary!$C$22)</f>
        <v>118.84828242424243</v>
      </c>
      <c r="I55" s="15">
        <f>'Nova Vertical D'!I55*(1+Sumary!$C$22)</f>
        <v>134.51484658008656</v>
      </c>
      <c r="J55" s="15">
        <f>'Nova Vertical D'!J55*(1+Sumary!$C$22)</f>
        <v>142.92150686580084</v>
      </c>
      <c r="K55" s="15">
        <f>'Nova Vertical D'!K55*(1+Sumary!$C$22)</f>
        <v>157.80474281385281</v>
      </c>
      <c r="L55" s="15">
        <f>'Nova Vertical D'!L55*(1+Sumary!$C$22)</f>
        <v>163.86141847619047</v>
      </c>
      <c r="M55" s="15">
        <f>'Nova Vertical D'!M55*(1+Sumary!$C$22)</f>
        <v>168.35143772294367</v>
      </c>
    </row>
    <row r="56" spans="1:13" ht="20.100000000000001" customHeight="1" x14ac:dyDescent="0.2">
      <c r="A56" s="13">
        <f>[20]Sumary!Q16</f>
        <v>2.4</v>
      </c>
      <c r="B56" s="14">
        <f>[20]Sumary!R16</f>
        <v>94.488188976377955</v>
      </c>
      <c r="C56" s="15">
        <f>'Nova Vertical D'!C56*(1+Sumary!$C$22)</f>
        <v>44.933474632034631</v>
      </c>
      <c r="D56" s="15">
        <f>'Nova Vertical D'!D56*(1+Sumary!$C$22)</f>
        <v>63.157545281385282</v>
      </c>
      <c r="E56" s="15">
        <f>'Nova Vertical D'!E56*(1+Sumary!$C$22)</f>
        <v>81.381615930735933</v>
      </c>
      <c r="F56" s="15">
        <f>'Nova Vertical D'!F56*(1+Sumary!$C$22)</f>
        <v>100.30268658008657</v>
      </c>
      <c r="G56" s="15">
        <f>'Nova Vertical D'!G56*(1+Sumary!$C$22)</f>
        <v>118.52675722943722</v>
      </c>
      <c r="H56" s="15">
        <f>'Nova Vertical D'!H56*(1+Sumary!$C$22)</f>
        <v>136.75082787878787</v>
      </c>
      <c r="I56" s="15">
        <f>'Nova Vertical D'!I56*(1+Sumary!$C$22)</f>
        <v>154.97489852813851</v>
      </c>
      <c r="J56" s="15">
        <f>'Nova Vertical D'!J56*(1+Sumary!$C$22)</f>
        <v>164.78818738528136</v>
      </c>
      <c r="K56" s="15">
        <f>'Nova Vertical D'!K56*(1+Sumary!$C$22)</f>
        <v>182.10105450216449</v>
      </c>
      <c r="L56" s="15">
        <f>'Nova Vertical D'!L56*(1+Sumary!$C$22)</f>
        <v>189.18073276190478</v>
      </c>
      <c r="M56" s="15">
        <f>'Nova Vertical D'!M56*(1+Sumary!$C$22)</f>
        <v>194.43800395670991</v>
      </c>
    </row>
    <row r="57" spans="1:13" ht="20.100000000000001" customHeight="1" x14ac:dyDescent="0.2">
      <c r="A57" s="13">
        <f>[20]Sumary!Q17</f>
        <v>2.8</v>
      </c>
      <c r="B57" s="14">
        <f>[20]Sumary!R17</f>
        <v>110.23622047244095</v>
      </c>
      <c r="C57" s="15">
        <f>'Nova Vertical D'!C57*(1+Sumary!$C$22)</f>
        <v>50.04848761904762</v>
      </c>
      <c r="D57" s="15">
        <f>'Nova Vertical D'!D57*(1+Sumary!$C$22)</f>
        <v>70.830064761904751</v>
      </c>
      <c r="E57" s="15">
        <f>'Nova Vertical D'!E57*(1+Sumary!$C$22)</f>
        <v>91.611641904761896</v>
      </c>
      <c r="F57" s="15">
        <f>'Nova Vertical D'!F57*(1+Sumary!$C$22)</f>
        <v>113.09021904761904</v>
      </c>
      <c r="G57" s="15">
        <f>'Nova Vertical D'!G57*(1+Sumary!$C$22)</f>
        <v>133.87179619047618</v>
      </c>
      <c r="H57" s="15">
        <f>'Nova Vertical D'!H57*(1+Sumary!$C$22)</f>
        <v>154.65337333333332</v>
      </c>
      <c r="I57" s="15">
        <f>'Nova Vertical D'!I57*(1+Sumary!$C$22)</f>
        <v>175.43495047619044</v>
      </c>
      <c r="J57" s="15">
        <f>'Nova Vertical D'!J57*(1+Sumary!$C$22)</f>
        <v>186.65486790476186</v>
      </c>
      <c r="K57" s="15">
        <f>'Nova Vertical D'!K57*(1+Sumary!$C$22)</f>
        <v>206.39736619047616</v>
      </c>
      <c r="L57" s="15">
        <f>'Nova Vertical D'!L57*(1+Sumary!$C$22)</f>
        <v>214.50004704761906</v>
      </c>
      <c r="M57" s="15">
        <f>'Nova Vertical D'!M57*(1+Sumary!$C$22)</f>
        <v>220.52457019047617</v>
      </c>
    </row>
    <row r="58" spans="1:13" ht="20.100000000000001" customHeight="1" x14ac:dyDescent="0.2">
      <c r="A58" s="13">
        <f>[20]Sumary!Q18</f>
        <v>3.2</v>
      </c>
      <c r="B58" s="14">
        <f>[20]Sumary!R18</f>
        <v>125.98425196850394</v>
      </c>
      <c r="C58" s="15">
        <f>'Nova Vertical D'!C58*(1+Sumary!$C$22)</f>
        <v>55.163500606060609</v>
      </c>
      <c r="D58" s="15">
        <f>'Nova Vertical D'!D58*(1+Sumary!$C$22)</f>
        <v>78.502584242424234</v>
      </c>
      <c r="E58" s="15">
        <f>'Nova Vertical D'!E58*(1+Sumary!$C$22)</f>
        <v>101.84166787878789</v>
      </c>
      <c r="F58" s="15">
        <f>'Nova Vertical D'!F58*(1+Sumary!$C$22)</f>
        <v>125.8777515151515</v>
      </c>
      <c r="G58" s="15">
        <f>'Nova Vertical D'!G58*(1+Sumary!$C$22)</f>
        <v>149.21683515151514</v>
      </c>
      <c r="H58" s="15">
        <f>'Nova Vertical D'!H58*(1+Sumary!$C$22)</f>
        <v>172.55591878787877</v>
      </c>
      <c r="I58" s="15">
        <f>'Nova Vertical D'!I58*(1+Sumary!$C$22)</f>
        <v>195.89500242424242</v>
      </c>
      <c r="J58" s="15">
        <f>'Nova Vertical D'!J58*(1+Sumary!$C$22)</f>
        <v>208.52154842424244</v>
      </c>
      <c r="K58" s="15">
        <f>'Nova Vertical D'!K58*(1+Sumary!$C$22)</f>
        <v>230.69367787878784</v>
      </c>
      <c r="L58" s="15">
        <f>'Nova Vertical D'!L58*(1+Sumary!$C$22)</f>
        <v>239.81936133333332</v>
      </c>
      <c r="M58" s="15">
        <f>'Nova Vertical D'!M58*(1+Sumary!$C$22)</f>
        <v>246.6111364242424</v>
      </c>
    </row>
    <row r="59" spans="1:13" ht="20.100000000000001" customHeight="1" x14ac:dyDescent="0.2">
      <c r="A59" s="13">
        <f>[20]Sumary!Q19</f>
        <v>3.6</v>
      </c>
      <c r="B59" s="14">
        <f>[20]Sumary!R19</f>
        <v>141.73228346456693</v>
      </c>
      <c r="C59" s="15">
        <f>'Nova Vertical D'!C59*(1+Sumary!$C$22)</f>
        <v>60.278513593073583</v>
      </c>
      <c r="D59" s="15">
        <f>'Nova Vertical D'!D59*(1+Sumary!$C$22)</f>
        <v>86.175103722943717</v>
      </c>
      <c r="E59" s="15">
        <f>'Nova Vertical D'!E59*(1+Sumary!$C$22)</f>
        <v>112.07169385281385</v>
      </c>
      <c r="F59" s="15">
        <f>'Nova Vertical D'!F59*(1+Sumary!$C$22)</f>
        <v>138.66528398268397</v>
      </c>
      <c r="G59" s="15">
        <f>'Nova Vertical D'!G59*(1+Sumary!$C$22)</f>
        <v>164.56187411255411</v>
      </c>
      <c r="H59" s="15">
        <f>'Nova Vertical D'!H59*(1+Sumary!$C$22)</f>
        <v>190.45846424242418</v>
      </c>
      <c r="I59" s="15">
        <f>'Nova Vertical D'!I59*(1+Sumary!$C$22)</f>
        <v>216.35505437229435</v>
      </c>
      <c r="J59" s="15">
        <f>'Nova Vertical D'!J59*(1+Sumary!$C$22)</f>
        <v>230.38822894372294</v>
      </c>
      <c r="K59" s="15">
        <f>'Nova Vertical D'!K59*(1+Sumary!$C$22)</f>
        <v>254.98998956709954</v>
      </c>
      <c r="L59" s="15">
        <f>'Nova Vertical D'!L59*(1+Sumary!$C$22)</f>
        <v>265.13867561904766</v>
      </c>
      <c r="M59" s="15">
        <f>'Nova Vertical D'!M59*(1+Sumary!$C$22)</f>
        <v>272.69770265800867</v>
      </c>
    </row>
    <row r="60" spans="1:13" ht="20.100000000000001" customHeight="1" x14ac:dyDescent="0.2">
      <c r="A60" s="13">
        <f>[20]Sumary!Q20</f>
        <v>4</v>
      </c>
      <c r="B60" s="14">
        <f>[20]Sumary!R20</f>
        <v>157.48031496062993</v>
      </c>
      <c r="C60" s="15">
        <f>'Nova Vertical D'!C60*(1+Sumary!$C$22)</f>
        <v>65.393526580086572</v>
      </c>
      <c r="D60" s="15">
        <f>'Nova Vertical D'!D60*(1+Sumary!$C$22)</f>
        <v>93.847623203463186</v>
      </c>
      <c r="E60" s="15">
        <f>'Nova Vertical D'!E60*(1+Sumary!$C$22)</f>
        <v>122.30171982683983</v>
      </c>
      <c r="F60" s="15">
        <f>'Nova Vertical D'!F60*(1+Sumary!$C$22)</f>
        <v>151.45281645021643</v>
      </c>
      <c r="G60" s="15">
        <f>'Nova Vertical D'!G60*(1+Sumary!$C$22)</f>
        <v>179.90691307359305</v>
      </c>
      <c r="H60" s="15">
        <f>'Nova Vertical D'!H60*(1+Sumary!$C$22)</f>
        <v>208.36100969696963</v>
      </c>
      <c r="I60" s="15">
        <f>'Nova Vertical D'!I60*(1+Sumary!$C$22)</f>
        <v>236.8151063203463</v>
      </c>
      <c r="J60" s="15">
        <f>'Nova Vertical D'!J60*(1+Sumary!$C$22)</f>
        <v>252.25490946320346</v>
      </c>
      <c r="K60" s="15">
        <f>'Nova Vertical D'!K60*(1+Sumary!$C$22)</f>
        <v>279.28630125541122</v>
      </c>
      <c r="L60" s="15">
        <f>'Nova Vertical D'!L60*(1+Sumary!$C$22)</f>
        <v>290.45798990476192</v>
      </c>
      <c r="M60" s="15">
        <f>'Nova Vertical D'!M60*(1+Sumary!$C$22)</f>
        <v>298.78426889177484</v>
      </c>
    </row>
    <row r="61" spans="1:13" ht="20.100000000000001" customHeight="1" x14ac:dyDescent="0.2">
      <c r="A61" s="1" t="s">
        <v>7</v>
      </c>
    </row>
    <row r="62" spans="1:13" ht="20.100000000000001" customHeight="1" x14ac:dyDescent="0.2">
      <c r="A62" s="5" t="s">
        <v>1</v>
      </c>
      <c r="B62" s="6"/>
      <c r="C62" s="7">
        <f>[20]Sumary!S10</f>
        <v>0.8</v>
      </c>
      <c r="D62" s="24">
        <f>[20]Sumary!T10</f>
        <v>1.2</v>
      </c>
      <c r="E62" s="24">
        <f>[20]Sumary!U10</f>
        <v>1.6</v>
      </c>
      <c r="F62" s="24">
        <f>[20]Sumary!V10</f>
        <v>2</v>
      </c>
      <c r="G62" s="24">
        <f>[20]Sumary!W10</f>
        <v>2.4</v>
      </c>
      <c r="H62" s="25">
        <f>[20]Sumary!X10</f>
        <v>2.8</v>
      </c>
      <c r="I62" s="25">
        <f>[20]Sumary!Y10</f>
        <v>3.2</v>
      </c>
      <c r="J62" s="25">
        <f>[20]Sumary!Z10</f>
        <v>3.6</v>
      </c>
      <c r="K62" s="25">
        <f>[20]Sumary!AA10</f>
        <v>4</v>
      </c>
      <c r="L62" s="25">
        <f>[20]Sumary!AB10</f>
        <v>4.4000000000000004</v>
      </c>
      <c r="M62" s="438">
        <f>[20]Sumary!AC10</f>
        <v>4.8</v>
      </c>
    </row>
    <row r="63" spans="1:13" ht="20.100000000000001" customHeight="1" x14ac:dyDescent="0.2">
      <c r="A63" s="9"/>
      <c r="B63" s="10" t="s">
        <v>2</v>
      </c>
      <c r="C63" s="32">
        <f>[20]Sumary!S11</f>
        <v>24</v>
      </c>
      <c r="D63" s="29">
        <f>[20]Sumary!T11</f>
        <v>48</v>
      </c>
      <c r="E63" s="29">
        <f>[20]Sumary!U11</f>
        <v>60</v>
      </c>
      <c r="F63" s="29">
        <f>[20]Sumary!V11</f>
        <v>84</v>
      </c>
      <c r="G63" s="29">
        <f>[20]Sumary!W11</f>
        <v>108</v>
      </c>
      <c r="H63" s="30">
        <f>[20]Sumary!X11</f>
        <v>132</v>
      </c>
      <c r="I63" s="30">
        <f>[20]Sumary!Y11</f>
        <v>156</v>
      </c>
      <c r="J63" s="30">
        <f>[20]Sumary!Z11</f>
        <v>190</v>
      </c>
      <c r="K63" s="30">
        <f>[20]Sumary!AA11</f>
        <v>190</v>
      </c>
      <c r="L63" s="30">
        <f>[20]Sumary!AB11</f>
        <v>190</v>
      </c>
      <c r="M63" s="440">
        <f>[20]Sumary!AC11</f>
        <v>190</v>
      </c>
    </row>
    <row r="64" spans="1:13" ht="20.100000000000001" customHeight="1" x14ac:dyDescent="0.2">
      <c r="A64" s="13">
        <f>[20]Sumary!Q12</f>
        <v>0.8</v>
      </c>
      <c r="B64" s="14">
        <f>[20]Sumary!R12</f>
        <v>31.496062992125985</v>
      </c>
      <c r="C64" s="15">
        <f>'Nova Vertical D'!C64*(1+Sumary!$C$22)</f>
        <v>26.935486320346325</v>
      </c>
      <c r="D64" s="15">
        <f>'Nova Vertical D'!D64*(1+Sumary!$C$22)</f>
        <v>36.160562813852813</v>
      </c>
      <c r="E64" s="15">
        <f>'Nova Vertical D'!E64*(1+Sumary!$C$22)</f>
        <v>45.385639307359313</v>
      </c>
      <c r="F64" s="15">
        <f>'Nova Vertical D'!F64*(1+Sumary!$C$22)</f>
        <v>55.307715800865807</v>
      </c>
      <c r="G64" s="15">
        <f>'Nova Vertical D'!G64*(1+Sumary!$C$22)</f>
        <v>64.5327922943723</v>
      </c>
      <c r="H64" s="15">
        <f>'Nova Vertical D'!H64*(1+Sumary!$C$22)</f>
        <v>73.757868787878778</v>
      </c>
      <c r="I64" s="15">
        <f>'Nova Vertical D'!I64*(1+Sumary!$C$22)</f>
        <v>82.982945281385284</v>
      </c>
      <c r="J64" s="15">
        <f>'Nova Vertical D'!J64*(1+Sumary!$C$22)</f>
        <v>87.846787352813877</v>
      </c>
      <c r="K64" s="15">
        <f>'Nova Vertical D'!K64*(1+Sumary!$C$22)</f>
        <v>96.610610021645016</v>
      </c>
      <c r="L64" s="15">
        <f>'Nova Vertical D'!L64*(1+Sumary!$C$22)</f>
        <v>100.09069061904763</v>
      </c>
      <c r="M64" s="15">
        <f>'Nova Vertical D'!M64*(1+Sumary!$C$22)</f>
        <v>102.64826356709958</v>
      </c>
    </row>
    <row r="65" spans="1:13" ht="20.100000000000001" customHeight="1" x14ac:dyDescent="0.2">
      <c r="A65" s="13">
        <f>[20]Sumary!Q13</f>
        <v>1.2</v>
      </c>
      <c r="B65" s="14">
        <f>[20]Sumary!R13</f>
        <v>47.244094488188978</v>
      </c>
      <c r="C65" s="15">
        <f>'Nova Vertical D'!C65*(1+Sumary!$C$22)</f>
        <v>33.150862943722942</v>
      </c>
      <c r="D65" s="15">
        <f>'Nova Vertical D'!D65*(1+Sumary!$C$22)</f>
        <v>45.483627748917748</v>
      </c>
      <c r="E65" s="15">
        <f>'Nova Vertical D'!E65*(1+Sumary!$C$22)</f>
        <v>57.816392554112554</v>
      </c>
      <c r="F65" s="15">
        <f>'Nova Vertical D'!F65*(1+Sumary!$C$22)</f>
        <v>70.846157359307355</v>
      </c>
      <c r="G65" s="15">
        <f>'Nova Vertical D'!G65*(1+Sumary!$C$22)</f>
        <v>83.178922164502168</v>
      </c>
      <c r="H65" s="15">
        <f>'Nova Vertical D'!H65*(1+Sumary!$C$22)</f>
        <v>95.511686969696953</v>
      </c>
      <c r="I65" s="15">
        <f>'Nova Vertical D'!I65*(1+Sumary!$C$22)</f>
        <v>107.84445177489177</v>
      </c>
      <c r="J65" s="15">
        <f>'Nova Vertical D'!J65*(1+Sumary!$C$22)</f>
        <v>114.41752241774891</v>
      </c>
      <c r="K65" s="15">
        <f>'Nova Vertical D'!K65*(1+Sumary!$C$22)</f>
        <v>126.13364898268395</v>
      </c>
      <c r="L65" s="15">
        <f>'Nova Vertical D'!L65*(1+Sumary!$C$22)</f>
        <v>130.8568049047619</v>
      </c>
      <c r="M65" s="15">
        <f>'Nova Vertical D'!M65*(1+Sumary!$C$22)</f>
        <v>134.34668434632033</v>
      </c>
    </row>
    <row r="66" spans="1:13" ht="20.100000000000001" customHeight="1" x14ac:dyDescent="0.2">
      <c r="A66" s="13">
        <f>[20]Sumary!Q14</f>
        <v>1.6</v>
      </c>
      <c r="B66" s="14">
        <f>[20]Sumary!R14</f>
        <v>62.99212598425197</v>
      </c>
      <c r="C66" s="15">
        <f>'Nova Vertical D'!C66*(1+Sumary!$C$22)</f>
        <v>39.366239567099569</v>
      </c>
      <c r="D66" s="15">
        <f>'Nova Vertical D'!D66*(1+Sumary!$C$22)</f>
        <v>54.806692683982689</v>
      </c>
      <c r="E66" s="15">
        <f>'Nova Vertical D'!E66*(1+Sumary!$C$22)</f>
        <v>70.247145800865795</v>
      </c>
      <c r="F66" s="15">
        <f>'Nova Vertical D'!F66*(1+Sumary!$C$22)</f>
        <v>86.384598917748932</v>
      </c>
      <c r="G66" s="15">
        <f>'Nova Vertical D'!G66*(1+Sumary!$C$22)</f>
        <v>101.82505203463204</v>
      </c>
      <c r="H66" s="15">
        <f>'Nova Vertical D'!H66*(1+Sumary!$C$22)</f>
        <v>117.26550515151516</v>
      </c>
      <c r="I66" s="15">
        <f>'Nova Vertical D'!I66*(1+Sumary!$C$22)</f>
        <v>132.70595826839826</v>
      </c>
      <c r="J66" s="15">
        <f>'Nova Vertical D'!J66*(1+Sumary!$C$22)</f>
        <v>140.98825748268396</v>
      </c>
      <c r="K66" s="15">
        <f>'Nova Vertical D'!K66*(1+Sumary!$C$22)</f>
        <v>155.65668794372294</v>
      </c>
      <c r="L66" s="15">
        <f>'Nova Vertical D'!L66*(1+Sumary!$C$22)</f>
        <v>161.62291919047621</v>
      </c>
      <c r="M66" s="15">
        <f>'Nova Vertical D'!M66*(1+Sumary!$C$22)</f>
        <v>166.04510512554111</v>
      </c>
    </row>
    <row r="67" spans="1:13" ht="20.100000000000001" customHeight="1" x14ac:dyDescent="0.2">
      <c r="A67" s="13">
        <f>[20]Sumary!Q15</f>
        <v>2</v>
      </c>
      <c r="B67" s="14">
        <f>[20]Sumary!R15</f>
        <v>78.740157480314963</v>
      </c>
      <c r="C67" s="15">
        <f>'Nova Vertical D'!C67*(1+Sumary!$C$22)</f>
        <v>45.581616190476197</v>
      </c>
      <c r="D67" s="15">
        <f>'Nova Vertical D'!D67*(1+Sumary!$C$22)</f>
        <v>64.129757619047624</v>
      </c>
      <c r="E67" s="15">
        <f>'Nova Vertical D'!E67*(1+Sumary!$C$22)</f>
        <v>82.67789904761905</v>
      </c>
      <c r="F67" s="15">
        <f>'Nova Vertical D'!F67*(1+Sumary!$C$22)</f>
        <v>101.92304047619048</v>
      </c>
      <c r="G67" s="15">
        <f>'Nova Vertical D'!G67*(1+Sumary!$C$22)</f>
        <v>120.47118190476191</v>
      </c>
      <c r="H67" s="15">
        <f>'Nova Vertical D'!H67*(1+Sumary!$C$22)</f>
        <v>139.01932333333335</v>
      </c>
      <c r="I67" s="15">
        <f>'Nova Vertical D'!I67*(1+Sumary!$C$22)</f>
        <v>157.56746476190474</v>
      </c>
      <c r="J67" s="15">
        <f>'Nova Vertical D'!J67*(1+Sumary!$C$22)</f>
        <v>167.55899254761906</v>
      </c>
      <c r="K67" s="15">
        <f>'Nova Vertical D'!K67*(1+Sumary!$C$22)</f>
        <v>185.17972690476188</v>
      </c>
      <c r="L67" s="15">
        <f>'Nova Vertical D'!L67*(1+Sumary!$C$22)</f>
        <v>192.38903347619049</v>
      </c>
      <c r="M67" s="15">
        <f>'Nova Vertical D'!M67*(1+Sumary!$C$22)</f>
        <v>197.74352590476187</v>
      </c>
    </row>
    <row r="68" spans="1:13" ht="20.100000000000001" customHeight="1" x14ac:dyDescent="0.2">
      <c r="A68" s="13">
        <f>[20]Sumary!Q16</f>
        <v>2.4</v>
      </c>
      <c r="B68" s="14">
        <f>[20]Sumary!R16</f>
        <v>94.488188976377955</v>
      </c>
      <c r="C68" s="15">
        <f>'Nova Vertical D'!C68*(1+Sumary!$C$22)</f>
        <v>51.796992813852818</v>
      </c>
      <c r="D68" s="15">
        <f>'Nova Vertical D'!D68*(1+Sumary!$C$22)</f>
        <v>73.452822554112558</v>
      </c>
      <c r="E68" s="15">
        <f>'Nova Vertical D'!E68*(1+Sumary!$C$22)</f>
        <v>95.108652294372291</v>
      </c>
      <c r="F68" s="15">
        <f>'Nova Vertical D'!F68*(1+Sumary!$C$22)</f>
        <v>117.46148203463201</v>
      </c>
      <c r="G68" s="15">
        <f>'Nova Vertical D'!G68*(1+Sumary!$C$22)</f>
        <v>139.11731177489176</v>
      </c>
      <c r="H68" s="15">
        <f>'Nova Vertical D'!H68*(1+Sumary!$C$22)</f>
        <v>160.77314151515151</v>
      </c>
      <c r="I68" s="15">
        <f>'Nova Vertical D'!I68*(1+Sumary!$C$22)</f>
        <v>182.42897125541123</v>
      </c>
      <c r="J68" s="15">
        <f>'Nova Vertical D'!J68*(1+Sumary!$C$22)</f>
        <v>194.12972761255412</v>
      </c>
      <c r="K68" s="15">
        <f>'Nova Vertical D'!K68*(1+Sumary!$C$22)</f>
        <v>214.70276586580081</v>
      </c>
      <c r="L68" s="15">
        <f>'Nova Vertical D'!L68*(1+Sumary!$C$22)</f>
        <v>223.1551477619048</v>
      </c>
      <c r="M68" s="15">
        <f>'Nova Vertical D'!M68*(1+Sumary!$C$22)</f>
        <v>229.44194668398271</v>
      </c>
    </row>
    <row r="69" spans="1:13" ht="20.100000000000001" customHeight="1" x14ac:dyDescent="0.2">
      <c r="A69" s="13">
        <f>[20]Sumary!Q17</f>
        <v>2.8</v>
      </c>
      <c r="B69" s="14">
        <f>[20]Sumary!R17</f>
        <v>110.23622047244095</v>
      </c>
      <c r="C69" s="15">
        <f>'Nova Vertical D'!C69*(1+Sumary!$C$22)</f>
        <v>58.012369437229438</v>
      </c>
      <c r="D69" s="15">
        <f>'Nova Vertical D'!D69*(1+Sumary!$C$22)</f>
        <v>82.775887489177492</v>
      </c>
      <c r="E69" s="15">
        <f>'Nova Vertical D'!E69*(1+Sumary!$C$22)</f>
        <v>107.53940554112555</v>
      </c>
      <c r="F69" s="15">
        <f>'Nova Vertical D'!F69*(1+Sumary!$C$22)</f>
        <v>132.99992359307359</v>
      </c>
      <c r="G69" s="15">
        <f>'Nova Vertical D'!G69*(1+Sumary!$C$22)</f>
        <v>157.76344164502163</v>
      </c>
      <c r="H69" s="15">
        <f>'Nova Vertical D'!H69*(1+Sumary!$C$22)</f>
        <v>182.52695969696967</v>
      </c>
      <c r="I69" s="15">
        <f>'Nova Vertical D'!I69*(1+Sumary!$C$22)</f>
        <v>207.29047774891771</v>
      </c>
      <c r="J69" s="15">
        <f>'Nova Vertical D'!J69*(1+Sumary!$C$22)</f>
        <v>220.70046267748918</v>
      </c>
      <c r="K69" s="15">
        <f>'Nova Vertical D'!K69*(1+Sumary!$C$22)</f>
        <v>244.22580482683981</v>
      </c>
      <c r="L69" s="15">
        <f>'Nova Vertical D'!L69*(1+Sumary!$C$22)</f>
        <v>253.92126204761908</v>
      </c>
      <c r="M69" s="15">
        <f>'Nova Vertical D'!M69*(1+Sumary!$C$22)</f>
        <v>261.14036746320352</v>
      </c>
    </row>
    <row r="70" spans="1:13" ht="20.100000000000001" customHeight="1" x14ac:dyDescent="0.2">
      <c r="A70" s="13">
        <f>[20]Sumary!Q18</f>
        <v>3.2</v>
      </c>
      <c r="B70" s="14">
        <f>[20]Sumary!R18</f>
        <v>125.98425196850394</v>
      </c>
      <c r="C70" s="15">
        <f>'Nova Vertical D'!C70*(1+Sumary!$C$22)</f>
        <v>64.227746060606066</v>
      </c>
      <c r="D70" s="15">
        <f>'Nova Vertical D'!D70*(1+Sumary!$C$22)</f>
        <v>92.098952424242427</v>
      </c>
      <c r="E70" s="15">
        <f>'Nova Vertical D'!E70*(1+Sumary!$C$22)</f>
        <v>119.97015878787882</v>
      </c>
      <c r="F70" s="15">
        <f>'Nova Vertical D'!F70*(1+Sumary!$C$22)</f>
        <v>148.53836515151514</v>
      </c>
      <c r="G70" s="15">
        <f>'Nova Vertical D'!G70*(1+Sumary!$C$22)</f>
        <v>176.4095715151515</v>
      </c>
      <c r="H70" s="15">
        <f>'Nova Vertical D'!H70*(1+Sumary!$C$22)</f>
        <v>204.28077787878786</v>
      </c>
      <c r="I70" s="15">
        <f>'Nova Vertical D'!I70*(1+Sumary!$C$22)</f>
        <v>232.15198424242428</v>
      </c>
      <c r="J70" s="15">
        <f>'Nova Vertical D'!J70*(1+Sumary!$C$22)</f>
        <v>247.27119774242425</v>
      </c>
      <c r="K70" s="15">
        <f>'Nova Vertical D'!K70*(1+Sumary!$C$22)</f>
        <v>273.74884378787885</v>
      </c>
      <c r="L70" s="15">
        <f>'Nova Vertical D'!L70*(1+Sumary!$C$22)</f>
        <v>284.68737633333342</v>
      </c>
      <c r="M70" s="15">
        <f>'Nova Vertical D'!M70*(1+Sumary!$C$22)</f>
        <v>292.8387882424243</v>
      </c>
    </row>
    <row r="71" spans="1:13" ht="20.100000000000001" customHeight="1" x14ac:dyDescent="0.2">
      <c r="A71" s="13">
        <f>[20]Sumary!Q19</f>
        <v>3.6</v>
      </c>
      <c r="B71" s="14">
        <f>[20]Sumary!R19</f>
        <v>141.73228346456693</v>
      </c>
      <c r="C71" s="15">
        <f>'Nova Vertical D'!C71*(1+Sumary!$C$22)</f>
        <v>70.443122683982679</v>
      </c>
      <c r="D71" s="15">
        <f>'Nova Vertical D'!D71*(1+Sumary!$C$22)</f>
        <v>101.42201735930736</v>
      </c>
      <c r="E71" s="15">
        <f>'Nova Vertical D'!E71*(1+Sumary!$C$22)</f>
        <v>132.40091203463203</v>
      </c>
      <c r="F71" s="15">
        <f>'Nova Vertical D'!F71*(1+Sumary!$C$22)</f>
        <v>164.07680670995668</v>
      </c>
      <c r="G71" s="15">
        <f>'Nova Vertical D'!G71*(1+Sumary!$C$22)</f>
        <v>195.05570138528137</v>
      </c>
      <c r="H71" s="15">
        <f>'Nova Vertical D'!H71*(1+Sumary!$C$22)</f>
        <v>226.03459606060602</v>
      </c>
      <c r="I71" s="15">
        <f>'Nova Vertical D'!I71*(1+Sumary!$C$22)</f>
        <v>257.0134907359307</v>
      </c>
      <c r="J71" s="15">
        <f>'Nova Vertical D'!J71*(1+Sumary!$C$22)</f>
        <v>273.84193280735934</v>
      </c>
      <c r="K71" s="15">
        <f>'Nova Vertical D'!K71*(1+Sumary!$C$22)</f>
        <v>303.27188274891779</v>
      </c>
      <c r="L71" s="15">
        <f>'Nova Vertical D'!L71*(1+Sumary!$C$22)</f>
        <v>315.45349061904767</v>
      </c>
      <c r="M71" s="15">
        <f>'Nova Vertical D'!M71*(1+Sumary!$C$22)</f>
        <v>324.53720902164508</v>
      </c>
    </row>
    <row r="72" spans="1:13" ht="20.100000000000001" customHeight="1" x14ac:dyDescent="0.2">
      <c r="A72" s="13">
        <f>[20]Sumary!Q20</f>
        <v>4</v>
      </c>
      <c r="B72" s="14">
        <f>[20]Sumary!R20</f>
        <v>157.48031496062993</v>
      </c>
      <c r="C72" s="15">
        <f>'Nova Vertical D'!C72*(1+Sumary!$C$22)</f>
        <v>76.658499307359293</v>
      </c>
      <c r="D72" s="15">
        <f>'Nova Vertical D'!D72*(1+Sumary!$C$22)</f>
        <v>110.74508229437227</v>
      </c>
      <c r="E72" s="15">
        <f>'Nova Vertical D'!E72*(1+Sumary!$C$22)</f>
        <v>144.83166528138526</v>
      </c>
      <c r="F72" s="15">
        <f>'Nova Vertical D'!F72*(1+Sumary!$C$22)</f>
        <v>179.61524826839826</v>
      </c>
      <c r="G72" s="15">
        <f>'Nova Vertical D'!G72*(1+Sumary!$C$22)</f>
        <v>213.70183125541124</v>
      </c>
      <c r="H72" s="15">
        <f>'Nova Vertical D'!H72*(1+Sumary!$C$22)</f>
        <v>247.78841424242418</v>
      </c>
      <c r="I72" s="15">
        <f>'Nova Vertical D'!I72*(1+Sumary!$C$22)</f>
        <v>281.87499722943721</v>
      </c>
      <c r="J72" s="15">
        <f>'Nova Vertical D'!J72*(1+Sumary!$C$22)</f>
        <v>300.41266787229438</v>
      </c>
      <c r="K72" s="15">
        <f>'Nova Vertical D'!K72*(1+Sumary!$C$22)</f>
        <v>332.79492170995672</v>
      </c>
      <c r="L72" s="15">
        <f>'Nova Vertical D'!L72*(1+Sumary!$C$22)</f>
        <v>346.21960490476192</v>
      </c>
      <c r="M72" s="15">
        <f>'Nova Vertical D'!M72*(1+Sumary!$C$22)</f>
        <v>356.23562980086575</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[20]Sumary!S10</f>
        <v>0.8</v>
      </c>
      <c r="D74" s="24">
        <f>[20]Sumary!T10</f>
        <v>1.2</v>
      </c>
      <c r="E74" s="24">
        <f>[20]Sumary!U10</f>
        <v>1.6</v>
      </c>
      <c r="F74" s="24">
        <f>[20]Sumary!V10</f>
        <v>2</v>
      </c>
      <c r="G74" s="24">
        <f>[20]Sumary!W10</f>
        <v>2.4</v>
      </c>
      <c r="H74" s="25">
        <f>[20]Sumary!X10</f>
        <v>2.8</v>
      </c>
      <c r="I74" s="25">
        <f>[20]Sumary!Y10</f>
        <v>3.2</v>
      </c>
      <c r="J74" s="25">
        <f>[20]Sumary!Z10</f>
        <v>3.6</v>
      </c>
      <c r="K74" s="25">
        <f>[20]Sumary!AA10</f>
        <v>4</v>
      </c>
      <c r="L74" s="25">
        <f>[20]Sumary!AB10</f>
        <v>4.4000000000000004</v>
      </c>
      <c r="M74" s="438">
        <f>[20]Sumary!AC10</f>
        <v>4.8</v>
      </c>
    </row>
    <row r="75" spans="1:13" ht="20.100000000000001" customHeight="1" x14ac:dyDescent="0.2">
      <c r="A75" s="9"/>
      <c r="B75" s="26" t="s">
        <v>2</v>
      </c>
      <c r="C75" s="29">
        <f>[20]Sumary!S11</f>
        <v>24</v>
      </c>
      <c r="D75" s="29">
        <f>[20]Sumary!T11</f>
        <v>48</v>
      </c>
      <c r="E75" s="29">
        <f>[20]Sumary!U11</f>
        <v>60</v>
      </c>
      <c r="F75" s="29">
        <f>[20]Sumary!V11</f>
        <v>84</v>
      </c>
      <c r="G75" s="29">
        <f>[20]Sumary!W11</f>
        <v>108</v>
      </c>
      <c r="H75" s="30">
        <f>[20]Sumary!X11</f>
        <v>132</v>
      </c>
      <c r="I75" s="30">
        <f>[20]Sumary!Y11</f>
        <v>156</v>
      </c>
      <c r="J75" s="30">
        <f>[20]Sumary!Z11</f>
        <v>190</v>
      </c>
      <c r="K75" s="30">
        <f>[20]Sumary!AA11</f>
        <v>190</v>
      </c>
      <c r="L75" s="30">
        <f>[20]Sumary!AB11</f>
        <v>190</v>
      </c>
      <c r="M75" s="440">
        <f>[20]Sumary!AC11</f>
        <v>190</v>
      </c>
    </row>
    <row r="76" spans="1:13" ht="20.100000000000001" customHeight="1" x14ac:dyDescent="0.2">
      <c r="A76" s="13">
        <f>[20]Sumary!Q12</f>
        <v>0.8</v>
      </c>
      <c r="B76" s="14">
        <f>[20]Sumary!R12</f>
        <v>31.496062992125985</v>
      </c>
      <c r="C76" s="15">
        <f>'Nova Vertical D'!C76*(1+Sumary!$C$22)</f>
        <v>28.836373333333334</v>
      </c>
      <c r="D76" s="15">
        <f>'Nova Vertical D'!D76*(1+Sumary!$C$22)</f>
        <v>39.011893333333333</v>
      </c>
      <c r="E76" s="15">
        <f>'Nova Vertical D'!E76*(1+Sumary!$C$22)</f>
        <v>49.187413333333339</v>
      </c>
      <c r="F76" s="15">
        <f>'Nova Vertical D'!F76*(1+Sumary!$C$22)</f>
        <v>60.059933333333326</v>
      </c>
      <c r="G76" s="15">
        <f>'Nova Vertical D'!G76*(1+Sumary!$C$22)</f>
        <v>70.235453333333339</v>
      </c>
      <c r="H76" s="15">
        <f>'Nova Vertical D'!H76*(1+Sumary!$C$22)</f>
        <v>80.410973333333317</v>
      </c>
      <c r="I76" s="15">
        <f>'Nova Vertical D'!I76*(1+Sumary!$C$22)</f>
        <v>90.586493333333337</v>
      </c>
      <c r="J76" s="15">
        <f>'Nova Vertical D'!J76*(1+Sumary!$C$22)</f>
        <v>95.973079333333345</v>
      </c>
      <c r="K76" s="15">
        <f>'Nova Vertical D'!K76*(1+Sumary!$C$22)</f>
        <v>105.63982333333333</v>
      </c>
      <c r="L76" s="15">
        <f>'Nova Vertical D'!L76*(1+Sumary!$C$22)</f>
        <v>109.50008133333333</v>
      </c>
      <c r="M76" s="15">
        <f>'Nova Vertical D'!M76*(1+Sumary!$C$22)</f>
        <v>112.34278733333333</v>
      </c>
    </row>
    <row r="77" spans="1:13" ht="20.100000000000001" customHeight="1" x14ac:dyDescent="0.2">
      <c r="A77" s="13">
        <f>[20]Sumary!Q13</f>
        <v>1.2</v>
      </c>
      <c r="B77" s="14">
        <f>[20]Sumary!R13</f>
        <v>47.244094488188978</v>
      </c>
      <c r="C77" s="15">
        <f>'Nova Vertical D'!C77*(1+Sumary!$C$22)</f>
        <v>35.901308398268398</v>
      </c>
      <c r="D77" s="15">
        <f>'Nova Vertical D'!D77*(1+Sumary!$C$22)</f>
        <v>49.609295930735925</v>
      </c>
      <c r="E77" s="15">
        <f>'Nova Vertical D'!E77*(1+Sumary!$C$22)</f>
        <v>63.317283463203459</v>
      </c>
      <c r="F77" s="15">
        <f>'Nova Vertical D'!F77*(1+Sumary!$C$22)</f>
        <v>77.722270995670996</v>
      </c>
      <c r="G77" s="15">
        <f>'Nova Vertical D'!G77*(1+Sumary!$C$22)</f>
        <v>91.430258528138523</v>
      </c>
      <c r="H77" s="15">
        <f>'Nova Vertical D'!H77*(1+Sumary!$C$22)</f>
        <v>105.13824606060605</v>
      </c>
      <c r="I77" s="15">
        <f>'Nova Vertical D'!I77*(1+Sumary!$C$22)</f>
        <v>118.84623359307356</v>
      </c>
      <c r="J77" s="15">
        <f>'Nova Vertical D'!J77*(1+Sumary!$C$22)</f>
        <v>126.17567673593072</v>
      </c>
      <c r="K77" s="15">
        <f>'Nova Vertical D'!K77*(1+Sumary!$C$22)</f>
        <v>139.19826489177487</v>
      </c>
      <c r="L77" s="15">
        <f>'Nova Vertical D'!L77*(1+Sumary!$C$22)</f>
        <v>144.47150990476189</v>
      </c>
      <c r="M77" s="15">
        <f>'Nova Vertical D'!M77*(1+Sumary!$C$22)</f>
        <v>148.37395616450215</v>
      </c>
    </row>
    <row r="78" spans="1:13" ht="20.100000000000001" customHeight="1" x14ac:dyDescent="0.2">
      <c r="A78" s="13">
        <f>[20]Sumary!Q14</f>
        <v>1.6</v>
      </c>
      <c r="B78" s="14">
        <f>[20]Sumary!R14</f>
        <v>62.99212598425197</v>
      </c>
      <c r="C78" s="15">
        <f>'Nova Vertical D'!C78*(1+Sumary!$C$22)</f>
        <v>42.966243463203469</v>
      </c>
      <c r="D78" s="15">
        <f>'Nova Vertical D'!D78*(1+Sumary!$C$22)</f>
        <v>60.206698528138531</v>
      </c>
      <c r="E78" s="15">
        <f>'Nova Vertical D'!E78*(1+Sumary!$C$22)</f>
        <v>77.447153593073594</v>
      </c>
      <c r="F78" s="15">
        <f>'Nova Vertical D'!F78*(1+Sumary!$C$22)</f>
        <v>95.384608658008659</v>
      </c>
      <c r="G78" s="15">
        <f>'Nova Vertical D'!G78*(1+Sumary!$C$22)</f>
        <v>112.62506372294372</v>
      </c>
      <c r="H78" s="15">
        <f>'Nova Vertical D'!H78*(1+Sumary!$C$22)</f>
        <v>129.86551878787876</v>
      </c>
      <c r="I78" s="15">
        <f>'Nova Vertical D'!I78*(1+Sumary!$C$22)</f>
        <v>147.10597385281383</v>
      </c>
      <c r="J78" s="15">
        <f>'Nova Vertical D'!J78*(1+Sumary!$C$22)</f>
        <v>156.37827413852813</v>
      </c>
      <c r="K78" s="15">
        <f>'Nova Vertical D'!K78*(1+Sumary!$C$22)</f>
        <v>172.75670645021646</v>
      </c>
      <c r="L78" s="15">
        <f>'Nova Vertical D'!L78*(1+Sumary!$C$22)</f>
        <v>179.44293847619048</v>
      </c>
      <c r="M78" s="15">
        <f>'Nova Vertical D'!M78*(1+Sumary!$C$22)</f>
        <v>184.40512499567097</v>
      </c>
    </row>
    <row r="79" spans="1:13" ht="20.100000000000001" customHeight="1" x14ac:dyDescent="0.2">
      <c r="A79" s="13">
        <f>[20]Sumary!Q15</f>
        <v>2</v>
      </c>
      <c r="B79" s="14">
        <f>[20]Sumary!R15</f>
        <v>78.740157480314963</v>
      </c>
      <c r="C79" s="15">
        <f>'Nova Vertical D'!C79*(1+Sumary!$C$22)</f>
        <v>50.031178528138533</v>
      </c>
      <c r="D79" s="15">
        <f>'Nova Vertical D'!D79*(1+Sumary!$C$22)</f>
        <v>70.804101125541123</v>
      </c>
      <c r="E79" s="15">
        <f>'Nova Vertical D'!E79*(1+Sumary!$C$22)</f>
        <v>91.577023722943736</v>
      </c>
      <c r="F79" s="15">
        <f>'Nova Vertical D'!F79*(1+Sumary!$C$22)</f>
        <v>113.04694632034632</v>
      </c>
      <c r="G79" s="15">
        <f>'Nova Vertical D'!G79*(1+Sumary!$C$22)</f>
        <v>133.81986891774892</v>
      </c>
      <c r="H79" s="15">
        <f>'Nova Vertical D'!H79*(1+Sumary!$C$22)</f>
        <v>154.5927915151515</v>
      </c>
      <c r="I79" s="15">
        <f>'Nova Vertical D'!I79*(1+Sumary!$C$22)</f>
        <v>175.36571411255409</v>
      </c>
      <c r="J79" s="15">
        <f>'Nova Vertical D'!J79*(1+Sumary!$C$22)</f>
        <v>186.58087154112556</v>
      </c>
      <c r="K79" s="15">
        <f>'Nova Vertical D'!K79*(1+Sumary!$C$22)</f>
        <v>206.31514800865799</v>
      </c>
      <c r="L79" s="15">
        <f>'Nova Vertical D'!L79*(1+Sumary!$C$22)</f>
        <v>214.41436704761909</v>
      </c>
      <c r="M79" s="15">
        <f>'Nova Vertical D'!M79*(1+Sumary!$C$22)</f>
        <v>220.43629382683983</v>
      </c>
    </row>
    <row r="80" spans="1:13" ht="20.100000000000001" customHeight="1" x14ac:dyDescent="0.2">
      <c r="A80" s="13">
        <f>[20]Sumary!Q16</f>
        <v>2.4</v>
      </c>
      <c r="B80" s="14">
        <f>[20]Sumary!R16</f>
        <v>94.488188976377955</v>
      </c>
      <c r="C80" s="15">
        <f>'Nova Vertical D'!C80*(1+Sumary!$C$22)</f>
        <v>57.096113593073596</v>
      </c>
      <c r="D80" s="15">
        <f>'Nova Vertical D'!D80*(1+Sumary!$C$22)</f>
        <v>81.401503722943716</v>
      </c>
      <c r="E80" s="15">
        <f>'Nova Vertical D'!E80*(1+Sumary!$C$22)</f>
        <v>105.70689385281385</v>
      </c>
      <c r="F80" s="15">
        <f>'Nova Vertical D'!F80*(1+Sumary!$C$22)</f>
        <v>130.70928398268396</v>
      </c>
      <c r="G80" s="15">
        <f>'Nova Vertical D'!G80*(1+Sumary!$C$22)</f>
        <v>155.0146741125541</v>
      </c>
      <c r="H80" s="15">
        <f>'Nova Vertical D'!H80*(1+Sumary!$C$22)</f>
        <v>179.32006424242419</v>
      </c>
      <c r="I80" s="15">
        <f>'Nova Vertical D'!I80*(1+Sumary!$C$22)</f>
        <v>203.62545437229434</v>
      </c>
      <c r="J80" s="15">
        <f>'Nova Vertical D'!J80*(1+Sumary!$C$22)</f>
        <v>216.78346894372297</v>
      </c>
      <c r="K80" s="15">
        <f>'Nova Vertical D'!K80*(1+Sumary!$C$22)</f>
        <v>239.87358956709951</v>
      </c>
      <c r="L80" s="15">
        <f>'Nova Vertical D'!L80*(1+Sumary!$C$22)</f>
        <v>249.38579561904766</v>
      </c>
      <c r="M80" s="15">
        <f>'Nova Vertical D'!M80*(1+Sumary!$C$22)</f>
        <v>256.46746265800863</v>
      </c>
    </row>
    <row r="81" spans="1:13" ht="20.100000000000001" customHeight="1" x14ac:dyDescent="0.2">
      <c r="A81" s="13">
        <f>[20]Sumary!Q17</f>
        <v>2.8</v>
      </c>
      <c r="B81" s="14">
        <f>[20]Sumary!R17</f>
        <v>110.23622047244095</v>
      </c>
      <c r="C81" s="15">
        <f>'Nova Vertical D'!C81*(1+Sumary!$C$22)</f>
        <v>64.161048658008653</v>
      </c>
      <c r="D81" s="15">
        <f>'Nova Vertical D'!D81*(1+Sumary!$C$22)</f>
        <v>91.998906320346308</v>
      </c>
      <c r="E81" s="15">
        <f>'Nova Vertical D'!E81*(1+Sumary!$C$22)</f>
        <v>119.83676398268396</v>
      </c>
      <c r="F81" s="15">
        <f>'Nova Vertical D'!F81*(1+Sumary!$C$22)</f>
        <v>148.37162164502163</v>
      </c>
      <c r="G81" s="15">
        <f>'Nova Vertical D'!G81*(1+Sumary!$C$22)</f>
        <v>176.20947930735929</v>
      </c>
      <c r="H81" s="15">
        <f>'Nova Vertical D'!H81*(1+Sumary!$C$22)</f>
        <v>204.04733696969694</v>
      </c>
      <c r="I81" s="15">
        <f>'Nova Vertical D'!I81*(1+Sumary!$C$22)</f>
        <v>231.88519463203463</v>
      </c>
      <c r="J81" s="15">
        <f>'Nova Vertical D'!J81*(1+Sumary!$C$22)</f>
        <v>246.98606634632029</v>
      </c>
      <c r="K81" s="15">
        <f>'Nova Vertical D'!K81*(1+Sumary!$C$22)</f>
        <v>273.43203112554113</v>
      </c>
      <c r="L81" s="15">
        <f>'Nova Vertical D'!L81*(1+Sumary!$C$22)</f>
        <v>284.35722419047624</v>
      </c>
      <c r="M81" s="15">
        <f>'Nova Vertical D'!M81*(1+Sumary!$C$22)</f>
        <v>292.49863148917746</v>
      </c>
    </row>
    <row r="82" spans="1:13" ht="20.100000000000001" customHeight="1" x14ac:dyDescent="0.2">
      <c r="A82" s="13">
        <f>[20]Sumary!Q18</f>
        <v>3.2</v>
      </c>
      <c r="B82" s="14">
        <f>[20]Sumary!R18</f>
        <v>125.98425196850394</v>
      </c>
      <c r="C82" s="15">
        <f>'Nova Vertical D'!C82*(1+Sumary!$C$22)</f>
        <v>71.225983722943738</v>
      </c>
      <c r="D82" s="15">
        <f>'Nova Vertical D'!D82*(1+Sumary!$C$22)</f>
        <v>102.59630891774891</v>
      </c>
      <c r="E82" s="15">
        <f>'Nova Vertical D'!E82*(1+Sumary!$C$22)</f>
        <v>133.96663411255412</v>
      </c>
      <c r="F82" s="15">
        <f>'Nova Vertical D'!F82*(1+Sumary!$C$22)</f>
        <v>166.03395930735931</v>
      </c>
      <c r="G82" s="15">
        <f>'Nova Vertical D'!G82*(1+Sumary!$C$22)</f>
        <v>197.4042845021645</v>
      </c>
      <c r="H82" s="15">
        <f>'Nova Vertical D'!H82*(1+Sumary!$C$22)</f>
        <v>228.77460969696963</v>
      </c>
      <c r="I82" s="15">
        <f>'Nova Vertical D'!I82*(1+Sumary!$C$22)</f>
        <v>260.14493489177494</v>
      </c>
      <c r="J82" s="15">
        <f>'Nova Vertical D'!J82*(1+Sumary!$C$22)</f>
        <v>277.1886637489178</v>
      </c>
      <c r="K82" s="15">
        <f>'Nova Vertical D'!K82*(1+Sumary!$C$22)</f>
        <v>306.99047268398272</v>
      </c>
      <c r="L82" s="15">
        <f>'Nova Vertical D'!L82*(1+Sumary!$C$22)</f>
        <v>319.32865276190478</v>
      </c>
      <c r="M82" s="15">
        <f>'Nova Vertical D'!M82*(1+Sumary!$C$22)</f>
        <v>328.52980032034634</v>
      </c>
    </row>
    <row r="83" spans="1:13" ht="20.100000000000001" customHeight="1" x14ac:dyDescent="0.2">
      <c r="A83" s="13">
        <f>[20]Sumary!Q19</f>
        <v>3.6</v>
      </c>
      <c r="B83" s="14">
        <f>[20]Sumary!R19</f>
        <v>141.73228346456693</v>
      </c>
      <c r="C83" s="15">
        <f>'Nova Vertical D'!C83*(1+Sumary!$C$22)</f>
        <v>78.290918787878795</v>
      </c>
      <c r="D83" s="15">
        <f>'Nova Vertical D'!D83*(1+Sumary!$C$22)</f>
        <v>113.19371151515152</v>
      </c>
      <c r="E83" s="15">
        <f>'Nova Vertical D'!E83*(1+Sumary!$C$22)</f>
        <v>148.09650424242423</v>
      </c>
      <c r="F83" s="15">
        <f>'Nova Vertical D'!F83*(1+Sumary!$C$22)</f>
        <v>183.69629696969696</v>
      </c>
      <c r="G83" s="15">
        <f>'Nova Vertical D'!G83*(1+Sumary!$C$22)</f>
        <v>218.59908969696968</v>
      </c>
      <c r="H83" s="15">
        <f>'Nova Vertical D'!H83*(1+Sumary!$C$22)</f>
        <v>253.50188242424235</v>
      </c>
      <c r="I83" s="15">
        <f>'Nova Vertical D'!I83*(1+Sumary!$C$22)</f>
        <v>288.40467515151516</v>
      </c>
      <c r="J83" s="15">
        <f>'Nova Vertical D'!J83*(1+Sumary!$C$22)</f>
        <v>307.39126115151515</v>
      </c>
      <c r="K83" s="15">
        <f>'Nova Vertical D'!K83*(1+Sumary!$C$22)</f>
        <v>340.54891424242425</v>
      </c>
      <c r="L83" s="15">
        <f>'Nova Vertical D'!L83*(1+Sumary!$C$22)</f>
        <v>354.30008133333337</v>
      </c>
      <c r="M83" s="15">
        <f>'Nova Vertical D'!M83*(1+Sumary!$C$22)</f>
        <v>364.56096915151522</v>
      </c>
    </row>
    <row r="84" spans="1:13" ht="20.100000000000001" customHeight="1" x14ac:dyDescent="0.2">
      <c r="A84" s="13">
        <f>[20]Sumary!Q20</f>
        <v>4</v>
      </c>
      <c r="B84" s="14">
        <f>[20]Sumary!R20</f>
        <v>157.48031496062993</v>
      </c>
      <c r="C84" s="15">
        <f>'Nova Vertical D'!C84*(1+Sumary!$C$22)</f>
        <v>85.355853852813837</v>
      </c>
      <c r="D84" s="15">
        <f>'Nova Vertical D'!D84*(1+Sumary!$C$22)</f>
        <v>123.7911141125541</v>
      </c>
      <c r="E84" s="15">
        <f>'Nova Vertical D'!E84*(1+Sumary!$C$22)</f>
        <v>162.22637437229432</v>
      </c>
      <c r="F84" s="15">
        <f>'Nova Vertical D'!F84*(1+Sumary!$C$22)</f>
        <v>201.35863463203461</v>
      </c>
      <c r="G84" s="15">
        <f>'Nova Vertical D'!G84*(1+Sumary!$C$22)</f>
        <v>239.79389489177484</v>
      </c>
      <c r="H84" s="15">
        <f>'Nova Vertical D'!H84*(1+Sumary!$C$22)</f>
        <v>278.2291551515151</v>
      </c>
      <c r="I84" s="15">
        <f>'Nova Vertical D'!I84*(1+Sumary!$C$22)</f>
        <v>316.66441541125539</v>
      </c>
      <c r="J84" s="15">
        <f>'Nova Vertical D'!J84*(1+Sumary!$C$22)</f>
        <v>337.59385855411256</v>
      </c>
      <c r="K84" s="15">
        <f>'Nova Vertical D'!K84*(1+Sumary!$C$22)</f>
        <v>374.10735580086578</v>
      </c>
      <c r="L84" s="15">
        <f>'Nova Vertical D'!L84*(1+Sumary!$C$22)</f>
        <v>389.2715099047619</v>
      </c>
      <c r="M84" s="15">
        <f>'Nova Vertical D'!M84*(1+Sumary!$C$22)</f>
        <v>400.59213798268394</v>
      </c>
    </row>
    <row r="85" spans="1:13" ht="20.100000000000001" customHeight="1" thickBot="1" x14ac:dyDescent="0.25">
      <c r="A85" s="21" t="s">
        <v>35</v>
      </c>
      <c r="B85" s="19"/>
      <c r="C85" s="19"/>
      <c r="D85" s="19"/>
      <c r="E85" s="19"/>
      <c r="F85" s="19"/>
      <c r="H85" s="19"/>
      <c r="I85" s="19"/>
      <c r="J85" s="19"/>
      <c r="K85" s="16"/>
      <c r="L85" s="16"/>
    </row>
    <row r="86" spans="1:13" ht="20.100000000000001" customHeight="1" thickBot="1" x14ac:dyDescent="0.25">
      <c r="A86" s="34" t="s">
        <v>10</v>
      </c>
      <c r="B86" s="35"/>
      <c r="C86" s="36">
        <f>[20]Sumary!S10</f>
        <v>0.8</v>
      </c>
      <c r="D86" s="37">
        <f>[20]Sumary!T10</f>
        <v>1.2</v>
      </c>
      <c r="E86" s="37">
        <f>[20]Sumary!U10</f>
        <v>1.6</v>
      </c>
      <c r="F86" s="37">
        <f>[20]Sumary!V10</f>
        <v>2</v>
      </c>
      <c r="G86" s="37">
        <f>[20]Sumary!W10</f>
        <v>2.4</v>
      </c>
      <c r="H86" s="37">
        <f>[20]Sumary!X10</f>
        <v>2.8</v>
      </c>
      <c r="I86" s="37">
        <f>[20]Sumary!Y10</f>
        <v>3.2</v>
      </c>
      <c r="J86" s="37">
        <f>[20]Sumary!Z10</f>
        <v>3.6</v>
      </c>
      <c r="K86" s="37">
        <f>[20]Sumary!AA10</f>
        <v>4</v>
      </c>
      <c r="L86" s="37">
        <f>[20]Sumary!AB10</f>
        <v>4.4000000000000004</v>
      </c>
      <c r="M86" s="442">
        <f>[20]Sumary!AC10</f>
        <v>4.8</v>
      </c>
    </row>
    <row r="87" spans="1:13" ht="20.100000000000001" customHeight="1" thickBot="1" x14ac:dyDescent="0.25">
      <c r="A87" s="38"/>
      <c r="B87" s="39" t="s">
        <v>2</v>
      </c>
      <c r="C87" s="40">
        <f>[20]Sumary!S11</f>
        <v>24</v>
      </c>
      <c r="D87" s="29">
        <f>[20]Sumary!T11</f>
        <v>48</v>
      </c>
      <c r="E87" s="29">
        <f>[20]Sumary!U11</f>
        <v>60</v>
      </c>
      <c r="F87" s="29">
        <f>[20]Sumary!V11</f>
        <v>84</v>
      </c>
      <c r="G87" s="29">
        <f>[20]Sumary!W11</f>
        <v>108</v>
      </c>
      <c r="H87" s="30">
        <f>[20]Sumary!X11</f>
        <v>132</v>
      </c>
      <c r="I87" s="30">
        <f>[20]Sumary!Y11</f>
        <v>156</v>
      </c>
      <c r="J87" s="30">
        <f>[20]Sumary!Z11</f>
        <v>190</v>
      </c>
      <c r="K87" s="30">
        <f>[20]Sumary!AA11</f>
        <v>190</v>
      </c>
      <c r="L87" s="30">
        <f>[20]Sumary!AB11</f>
        <v>190</v>
      </c>
      <c r="M87" s="441">
        <f>[20]Sumary!AC11</f>
        <v>190</v>
      </c>
    </row>
    <row r="88" spans="1:13" ht="20.100000000000001" customHeight="1" x14ac:dyDescent="0.2">
      <c r="A88" s="19"/>
      <c r="B88" s="19"/>
      <c r="C88" s="41">
        <f>'Nova Vertical D'!C88*(1+Sumary!$C$23)</f>
        <v>8.971311861471861</v>
      </c>
      <c r="D88" s="41">
        <f>'Nova Vertical D'!D88*(1+Sumary!$C$23)</f>
        <v>10.622634458874458</v>
      </c>
      <c r="E88" s="41">
        <f>'Nova Vertical D'!E88*(1+Sumary!$C$23)</f>
        <v>12.273957056277059</v>
      </c>
      <c r="F88" s="41">
        <f>'Nova Vertical D'!F88*(1+Sumary!$C$23)</f>
        <v>14.622279653679652</v>
      </c>
      <c r="G88" s="41">
        <f>'Nova Vertical D'!G88*(1+Sumary!$C$23)</f>
        <v>16.273602251082252</v>
      </c>
      <c r="H88" s="41">
        <f>'Nova Vertical D'!H88*(1+Sumary!$C$23)</f>
        <v>17.924924848484849</v>
      </c>
      <c r="I88" s="41">
        <f>'Nova Vertical D'!I88*(1+Sumary!$C$23)</f>
        <v>19.57624744588745</v>
      </c>
      <c r="J88" s="41">
        <f>'Nova Vertical D'!J88*(1+Sumary!$C$23)</f>
        <v>21.22757004329004</v>
      </c>
      <c r="K88" s="41">
        <f>'Nova Vertical D'!K88*(1+Sumary!$C$23)</f>
        <v>22.878892640692641</v>
      </c>
      <c r="L88" s="41">
        <f>'Nova Vertical D'!L88*(1+Sumary!$C$23)</f>
        <v>24.530215238095241</v>
      </c>
      <c r="M88" s="443">
        <f>'Nova Vertical D'!M88*(1+Sumary!$C$23)</f>
        <v>26.181537835497835</v>
      </c>
    </row>
    <row r="89" spans="1:13" ht="20.100000000000001" customHeight="1" x14ac:dyDescent="0.2">
      <c r="K89" s="31"/>
      <c r="L89" s="31"/>
    </row>
    <row r="90" spans="1:13" ht="20.100000000000001" customHeight="1" x14ac:dyDescent="0.2">
      <c r="B90" s="42" t="s">
        <v>23</v>
      </c>
    </row>
    <row r="91" spans="1:13" ht="20.100000000000001" customHeight="1" x14ac:dyDescent="0.2">
      <c r="B91" s="42" t="s">
        <v>11</v>
      </c>
    </row>
    <row r="92" spans="1:13" ht="20.100000000000001" customHeight="1" x14ac:dyDescent="0.2">
      <c r="B92" s="42" t="s">
        <v>12</v>
      </c>
    </row>
    <row r="93" spans="1:13" ht="20.100000000000001" customHeight="1" x14ac:dyDescent="0.2"/>
    <row r="94" spans="1:13" ht="20.100000000000001" customHeight="1" x14ac:dyDescent="0.2">
      <c r="A94" s="43" t="s">
        <v>13</v>
      </c>
      <c r="C94" s="44"/>
      <c r="H94" s="45"/>
    </row>
    <row r="95" spans="1:13" ht="20.100000000000001" customHeight="1" x14ac:dyDescent="0.2">
      <c r="C95" s="42" t="s">
        <v>14</v>
      </c>
      <c r="F95" s="46">
        <f>'[20]Nova Cost'!F95+'[20]Nova Cost'!F95*(NovaBracketMarkUP)</f>
        <v>0.10400000000000001</v>
      </c>
      <c r="H95" s="42"/>
      <c r="I95" s="46"/>
    </row>
    <row r="96" spans="1:13" ht="20.100000000000001" customHeight="1" x14ac:dyDescent="0.2">
      <c r="C96" s="497" t="s">
        <v>15</v>
      </c>
      <c r="D96" s="497"/>
      <c r="F96" s="46">
        <f>'[20]Nova Cost'!F96+'[20]Nova Cost'!F96*(NovaBracketMarkUP)</f>
        <v>0.156</v>
      </c>
      <c r="H96" s="42"/>
      <c r="I96" s="46"/>
    </row>
    <row r="97" spans="1:9" ht="20.100000000000001" customHeight="1" x14ac:dyDescent="0.2">
      <c r="C97" s="47"/>
      <c r="F97" s="46"/>
      <c r="H97" s="42"/>
      <c r="I97" s="46"/>
    </row>
    <row r="98" spans="1:9" ht="20.100000000000001" customHeight="1" x14ac:dyDescent="0.2">
      <c r="C98" s="497" t="s">
        <v>16</v>
      </c>
      <c r="D98" s="497"/>
      <c r="E98" s="497"/>
      <c r="F98" s="46">
        <f>'[20]Nova Cost'!F98+'[20]Nova Cost'!F98*(NovaBracketMarkUP)</f>
        <v>0.26</v>
      </c>
      <c r="H98" s="42"/>
      <c r="I98" s="46"/>
    </row>
    <row r="99" spans="1:9" ht="20.100000000000001" customHeight="1" x14ac:dyDescent="0.2">
      <c r="A99" s="44"/>
      <c r="C99" s="497" t="s">
        <v>17</v>
      </c>
      <c r="D99" s="497"/>
      <c r="E99" s="497"/>
      <c r="F99" s="46">
        <f>'[20]Nova Cost'!F99+'[20]Nova Cost'!F99*(NovaBracketMarkUP)</f>
        <v>0.39</v>
      </c>
    </row>
    <row r="100" spans="1:9" ht="20.100000000000001" customHeight="1" x14ac:dyDescent="0.2">
      <c r="F100" s="46"/>
    </row>
    <row r="101" spans="1:9" ht="20.100000000000001" customHeight="1" x14ac:dyDescent="0.2">
      <c r="F101" s="46"/>
    </row>
    <row r="102" spans="1:9" ht="20.100000000000001" customHeight="1" x14ac:dyDescent="0.2">
      <c r="C102" s="498" t="s">
        <v>18</v>
      </c>
      <c r="D102" s="498"/>
      <c r="E102" s="498"/>
      <c r="F102" s="46">
        <f>'[20]Nova Cost'!F102+'[20]Nova Cost'!F102*(NovaBracketMarkUP)</f>
        <v>1.16493</v>
      </c>
    </row>
    <row r="103" spans="1:9" ht="20.100000000000001" customHeight="1" x14ac:dyDescent="0.2">
      <c r="F103" s="46"/>
    </row>
    <row r="104" spans="1:9" ht="20.100000000000001" customHeight="1" x14ac:dyDescent="0.2">
      <c r="F104" s="46"/>
    </row>
    <row r="105" spans="1:9" ht="20.100000000000001" customHeight="1" x14ac:dyDescent="0.2">
      <c r="F105" s="46"/>
    </row>
    <row r="106" spans="1:9" ht="20.100000000000001" customHeight="1" x14ac:dyDescent="0.2">
      <c r="C106" s="499" t="s">
        <v>19</v>
      </c>
      <c r="D106" s="499"/>
      <c r="E106" s="499"/>
      <c r="F106" s="46">
        <f>'[20]Nova Cost'!F106+'[20]Nova Cost'!F106*(NovaBracketMarkUP)</f>
        <v>1.4059500000000003</v>
      </c>
    </row>
    <row r="107" spans="1:9" ht="20.100000000000001" customHeight="1" x14ac:dyDescent="0.2">
      <c r="F107" s="43"/>
    </row>
    <row r="108" spans="1:9" ht="20.100000000000001" customHeight="1" x14ac:dyDescent="0.2"/>
    <row r="109" spans="1:9" ht="20.100000000000001" customHeight="1" x14ac:dyDescent="0.2">
      <c r="D109" s="43" t="s">
        <v>20</v>
      </c>
      <c r="E109" s="43"/>
      <c r="F109" s="43"/>
    </row>
    <row r="110" spans="1:9" ht="20.100000000000001" customHeight="1" x14ac:dyDescent="0.2">
      <c r="D110" s="43" t="s">
        <v>21</v>
      </c>
      <c r="F110" s="46">
        <f>'[20]Nova Cost'!F110+'[20]Nova Cost'!F110*(NovaBracketMarkUP)</f>
        <v>1.9549400000000001</v>
      </c>
    </row>
    <row r="111" spans="1:9" ht="20.100000000000001" customHeight="1" x14ac:dyDescent="0.2">
      <c r="D111" s="2" t="s">
        <v>22</v>
      </c>
      <c r="F111" s="46">
        <f>'[20]Nova Cost'!F111+'[20]Nova Cost'!F111*(NovaBracketMarkUP)</f>
        <v>1.9549400000000001</v>
      </c>
    </row>
    <row r="112" spans="1:9" ht="20.100000000000001" customHeight="1" x14ac:dyDescent="0.2"/>
    <row r="113" ht="20.100000000000001" customHeight="1" x14ac:dyDescent="0.2"/>
  </sheetData>
  <mergeCells count="9">
    <mergeCell ref="C99:E99"/>
    <mergeCell ref="C102:E102"/>
    <mergeCell ref="C106:E106"/>
    <mergeCell ref="A2:B2"/>
    <mergeCell ref="A14:B14"/>
    <mergeCell ref="A26:B26"/>
    <mergeCell ref="A38:B38"/>
    <mergeCell ref="C96:D96"/>
    <mergeCell ref="C98:E98"/>
  </mergeCells>
  <pageMargins left="0.70866141732283472" right="0.70866141732283472" top="0.74803149606299213" bottom="0.74803149606299213" header="0.31496062992125984" footer="0.31496062992125984"/>
  <pageSetup paperSize="9" scale="59" fitToHeight="2" orientation="portrait" r:id="rId1"/>
  <headerFooter alignWithMargins="0">
    <oddHeader>&amp;L&amp;"Arial,Bold"Nova Vertical Blind
Split Wand Op + £1.50
Cord and Chain + £1.50&amp;C&amp;"Arial,Bold"Blind Size Limitations
Width 170 - 4800
Drop 350 - 4000&amp;R&amp;"Arial,Bold"89mm Fabrics Only
Steel Tilt Chain + £1.00</oddHeader>
  </headerFooter>
  <rowBreaks count="1" manualBreakCount="1">
    <brk id="60" max="12" man="1"/>
  </rowBreaks>
  <drawing r:id="rId2"/>
  <legacyDrawing r:id="rId3"/>
  <oleObjects>
    <mc:AlternateContent xmlns:mc="http://schemas.openxmlformats.org/markup-compatibility/2006">
      <mc:Choice Requires="x14">
        <oleObject shapeId="9217" r:id="rId4">
          <objectPr defaultSize="0" autoPict="0" r:id="rId5">
            <anchor moveWithCells="1">
              <from>
                <xdr:col>0</xdr:col>
                <xdr:colOff>114300</xdr:colOff>
                <xdr:row>94</xdr:row>
                <xdr:rowOff>123825</xdr:rowOff>
              </from>
              <to>
                <xdr:col>1</xdr:col>
                <xdr:colOff>257175</xdr:colOff>
                <xdr:row>96</xdr:row>
                <xdr:rowOff>47625</xdr:rowOff>
              </to>
            </anchor>
          </objectPr>
        </oleObject>
      </mc:Choice>
      <mc:Fallback>
        <oleObject shapeId="9217" r:id="rId4"/>
      </mc:Fallback>
    </mc:AlternateContent>
    <mc:AlternateContent xmlns:mc="http://schemas.openxmlformats.org/markup-compatibility/2006">
      <mc:Choice Requires="x14">
        <oleObject shapeId="9218" r:id="rId6">
          <objectPr defaultSize="0" autoPict="0" r:id="rId7">
            <anchor moveWithCells="1">
              <from>
                <xdr:col>0</xdr:col>
                <xdr:colOff>85725</xdr:colOff>
                <xdr:row>97</xdr:row>
                <xdr:rowOff>95250</xdr:rowOff>
              </from>
              <to>
                <xdr:col>1</xdr:col>
                <xdr:colOff>409575</xdr:colOff>
                <xdr:row>99</xdr:row>
                <xdr:rowOff>142875</xdr:rowOff>
              </to>
            </anchor>
          </objectPr>
        </oleObject>
      </mc:Choice>
      <mc:Fallback>
        <oleObject shapeId="9218" r:id="rId6"/>
      </mc:Fallback>
    </mc:AlternateContent>
    <mc:AlternateContent xmlns:mc="http://schemas.openxmlformats.org/markup-compatibility/2006">
      <mc:Choice Requires="x14">
        <oleObject shapeId="9219" r:id="rId8">
          <objectPr defaultSize="0" autoPict="0" r:id="rId9">
            <anchor moveWithCells="1">
              <from>
                <xdr:col>0</xdr:col>
                <xdr:colOff>38100</xdr:colOff>
                <xdr:row>100</xdr:row>
                <xdr:rowOff>142875</xdr:rowOff>
              </from>
              <to>
                <xdr:col>2</xdr:col>
                <xdr:colOff>38100</xdr:colOff>
                <xdr:row>102</xdr:row>
                <xdr:rowOff>238125</xdr:rowOff>
              </to>
            </anchor>
          </objectPr>
        </oleObject>
      </mc:Choice>
      <mc:Fallback>
        <oleObject shapeId="9219" r:id="rId8"/>
      </mc:Fallback>
    </mc:AlternateContent>
    <mc:AlternateContent xmlns:mc="http://schemas.openxmlformats.org/markup-compatibility/2006">
      <mc:Choice Requires="x14">
        <oleObject shapeId="9220" r:id="rId10">
          <objectPr defaultSize="0" autoPict="0" r:id="rId11">
            <anchor moveWithCells="1">
              <from>
                <xdr:col>0</xdr:col>
                <xdr:colOff>133350</xdr:colOff>
                <xdr:row>104</xdr:row>
                <xdr:rowOff>28575</xdr:rowOff>
              </from>
              <to>
                <xdr:col>1</xdr:col>
                <xdr:colOff>466725</xdr:colOff>
                <xdr:row>106</xdr:row>
                <xdr:rowOff>28575</xdr:rowOff>
              </to>
            </anchor>
          </objectPr>
        </oleObject>
      </mc:Choice>
      <mc:Fallback>
        <oleObject shapeId="9220" r:id="rId10"/>
      </mc:Fallback>
    </mc:AlternateContent>
    <mc:AlternateContent xmlns:mc="http://schemas.openxmlformats.org/markup-compatibility/2006">
      <mc:Choice Requires="x14">
        <oleObject shapeId="9221" r:id="rId12">
          <objectPr defaultSize="0" autoPict="0" r:id="rId13">
            <anchor moveWithCells="1">
              <from>
                <xdr:col>0</xdr:col>
                <xdr:colOff>142875</xdr:colOff>
                <xdr:row>108</xdr:row>
                <xdr:rowOff>9525</xdr:rowOff>
              </from>
              <to>
                <xdr:col>2</xdr:col>
                <xdr:colOff>695325</xdr:colOff>
                <xdr:row>110</xdr:row>
                <xdr:rowOff>228600</xdr:rowOff>
              </to>
            </anchor>
          </objectPr>
        </oleObject>
      </mc:Choice>
      <mc:Fallback>
        <oleObject shapeId="9221" r:id="rId12"/>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AA4C-516B-4EE8-A31A-C96F79F41679}">
  <dimension ref="A1:Z127"/>
  <sheetViews>
    <sheetView view="pageBreakPreview" topLeftCell="A70" zoomScaleNormal="90" zoomScaleSheetLayoutView="100" workbookViewId="0">
      <selection activeCell="C88" sqref="C88:M88"/>
    </sheetView>
  </sheetViews>
  <sheetFormatPr defaultColWidth="1.28515625" defaultRowHeight="18.75" x14ac:dyDescent="0.2"/>
  <cols>
    <col min="1" max="10" width="11.28515625" style="2" customWidth="1"/>
    <col min="11" max="12" width="11.28515625" style="3" customWidth="1"/>
    <col min="13" max="13" width="11.28515625" style="4" customWidth="1"/>
    <col min="14" max="32" width="12.7109375" style="4" customWidth="1"/>
    <col min="33" max="16384" width="1.28515625" style="4"/>
  </cols>
  <sheetData>
    <row r="1" spans="1:26" ht="20.100000000000001" customHeight="1" x14ac:dyDescent="0.2">
      <c r="A1" s="1" t="s">
        <v>0</v>
      </c>
    </row>
    <row r="2" spans="1:26" ht="20.100000000000001" customHeight="1" x14ac:dyDescent="0.2">
      <c r="A2" s="500" t="s">
        <v>1</v>
      </c>
      <c r="B2" s="501"/>
      <c r="C2" s="7">
        <f>[17]Sumary!S10</f>
        <v>0.8</v>
      </c>
      <c r="D2" s="7">
        <f>[17]Sumary!T10</f>
        <v>1.2</v>
      </c>
      <c r="E2" s="7">
        <f>[17]Sumary!U10</f>
        <v>1.6</v>
      </c>
      <c r="F2" s="7">
        <f>[17]Sumary!V10</f>
        <v>2</v>
      </c>
      <c r="G2" s="7">
        <f>[17]Sumary!W10</f>
        <v>2.4</v>
      </c>
      <c r="H2" s="8">
        <f>[17]Sumary!X10</f>
        <v>2.8</v>
      </c>
      <c r="I2" s="8">
        <f>[17]Sumary!Y10</f>
        <v>3.2</v>
      </c>
      <c r="J2" s="8">
        <f>[17]Sumary!Z10</f>
        <v>3.6</v>
      </c>
      <c r="K2" s="8">
        <f>[17]Sumary!AA10</f>
        <v>4</v>
      </c>
      <c r="L2" s="8">
        <f>[17]Sumary!AB10</f>
        <v>4.4000000000000004</v>
      </c>
      <c r="M2" s="8">
        <f>[17]Sumary!AC10</f>
        <v>4.8</v>
      </c>
      <c r="N2" s="33"/>
      <c r="O2" s="33"/>
      <c r="P2" s="33"/>
      <c r="Q2" s="33"/>
      <c r="R2" s="33"/>
      <c r="S2" s="33"/>
      <c r="T2" s="33"/>
      <c r="U2" s="33"/>
      <c r="V2" s="33"/>
      <c r="W2" s="33"/>
      <c r="X2" s="33"/>
      <c r="Y2" s="33"/>
      <c r="Z2" s="33"/>
    </row>
    <row r="3" spans="1:26" ht="20.100000000000001" customHeight="1" x14ac:dyDescent="0.2">
      <c r="A3" s="9"/>
      <c r="B3" s="10" t="s">
        <v>2</v>
      </c>
      <c r="C3" s="11">
        <f>[17]Sumary!S11</f>
        <v>24</v>
      </c>
      <c r="D3" s="11">
        <f>[17]Sumary!T11</f>
        <v>48</v>
      </c>
      <c r="E3" s="11">
        <f>[17]Sumary!U11</f>
        <v>60</v>
      </c>
      <c r="F3" s="11">
        <f>[17]Sumary!V11</f>
        <v>84</v>
      </c>
      <c r="G3" s="11">
        <f>[17]Sumary!W11</f>
        <v>108</v>
      </c>
      <c r="H3" s="12">
        <f>[17]Sumary!X11</f>
        <v>132</v>
      </c>
      <c r="I3" s="12">
        <f>[17]Sumary!Y11</f>
        <v>156</v>
      </c>
      <c r="J3" s="12">
        <f>[17]Sumary!Z11</f>
        <v>190</v>
      </c>
      <c r="K3" s="12">
        <f>[17]Sumary!AA11</f>
        <v>190</v>
      </c>
      <c r="L3" s="12">
        <f>[17]Sumary!AB11</f>
        <v>190</v>
      </c>
      <c r="M3" s="12">
        <f>[17]Sumary!AC11</f>
        <v>190</v>
      </c>
    </row>
    <row r="4" spans="1:26" ht="20.100000000000001" customHeight="1" x14ac:dyDescent="0.2">
      <c r="A4" s="13">
        <f>[17]Sumary!Q12</f>
        <v>0.8</v>
      </c>
      <c r="B4" s="14">
        <f>[17]Sumary!R12</f>
        <v>31.496062992125985</v>
      </c>
      <c r="C4" s="15">
        <f>'[17]Vogue With Progressive Discount'!C4+'[17]Vogue With Progressive Discount'!C4*(-VougeDiscount)+VogueFullBlindLabour</f>
        <v>20.858951125541125</v>
      </c>
      <c r="D4" s="15">
        <f>'[17]Vogue With Progressive Discount'!D4+'[17]Vogue With Progressive Discount'!D4*(-VougeDiscount)+VogueFullBlindLabour</f>
        <v>25.56361502164502</v>
      </c>
      <c r="E4" s="15">
        <f>'[17]Vogue With Progressive Discount'!E4+'[17]Vogue With Progressive Discount'!E4*(-VougeDiscount)+VogueFullBlindLabour</f>
        <v>30.268278917748923</v>
      </c>
      <c r="F4" s="15">
        <f>'[17]Vogue With Progressive Discount'!F4+'[17]Vogue With Progressive Discount'!F4*(-VougeDiscount)+VogueFullBlindLabour</f>
        <v>36.233832813852814</v>
      </c>
      <c r="G4" s="15">
        <f>'[17]Vogue With Progressive Discount'!G4+'[17]Vogue With Progressive Discount'!G4*(-VougeDiscount)+VogueFullBlindLabour</f>
        <v>40.938496709956709</v>
      </c>
      <c r="H4" s="15">
        <f>'[17]Vogue With Progressive Discount'!H4+'[17]Vogue With Progressive Discount'!H4*(-VougeDiscount)+VogueFullBlindLabour</f>
        <v>43.610169242424242</v>
      </c>
      <c r="I4" s="15">
        <f>'[17]Vogue With Progressive Discount'!I4+'[17]Vogue With Progressive Discount'!I4*(-VougeDiscount)+VogueFullBlindLabour</f>
        <v>48.079599943722947</v>
      </c>
      <c r="J4" s="15">
        <f>'[17]Vogue With Progressive Discount'!J4+'[17]Vogue With Progressive Discount'!J4*(-VougeDiscount)+VogueFullBlindLabour</f>
        <v>52.549030645021645</v>
      </c>
      <c r="K4" s="15">
        <f>'[17]Vogue With Progressive Discount'!K4+'[17]Vogue With Progressive Discount'!K4*(-VougeDiscount)+VogueFullBlindLabour</f>
        <v>54.279770398268397</v>
      </c>
      <c r="L4" s="15">
        <f>'[17]Vogue With Progressive Discount'!L4+'[17]Vogue With Progressive Discount'!L4*(-VougeDiscount)+VogueFullBlindLabour</f>
        <v>58.513967904761913</v>
      </c>
      <c r="M4" s="15">
        <f>'[17]Vogue With Progressive Discount'!M4+'[17]Vogue With Progressive Discount'!M4*(-VougeDiscount)+VogueFullBlindLabour</f>
        <v>59.539008073593067</v>
      </c>
    </row>
    <row r="5" spans="1:26" ht="20.100000000000001" customHeight="1" x14ac:dyDescent="0.2">
      <c r="A5" s="13">
        <f>[17]Sumary!Q13</f>
        <v>1.2</v>
      </c>
      <c r="B5" s="14">
        <f>[17]Sumary!R13</f>
        <v>47.244094488188978</v>
      </c>
      <c r="C5" s="15">
        <f>'[17]Vogue With Progressive Discount'!C5+'[17]Vogue With Progressive Discount'!C5*(-VougeDiscount)+VogueFullBlindLabour</f>
        <v>22.02890437229437</v>
      </c>
      <c r="D5" s="15">
        <f>'[17]Vogue With Progressive Discount'!D5+'[17]Vogue With Progressive Discount'!D5*(-VougeDiscount)+VogueFullBlindLabour</f>
        <v>27.318544891774891</v>
      </c>
      <c r="E5" s="15">
        <f>'[17]Vogue With Progressive Discount'!E5+'[17]Vogue With Progressive Discount'!E5*(-VougeDiscount)+VogueFullBlindLabour</f>
        <v>32.608185411255413</v>
      </c>
      <c r="F5" s="15">
        <f>'[17]Vogue With Progressive Discount'!F5+'[17]Vogue With Progressive Discount'!F5*(-VougeDiscount)+VogueFullBlindLabour</f>
        <v>39.158715930735923</v>
      </c>
      <c r="G5" s="15">
        <f>'[17]Vogue With Progressive Discount'!G5+'[17]Vogue With Progressive Discount'!G5*(-VougeDiscount)+VogueFullBlindLabour</f>
        <v>44.448356450216451</v>
      </c>
      <c r="H5" s="15">
        <f>'[17]Vogue With Progressive Discount'!H5+'[17]Vogue With Progressive Discount'!H5*(-VougeDiscount)+VogueFullBlindLabour</f>
        <v>47.500263787878779</v>
      </c>
      <c r="I5" s="15">
        <f>'[17]Vogue With Progressive Discount'!I5+'[17]Vogue With Progressive Discount'!I5*(-VougeDiscount)+VogueFullBlindLabour</f>
        <v>52.525422281385282</v>
      </c>
      <c r="J5" s="15">
        <f>'[17]Vogue With Progressive Discount'!J5+'[17]Vogue With Progressive Discount'!J5*(-VougeDiscount)+VogueFullBlindLabour</f>
        <v>57.55058077489177</v>
      </c>
      <c r="K5" s="15">
        <f>'[17]Vogue With Progressive Discount'!K5+'[17]Vogue With Progressive Discount'!K5*(-VougeDiscount)+VogueFullBlindLabour</f>
        <v>59.54456000865801</v>
      </c>
      <c r="L5" s="15">
        <f>'[17]Vogue With Progressive Discount'!L5+'[17]Vogue With Progressive Discount'!L5*(-VougeDiscount)+VogueFullBlindLabour</f>
        <v>64.305236476190487</v>
      </c>
      <c r="M5" s="15">
        <f>'[17]Vogue With Progressive Discount'!M5+'[17]Vogue With Progressive Discount'!M5*(-VougeDiscount)+VogueFullBlindLabour</f>
        <v>65.505769632034614</v>
      </c>
    </row>
    <row r="6" spans="1:26" ht="20.100000000000001" customHeight="1" x14ac:dyDescent="0.2">
      <c r="A6" s="13">
        <f>[17]Sumary!Q14</f>
        <v>1.6</v>
      </c>
      <c r="B6" s="14">
        <f>[17]Sumary!R14</f>
        <v>62.99212598425197</v>
      </c>
      <c r="C6" s="15">
        <f>'[17]Vogue With Progressive Discount'!C6+'[17]Vogue With Progressive Discount'!C6*(-VougeDiscount)+VogueFullBlindLabour</f>
        <v>23.198857619047619</v>
      </c>
      <c r="D6" s="15">
        <f>'[17]Vogue With Progressive Discount'!D6+'[17]Vogue With Progressive Discount'!D6*(-VougeDiscount)+VogueFullBlindLabour</f>
        <v>29.073474761904762</v>
      </c>
      <c r="E6" s="15">
        <f>'[17]Vogue With Progressive Discount'!E6+'[17]Vogue With Progressive Discount'!E6*(-VougeDiscount)+VogueFullBlindLabour</f>
        <v>34.94809190476191</v>
      </c>
      <c r="F6" s="15">
        <f>'[17]Vogue With Progressive Discount'!F6+'[17]Vogue With Progressive Discount'!F6*(-VougeDiscount)+VogueFullBlindLabour</f>
        <v>42.083599047619053</v>
      </c>
      <c r="G6" s="15">
        <f>'[17]Vogue With Progressive Discount'!G6+'[17]Vogue With Progressive Discount'!G6*(-VougeDiscount)+VogueFullBlindLabour</f>
        <v>47.958216190476193</v>
      </c>
      <c r="H6" s="15">
        <f>'[17]Vogue With Progressive Discount'!H6+'[17]Vogue With Progressive Discount'!H6*(-VougeDiscount)+VogueFullBlindLabour</f>
        <v>51.390358333333332</v>
      </c>
      <c r="I6" s="15">
        <f>'[17]Vogue With Progressive Discount'!I6+'[17]Vogue With Progressive Discount'!I6*(-VougeDiscount)+VogueFullBlindLabour</f>
        <v>56.971244619047624</v>
      </c>
      <c r="J6" s="15">
        <f>'[17]Vogue With Progressive Discount'!J6+'[17]Vogue With Progressive Discount'!J6*(-VougeDiscount)+VogueFullBlindLabour</f>
        <v>62.552130904761903</v>
      </c>
      <c r="K6" s="15">
        <f>'[17]Vogue With Progressive Discount'!K6+'[17]Vogue With Progressive Discount'!K6*(-VougeDiscount)+VogueFullBlindLabour</f>
        <v>64.809349619047623</v>
      </c>
      <c r="L6" s="15">
        <f>'[17]Vogue With Progressive Discount'!L6+'[17]Vogue With Progressive Discount'!L6*(-VougeDiscount)+VogueFullBlindLabour</f>
        <v>70.096505047619061</v>
      </c>
      <c r="M6" s="15">
        <f>'[17]Vogue With Progressive Discount'!M6+'[17]Vogue With Progressive Discount'!M6*(-VougeDiscount)+VogueFullBlindLabour</f>
        <v>71.47253119047619</v>
      </c>
    </row>
    <row r="7" spans="1:26" ht="20.100000000000001" customHeight="1" x14ac:dyDescent="0.2">
      <c r="A7" s="13">
        <f>[17]Sumary!Q15</f>
        <v>2</v>
      </c>
      <c r="B7" s="14">
        <f>[17]Sumary!R15</f>
        <v>78.740157480314963</v>
      </c>
      <c r="C7" s="15">
        <f>'[17]Vogue With Progressive Discount'!C7+'[17]Vogue With Progressive Discount'!C7*(-VougeDiscount)+VogueFullBlindLabour</f>
        <v>24.368810865800867</v>
      </c>
      <c r="D7" s="15">
        <f>'[17]Vogue With Progressive Discount'!D7+'[17]Vogue With Progressive Discount'!D7*(-VougeDiscount)+VogueFullBlindLabour</f>
        <v>30.828404632034633</v>
      </c>
      <c r="E7" s="15">
        <f>'[17]Vogue With Progressive Discount'!E7+'[17]Vogue With Progressive Discount'!E7*(-VougeDiscount)+VogueFullBlindLabour</f>
        <v>37.2879983982684</v>
      </c>
      <c r="F7" s="15">
        <f>'[17]Vogue With Progressive Discount'!F7+'[17]Vogue With Progressive Discount'!F7*(-VougeDiscount)+VogueFullBlindLabour</f>
        <v>45.008482164502162</v>
      </c>
      <c r="G7" s="15">
        <f>'[17]Vogue With Progressive Discount'!G7+'[17]Vogue With Progressive Discount'!G7*(-VougeDiscount)+VogueFullBlindLabour</f>
        <v>51.468075930735935</v>
      </c>
      <c r="H7" s="15">
        <f>'[17]Vogue With Progressive Discount'!H7+'[17]Vogue With Progressive Discount'!H7*(-VougeDiscount)+VogueFullBlindLabour</f>
        <v>55.28045287878787</v>
      </c>
      <c r="I7" s="15">
        <f>'[17]Vogue With Progressive Discount'!I7+'[17]Vogue With Progressive Discount'!I7*(-VougeDiscount)+VogueFullBlindLabour</f>
        <v>61.417066956709959</v>
      </c>
      <c r="J7" s="15">
        <f>'[17]Vogue With Progressive Discount'!J7+'[17]Vogue With Progressive Discount'!J7*(-VougeDiscount)+VogueFullBlindLabour</f>
        <v>67.553681034632049</v>
      </c>
      <c r="K7" s="15">
        <f>'[17]Vogue With Progressive Discount'!K7+'[17]Vogue With Progressive Discount'!K7*(-VougeDiscount)+VogueFullBlindLabour</f>
        <v>70.074139229437236</v>
      </c>
      <c r="L7" s="15">
        <f>'[17]Vogue With Progressive Discount'!L7+'[17]Vogue With Progressive Discount'!L7*(-VougeDiscount)+VogueFullBlindLabour</f>
        <v>75.887773619047636</v>
      </c>
      <c r="M7" s="15">
        <f>'[17]Vogue With Progressive Discount'!M7+'[17]Vogue With Progressive Discount'!M7*(-VougeDiscount)+VogueFullBlindLabour</f>
        <v>77.439292748917737</v>
      </c>
    </row>
    <row r="8" spans="1:26" ht="20.100000000000001" customHeight="1" x14ac:dyDescent="0.2">
      <c r="A8" s="13">
        <f>[17]Sumary!Q16</f>
        <v>2.4</v>
      </c>
      <c r="B8" s="14">
        <f>[17]Sumary!R16</f>
        <v>94.488188976377955</v>
      </c>
      <c r="C8" s="15">
        <f>'[17]Vogue With Progressive Discount'!C8+'[17]Vogue With Progressive Discount'!C8*(-VougeDiscount)+VogueFullBlindLabour</f>
        <v>25.538764112554112</v>
      </c>
      <c r="D8" s="15">
        <f>'[17]Vogue With Progressive Discount'!D8+'[17]Vogue With Progressive Discount'!D8*(-VougeDiscount)+VogueFullBlindLabour</f>
        <v>32.583334502164497</v>
      </c>
      <c r="E8" s="15">
        <f>'[17]Vogue With Progressive Discount'!E8+'[17]Vogue With Progressive Discount'!E8*(-VougeDiscount)+VogueFullBlindLabour</f>
        <v>39.62790489177489</v>
      </c>
      <c r="F8" s="15">
        <f>'[17]Vogue With Progressive Discount'!F8+'[17]Vogue With Progressive Discount'!F8*(-VougeDiscount)+VogueFullBlindLabour</f>
        <v>47.933365281385278</v>
      </c>
      <c r="G8" s="15">
        <f>'[17]Vogue With Progressive Discount'!G8+'[17]Vogue With Progressive Discount'!G8*(-VougeDiscount)+VogueFullBlindLabour</f>
        <v>54.977935670995677</v>
      </c>
      <c r="H8" s="15">
        <f>'[17]Vogue With Progressive Discount'!H8+'[17]Vogue With Progressive Discount'!H8*(-VougeDiscount)+VogueFullBlindLabour</f>
        <v>59.170547424242407</v>
      </c>
      <c r="I8" s="15">
        <f>'[17]Vogue With Progressive Discount'!I8+'[17]Vogue With Progressive Discount'!I8*(-VougeDiscount)+VogueFullBlindLabour</f>
        <v>65.86288929437228</v>
      </c>
      <c r="J8" s="15">
        <f>'[17]Vogue With Progressive Discount'!J8+'[17]Vogue With Progressive Discount'!J8*(-VougeDiscount)+VogueFullBlindLabour</f>
        <v>72.555231164502175</v>
      </c>
      <c r="K8" s="15">
        <f>'[17]Vogue With Progressive Discount'!K8+'[17]Vogue With Progressive Discount'!K8*(-VougeDiscount)+VogueFullBlindLabour</f>
        <v>75.338928839826863</v>
      </c>
      <c r="L8" s="15">
        <f>'[17]Vogue With Progressive Discount'!L8+'[17]Vogue With Progressive Discount'!L8*(-VougeDiscount)+VogueFullBlindLabour</f>
        <v>81.67904219047621</v>
      </c>
      <c r="M8" s="15">
        <f>'[17]Vogue With Progressive Discount'!M8+'[17]Vogue With Progressive Discount'!M8*(-VougeDiscount)+VogueFullBlindLabour</f>
        <v>83.406054307359312</v>
      </c>
    </row>
    <row r="9" spans="1:26" ht="20.100000000000001" customHeight="1" x14ac:dyDescent="0.2">
      <c r="A9" s="13">
        <f>[17]Sumary!Q17</f>
        <v>2.8</v>
      </c>
      <c r="B9" s="14">
        <f>[17]Sumary!R17</f>
        <v>110.23622047244095</v>
      </c>
      <c r="C9" s="15">
        <f>'[17]Vogue With Progressive Discount'!C9+'[17]Vogue With Progressive Discount'!C9*(-VougeDiscount)+VogueFullBlindLabour</f>
        <v>26.708717359307361</v>
      </c>
      <c r="D9" s="15">
        <f>'[17]Vogue With Progressive Discount'!D9+'[17]Vogue With Progressive Discount'!D9*(-VougeDiscount)+VogueFullBlindLabour</f>
        <v>34.338264372294375</v>
      </c>
      <c r="E9" s="15">
        <f>'[17]Vogue With Progressive Discount'!E9+'[17]Vogue With Progressive Discount'!E9*(-VougeDiscount)+VogueFullBlindLabour</f>
        <v>41.967811385281387</v>
      </c>
      <c r="F9" s="15">
        <f>'[17]Vogue With Progressive Discount'!F9+'[17]Vogue With Progressive Discount'!F9*(-VougeDiscount)+VogueFullBlindLabour</f>
        <v>50.858248398268401</v>
      </c>
      <c r="G9" s="15">
        <f>'[17]Vogue With Progressive Discount'!G9+'[17]Vogue With Progressive Discount'!G9*(-VougeDiscount)+VogueFullBlindLabour</f>
        <v>58.487795411255405</v>
      </c>
      <c r="H9" s="15">
        <f>'[17]Vogue With Progressive Discount'!H9+'[17]Vogue With Progressive Discount'!H9*(-VougeDiscount)+VogueFullBlindLabour</f>
        <v>63.06064196969696</v>
      </c>
      <c r="I9" s="15">
        <f>'[17]Vogue With Progressive Discount'!I9+'[17]Vogue With Progressive Discount'!I9*(-VougeDiscount)+VogueFullBlindLabour</f>
        <v>70.308711632034644</v>
      </c>
      <c r="J9" s="15">
        <f>'[17]Vogue With Progressive Discount'!J9+'[17]Vogue With Progressive Discount'!J9*(-VougeDiscount)+VogueFullBlindLabour</f>
        <v>77.5567812943723</v>
      </c>
      <c r="K9" s="15">
        <f>'[17]Vogue With Progressive Discount'!K9+'[17]Vogue With Progressive Discount'!K9*(-VougeDiscount)+VogueFullBlindLabour</f>
        <v>80.603718450216448</v>
      </c>
      <c r="L9" s="15">
        <f>'[17]Vogue With Progressive Discount'!L9+'[17]Vogue With Progressive Discount'!L9*(-VougeDiscount)+VogueFullBlindLabour</f>
        <v>87.47031076190477</v>
      </c>
      <c r="M9" s="15">
        <f>'[17]Vogue With Progressive Discount'!M9+'[17]Vogue With Progressive Discount'!M9*(-VougeDiscount)+VogueFullBlindLabour</f>
        <v>89.372815865800845</v>
      </c>
    </row>
    <row r="10" spans="1:26" ht="20.100000000000001" customHeight="1" x14ac:dyDescent="0.2">
      <c r="A10" s="13">
        <f>[17]Sumary!Q18</f>
        <v>3.2</v>
      </c>
      <c r="B10" s="14">
        <f>[17]Sumary!R18</f>
        <v>125.98425196850394</v>
      </c>
      <c r="C10" s="15">
        <f>'[17]Vogue With Progressive Discount'!C10+'[17]Vogue With Progressive Discount'!C10*(-VougeDiscount)+VogueFullBlindLabour</f>
        <v>27.878670606060609</v>
      </c>
      <c r="D10" s="15">
        <f>'[17]Vogue With Progressive Discount'!D10+'[17]Vogue With Progressive Discount'!D10*(-VougeDiscount)+VogueFullBlindLabour</f>
        <v>36.093194242424246</v>
      </c>
      <c r="E10" s="15">
        <f>'[17]Vogue With Progressive Discount'!E10+'[17]Vogue With Progressive Discount'!E10*(-VougeDiscount)+VogueFullBlindLabour</f>
        <v>44.307717878787884</v>
      </c>
      <c r="F10" s="15">
        <f>'[17]Vogue With Progressive Discount'!F10+'[17]Vogue With Progressive Discount'!F10*(-VougeDiscount)+VogueFullBlindLabour</f>
        <v>53.783131515151517</v>
      </c>
      <c r="G10" s="15">
        <f>'[17]Vogue With Progressive Discount'!G10+'[17]Vogue With Progressive Discount'!G10*(-VougeDiscount)+VogueFullBlindLabour</f>
        <v>61.997655151515154</v>
      </c>
      <c r="H10" s="15">
        <f>'[17]Vogue With Progressive Discount'!H10+'[17]Vogue With Progressive Discount'!H10*(-VougeDiscount)+VogueFullBlindLabour</f>
        <v>66.950736515151505</v>
      </c>
      <c r="I10" s="15">
        <f>'[17]Vogue With Progressive Discount'!I10+'[17]Vogue With Progressive Discount'!I10*(-VougeDiscount)+VogueFullBlindLabour</f>
        <v>74.754533969696979</v>
      </c>
      <c r="J10" s="15">
        <f>'[17]Vogue With Progressive Discount'!J10+'[17]Vogue With Progressive Discount'!J10*(-VougeDiscount)+VogueFullBlindLabour</f>
        <v>82.558331424242425</v>
      </c>
      <c r="K10" s="15">
        <f>'[17]Vogue With Progressive Discount'!K10+'[17]Vogue With Progressive Discount'!K10*(-VougeDiscount)+VogueFullBlindLabour</f>
        <v>85.868508060606075</v>
      </c>
      <c r="L10" s="15">
        <f>'[17]Vogue With Progressive Discount'!L10+'[17]Vogue With Progressive Discount'!L10*(-VougeDiscount)+VogueFullBlindLabour</f>
        <v>93.261579333333344</v>
      </c>
      <c r="M10" s="15">
        <f>'[17]Vogue With Progressive Discount'!M10+'[17]Vogue With Progressive Discount'!M10*(-VougeDiscount)+VogueFullBlindLabour</f>
        <v>95.339577424242435</v>
      </c>
    </row>
    <row r="11" spans="1:26" ht="20.100000000000001" customHeight="1" x14ac:dyDescent="0.2">
      <c r="A11" s="13">
        <f>[17]Sumary!Q19</f>
        <v>3.6</v>
      </c>
      <c r="B11" s="14">
        <f>[17]Sumary!R19</f>
        <v>141.73228346456693</v>
      </c>
      <c r="C11" s="15">
        <f>'[17]Vogue With Progressive Discount'!C11+'[17]Vogue With Progressive Discount'!C11*(-VougeDiscount)+VogueFullBlindLabour</f>
        <v>29.048623852813854</v>
      </c>
      <c r="D11" s="15">
        <f>'[17]Vogue With Progressive Discount'!D11+'[17]Vogue With Progressive Discount'!D11*(-VougeDiscount)+VogueFullBlindLabour</f>
        <v>37.848124112554117</v>
      </c>
      <c r="E11" s="15">
        <f>'[17]Vogue With Progressive Discount'!E11+'[17]Vogue With Progressive Discount'!E11*(-VougeDiscount)+VogueFullBlindLabour</f>
        <v>46.647624372294374</v>
      </c>
      <c r="F11" s="15">
        <f>'[17]Vogue With Progressive Discount'!F11+'[17]Vogue With Progressive Discount'!F11*(-VougeDiscount)+VogueFullBlindLabour</f>
        <v>56.708014632034633</v>
      </c>
      <c r="G11" s="15">
        <f>'[17]Vogue With Progressive Discount'!G11+'[17]Vogue With Progressive Discount'!G11*(-VougeDiscount)+VogueFullBlindLabour</f>
        <v>65.507514891774903</v>
      </c>
      <c r="H11" s="15">
        <f>'[17]Vogue With Progressive Discount'!H11+'[17]Vogue With Progressive Discount'!H11*(-VougeDiscount)+VogueFullBlindLabour</f>
        <v>70.84083106060605</v>
      </c>
      <c r="I11" s="15">
        <f>'[17]Vogue With Progressive Discount'!I11+'[17]Vogue With Progressive Discount'!I11*(-VougeDiscount)+VogueFullBlindLabour</f>
        <v>79.200356307359314</v>
      </c>
      <c r="J11" s="15">
        <f>'[17]Vogue With Progressive Discount'!J11+'[17]Vogue With Progressive Discount'!J11*(-VougeDiscount)+VogueFullBlindLabour</f>
        <v>87.559881554112565</v>
      </c>
      <c r="K11" s="15">
        <f>'[17]Vogue With Progressive Discount'!K11+'[17]Vogue With Progressive Discount'!K11*(-VougeDiscount)+VogueFullBlindLabour</f>
        <v>91.133297670995674</v>
      </c>
      <c r="L11" s="15">
        <f>'[17]Vogue With Progressive Discount'!L11+'[17]Vogue With Progressive Discount'!L11*(-VougeDiscount)+VogueFullBlindLabour</f>
        <v>99.052847904761933</v>
      </c>
      <c r="M11" s="15">
        <f>'[17]Vogue With Progressive Discount'!M11+'[17]Vogue With Progressive Discount'!M11*(-VougeDiscount)+VogueFullBlindLabour</f>
        <v>101.30633898268397</v>
      </c>
    </row>
    <row r="12" spans="1:26" ht="20.100000000000001" customHeight="1" x14ac:dyDescent="0.2">
      <c r="A12" s="13">
        <f>[17]Sumary!Q20</f>
        <v>4</v>
      </c>
      <c r="B12" s="14">
        <f>[17]Sumary!R20</f>
        <v>157.48031496062993</v>
      </c>
      <c r="C12" s="15">
        <f>'[17]Vogue With Progressive Discount'!C12+'[17]Vogue With Progressive Discount'!C12*(-VougeDiscount)+VogueFullBlindLabour</f>
        <v>30.218577099567099</v>
      </c>
      <c r="D12" s="15">
        <f>'[17]Vogue With Progressive Discount'!D12+'[17]Vogue With Progressive Discount'!D12*(-VougeDiscount)+VogueFullBlindLabour</f>
        <v>39.603053982683981</v>
      </c>
      <c r="E12" s="15">
        <f>'[17]Vogue With Progressive Discount'!E12+'[17]Vogue With Progressive Discount'!E12*(-VougeDiscount)+VogueFullBlindLabour</f>
        <v>48.987530865800863</v>
      </c>
      <c r="F12" s="15">
        <f>'[17]Vogue With Progressive Discount'!F12+'[17]Vogue With Progressive Discount'!F12*(-VougeDiscount)+VogueFullBlindLabour</f>
        <v>59.632897748917749</v>
      </c>
      <c r="G12" s="15">
        <f>'[17]Vogue With Progressive Discount'!G12+'[17]Vogue With Progressive Discount'!G12*(-VougeDiscount)+VogueFullBlindLabour</f>
        <v>69.017374632034645</v>
      </c>
      <c r="H12" s="15">
        <f>'[17]Vogue With Progressive Discount'!H12+'[17]Vogue With Progressive Discount'!H12*(-VougeDiscount)+VogueFullBlindLabour</f>
        <v>74.730925606060595</v>
      </c>
      <c r="I12" s="15">
        <f>'[17]Vogue With Progressive Discount'!I12+'[17]Vogue With Progressive Discount'!I12*(-VougeDiscount)+VogueFullBlindLabour</f>
        <v>83.646178645021635</v>
      </c>
      <c r="J12" s="15">
        <f>'[17]Vogue With Progressive Discount'!J12+'[17]Vogue With Progressive Discount'!J12*(-VougeDiscount)+VogueFullBlindLabour</f>
        <v>92.56143168398269</v>
      </c>
      <c r="K12" s="15">
        <f>'[17]Vogue With Progressive Discount'!K12+'[17]Vogue With Progressive Discount'!K12*(-VougeDiscount)+VogueFullBlindLabour</f>
        <v>96.398087281385273</v>
      </c>
      <c r="L12" s="15">
        <f>'[17]Vogue With Progressive Discount'!L12+'[17]Vogue With Progressive Discount'!L12*(-VougeDiscount)+VogueFullBlindLabour</f>
        <v>104.84411647619048</v>
      </c>
      <c r="M12" s="15">
        <f>'[17]Vogue With Progressive Discount'!M12+'[17]Vogue With Progressive Discount'!M12*(-VougeDiscount)+VogueFullBlindLabour</f>
        <v>107.27310054112553</v>
      </c>
    </row>
    <row r="13" spans="1:26" ht="20.100000000000001" customHeight="1" x14ac:dyDescent="0.2">
      <c r="A13" s="21" t="s">
        <v>30</v>
      </c>
      <c r="B13" s="19"/>
      <c r="C13" s="19"/>
      <c r="D13" s="19"/>
      <c r="E13" s="22"/>
      <c r="F13" s="19"/>
      <c r="H13" s="19"/>
      <c r="I13" s="19"/>
      <c r="J13" s="19"/>
      <c r="K13" s="20"/>
      <c r="L13" s="20"/>
    </row>
    <row r="14" spans="1:26" ht="20.100000000000001" customHeight="1" x14ac:dyDescent="0.2">
      <c r="A14" s="500" t="s">
        <v>1</v>
      </c>
      <c r="B14" s="502"/>
      <c r="C14" s="24">
        <f>[17]Sumary!S10</f>
        <v>0.8</v>
      </c>
      <c r="D14" s="24">
        <f>[17]Sumary!T10</f>
        <v>1.2</v>
      </c>
      <c r="E14" s="24">
        <f>[17]Sumary!U10</f>
        <v>1.6</v>
      </c>
      <c r="F14" s="24">
        <f>[17]Sumary!V10</f>
        <v>2</v>
      </c>
      <c r="G14" s="24">
        <f>[17]Sumary!W10</f>
        <v>2.4</v>
      </c>
      <c r="H14" s="25">
        <f>[17]Sumary!X10</f>
        <v>2.8</v>
      </c>
      <c r="I14" s="25">
        <f>[17]Sumary!Y10</f>
        <v>3.2</v>
      </c>
      <c r="J14" s="25">
        <f>[17]Sumary!Z10</f>
        <v>3.6</v>
      </c>
      <c r="K14" s="25">
        <f>[17]Sumary!AA10</f>
        <v>4</v>
      </c>
      <c r="L14" s="25">
        <f>[17]Sumary!AB10</f>
        <v>4.4000000000000004</v>
      </c>
      <c r="M14" s="25">
        <f>[17]Sumary!AC10</f>
        <v>4.8</v>
      </c>
    </row>
    <row r="15" spans="1:26" ht="20.100000000000001" customHeight="1" x14ac:dyDescent="0.2">
      <c r="A15" s="9"/>
      <c r="B15" s="26" t="s">
        <v>2</v>
      </c>
      <c r="C15" s="27">
        <f>[17]Sumary!S11</f>
        <v>24</v>
      </c>
      <c r="D15" s="27">
        <f>[17]Sumary!T11</f>
        <v>48</v>
      </c>
      <c r="E15" s="27">
        <f>[17]Sumary!U11</f>
        <v>60</v>
      </c>
      <c r="F15" s="27">
        <f>[17]Sumary!V11</f>
        <v>84</v>
      </c>
      <c r="G15" s="27">
        <f>[17]Sumary!W11</f>
        <v>108</v>
      </c>
      <c r="H15" s="28">
        <f>[17]Sumary!X11</f>
        <v>132</v>
      </c>
      <c r="I15" s="28">
        <f>[17]Sumary!Y11</f>
        <v>156</v>
      </c>
      <c r="J15" s="28">
        <f>[17]Sumary!Z11</f>
        <v>190</v>
      </c>
      <c r="K15" s="28">
        <f>[17]Sumary!AA11</f>
        <v>190</v>
      </c>
      <c r="L15" s="28">
        <f>[17]Sumary!AB11</f>
        <v>190</v>
      </c>
      <c r="M15" s="28">
        <f>[17]Sumary!AC11</f>
        <v>190</v>
      </c>
    </row>
    <row r="16" spans="1:26" ht="20.100000000000001" customHeight="1" x14ac:dyDescent="0.2">
      <c r="A16" s="13">
        <f>[17]Sumary!Q12</f>
        <v>0.8</v>
      </c>
      <c r="B16" s="14">
        <f>[17]Sumary!R12</f>
        <v>31.496062992125985</v>
      </c>
      <c r="C16" s="15">
        <f>'[17]Vogue With Progressive Discount'!C16+'[17]Vogue With Progressive Discount'!C16*(-VougeDiscount)+VogueFullBlindLabour</f>
        <v>22.651554761904762</v>
      </c>
      <c r="D16" s="15">
        <f>'[17]Vogue With Progressive Discount'!D16+'[17]Vogue With Progressive Discount'!D16*(-VougeDiscount)+VogueFullBlindLabour</f>
        <v>28.25252047619048</v>
      </c>
      <c r="E16" s="15">
        <f>'[17]Vogue With Progressive Discount'!E16+'[17]Vogue With Progressive Discount'!E16*(-VougeDiscount)+VogueFullBlindLabour</f>
        <v>33.853486190476197</v>
      </c>
      <c r="F16" s="15">
        <f>'[17]Vogue With Progressive Discount'!F16+'[17]Vogue With Progressive Discount'!F16*(-VougeDiscount)+VogueFullBlindLabour</f>
        <v>40.715341904761907</v>
      </c>
      <c r="G16" s="15">
        <f>'[17]Vogue With Progressive Discount'!G16+'[17]Vogue With Progressive Discount'!G16*(-VougeDiscount)+VogueFullBlindLabour</f>
        <v>46.31630761904762</v>
      </c>
      <c r="H16" s="15">
        <f>'[17]Vogue With Progressive Discount'!H16+'[17]Vogue With Progressive Discount'!H16*(-VougeDiscount)+VogueFullBlindLabour</f>
        <v>49.570576333333328</v>
      </c>
      <c r="I16" s="15">
        <f>'[17]Vogue With Progressive Discount'!I16+'[17]Vogue With Progressive Discount'!I16*(-VougeDiscount)+VogueFullBlindLabour</f>
        <v>54.891493761904762</v>
      </c>
      <c r="J16" s="15">
        <f>'[17]Vogue With Progressive Discount'!J16+'[17]Vogue With Progressive Discount'!J16*(-VougeDiscount)+VogueFullBlindLabour</f>
        <v>60.212411190476203</v>
      </c>
      <c r="K16" s="15">
        <f>'[17]Vogue With Progressive Discount'!K16+'[17]Vogue With Progressive Discount'!K16*(-VougeDiscount)+VogueFullBlindLabour</f>
        <v>62.346486761904778</v>
      </c>
      <c r="L16" s="15">
        <f>'[17]Vogue With Progressive Discount'!L16+'[17]Vogue With Progressive Discount'!L16*(-VougeDiscount)+VogueFullBlindLabour</f>
        <v>67.387355904761904</v>
      </c>
      <c r="M16" s="15">
        <f>'[17]Vogue With Progressive Discount'!M16+'[17]Vogue With Progressive Discount'!M16*(-VougeDiscount)+VogueFullBlindLabour</f>
        <v>68.681286619047611</v>
      </c>
    </row>
    <row r="17" spans="1:13" ht="20.100000000000001" customHeight="1" x14ac:dyDescent="0.2">
      <c r="A17" s="13">
        <f>[17]Sumary!Q13</f>
        <v>1.2</v>
      </c>
      <c r="B17" s="14">
        <f>[17]Sumary!R13</f>
        <v>47.244094488188978</v>
      </c>
      <c r="C17" s="15">
        <f>'[17]Vogue With Progressive Discount'!C17+'[17]Vogue With Progressive Discount'!C17*(-VougeDiscount)+VogueFullBlindLabour</f>
        <v>24.622671645021647</v>
      </c>
      <c r="D17" s="15">
        <f>'[17]Vogue With Progressive Discount'!D17+'[17]Vogue With Progressive Discount'!D17*(-VougeDiscount)+VogueFullBlindLabour</f>
        <v>31.209195800865807</v>
      </c>
      <c r="E17" s="15">
        <f>'[17]Vogue With Progressive Discount'!E17+'[17]Vogue With Progressive Discount'!E17*(-VougeDiscount)+VogueFullBlindLabour</f>
        <v>37.795719956709959</v>
      </c>
      <c r="F17" s="15">
        <f>'[17]Vogue With Progressive Discount'!F17+'[17]Vogue With Progressive Discount'!F17*(-VougeDiscount)+VogueFullBlindLabour</f>
        <v>45.643134112554108</v>
      </c>
      <c r="G17" s="15">
        <f>'[17]Vogue With Progressive Discount'!G17+'[17]Vogue With Progressive Discount'!G17*(-VougeDiscount)+VogueFullBlindLabour</f>
        <v>52.229658268398268</v>
      </c>
      <c r="H17" s="15">
        <f>'[17]Vogue With Progressive Discount'!H17+'[17]Vogue With Progressive Discount'!H17*(-VougeDiscount)+VogueFullBlindLabour</f>
        <v>56.124539969696961</v>
      </c>
      <c r="I17" s="15">
        <f>'[17]Vogue With Progressive Discount'!I17+'[17]Vogue With Progressive Discount'!I17*(-VougeDiscount)+VogueFullBlindLabour</f>
        <v>62.381737917748922</v>
      </c>
      <c r="J17" s="15">
        <f>'[17]Vogue With Progressive Discount'!J17+'[17]Vogue With Progressive Discount'!J17*(-VougeDiscount)+VogueFullBlindLabour</f>
        <v>68.638935865800875</v>
      </c>
      <c r="K17" s="15">
        <f>'[17]Vogue With Progressive Discount'!K17+'[17]Vogue With Progressive Discount'!K17*(-VougeDiscount)+VogueFullBlindLabour</f>
        <v>71.216512735930735</v>
      </c>
      <c r="L17" s="15">
        <f>'[17]Vogue With Progressive Discount'!L17+'[17]Vogue With Progressive Discount'!L17*(-VougeDiscount)+VogueFullBlindLabour</f>
        <v>77.144384476190481</v>
      </c>
      <c r="M17" s="15">
        <f>'[17]Vogue With Progressive Discount'!M17+'[17]Vogue With Progressive Discount'!M17*(-VougeDiscount)+VogueFullBlindLabour</f>
        <v>78.733982722943722</v>
      </c>
    </row>
    <row r="18" spans="1:13" ht="20.100000000000001" customHeight="1" x14ac:dyDescent="0.2">
      <c r="A18" s="13">
        <f>[17]Sumary!Q14</f>
        <v>1.6</v>
      </c>
      <c r="B18" s="14">
        <f>[17]Sumary!R14</f>
        <v>62.99212598425197</v>
      </c>
      <c r="C18" s="15">
        <f>'[17]Vogue With Progressive Discount'!C18+'[17]Vogue With Progressive Discount'!C18*(-VougeDiscount)+VogueFullBlindLabour</f>
        <v>26.593788528138532</v>
      </c>
      <c r="D18" s="15">
        <f>'[17]Vogue With Progressive Discount'!D18+'[17]Vogue With Progressive Discount'!D18*(-VougeDiscount)+VogueFullBlindLabour</f>
        <v>34.16587112554113</v>
      </c>
      <c r="E18" s="15">
        <f>'[17]Vogue With Progressive Discount'!E18+'[17]Vogue With Progressive Discount'!E18*(-VougeDiscount)+VogueFullBlindLabour</f>
        <v>41.737953722943729</v>
      </c>
      <c r="F18" s="15">
        <f>'[17]Vogue With Progressive Discount'!F18+'[17]Vogue With Progressive Discount'!F18*(-VougeDiscount)+VogueFullBlindLabour</f>
        <v>50.570926320346331</v>
      </c>
      <c r="G18" s="15">
        <f>'[17]Vogue With Progressive Discount'!G18+'[17]Vogue With Progressive Discount'!G18*(-VougeDiscount)+VogueFullBlindLabour</f>
        <v>58.143008917748915</v>
      </c>
      <c r="H18" s="15">
        <f>'[17]Vogue With Progressive Discount'!H18+'[17]Vogue With Progressive Discount'!H18*(-VougeDiscount)+VogueFullBlindLabour</f>
        <v>62.678503606060602</v>
      </c>
      <c r="I18" s="15">
        <f>'[17]Vogue With Progressive Discount'!I18+'[17]Vogue With Progressive Discount'!I18*(-VougeDiscount)+VogueFullBlindLabour</f>
        <v>69.871982073593074</v>
      </c>
      <c r="J18" s="15">
        <f>'[17]Vogue With Progressive Discount'!J18+'[17]Vogue With Progressive Discount'!J18*(-VougeDiscount)+VogueFullBlindLabour</f>
        <v>77.065460541125546</v>
      </c>
      <c r="K18" s="15">
        <f>'[17]Vogue With Progressive Discount'!K18+'[17]Vogue With Progressive Discount'!K18*(-VougeDiscount)+VogueFullBlindLabour</f>
        <v>80.086538709956727</v>
      </c>
      <c r="L18" s="15">
        <f>'[17]Vogue With Progressive Discount'!L18+'[17]Vogue With Progressive Discount'!L18*(-VougeDiscount)+VogueFullBlindLabour</f>
        <v>86.901413047619059</v>
      </c>
      <c r="M18" s="15">
        <f>'[17]Vogue With Progressive Discount'!M18+'[17]Vogue With Progressive Discount'!M18*(-VougeDiscount)+VogueFullBlindLabour</f>
        <v>88.786678826839818</v>
      </c>
    </row>
    <row r="19" spans="1:13" ht="20.100000000000001" customHeight="1" x14ac:dyDescent="0.2">
      <c r="A19" s="13">
        <f>[17]Sumary!Q15</f>
        <v>2</v>
      </c>
      <c r="B19" s="14">
        <f>[17]Sumary!R15</f>
        <v>78.740157480314963</v>
      </c>
      <c r="C19" s="15">
        <f>'[17]Vogue With Progressive Discount'!C19+'[17]Vogue With Progressive Discount'!C19*(-VougeDiscount)+VogueFullBlindLabour</f>
        <v>28.564905411255413</v>
      </c>
      <c r="D19" s="15">
        <f>'[17]Vogue With Progressive Discount'!D19+'[17]Vogue With Progressive Discount'!D19*(-VougeDiscount)+VogueFullBlindLabour</f>
        <v>37.122546450216454</v>
      </c>
      <c r="E19" s="15">
        <f>'[17]Vogue With Progressive Discount'!E19+'[17]Vogue With Progressive Discount'!E19*(-VougeDiscount)+VogueFullBlindLabour</f>
        <v>45.680187489177499</v>
      </c>
      <c r="F19" s="15">
        <f>'[17]Vogue With Progressive Discount'!F19+'[17]Vogue With Progressive Discount'!F19*(-VougeDiscount)+VogueFullBlindLabour</f>
        <v>55.498718528138532</v>
      </c>
      <c r="G19" s="15">
        <f>'[17]Vogue With Progressive Discount'!G19+'[17]Vogue With Progressive Discount'!G19*(-VougeDiscount)+VogueFullBlindLabour</f>
        <v>64.056359567099562</v>
      </c>
      <c r="H19" s="15">
        <f>'[17]Vogue With Progressive Discount'!H19+'[17]Vogue With Progressive Discount'!H19*(-VougeDiscount)+VogueFullBlindLabour</f>
        <v>69.232467242424235</v>
      </c>
      <c r="I19" s="15">
        <f>'[17]Vogue With Progressive Discount'!I19+'[17]Vogue With Progressive Discount'!I19*(-VougeDiscount)+VogueFullBlindLabour</f>
        <v>77.362226229437226</v>
      </c>
      <c r="J19" s="15">
        <f>'[17]Vogue With Progressive Discount'!J19+'[17]Vogue With Progressive Discount'!J19*(-VougeDiscount)+VogueFullBlindLabour</f>
        <v>85.491985216450232</v>
      </c>
      <c r="K19" s="15">
        <f>'[17]Vogue With Progressive Discount'!K19+'[17]Vogue With Progressive Discount'!K19*(-VougeDiscount)+VogueFullBlindLabour</f>
        <v>88.956564683982705</v>
      </c>
      <c r="L19" s="15">
        <f>'[17]Vogue With Progressive Discount'!L19+'[17]Vogue With Progressive Discount'!L19*(-VougeDiscount)+VogueFullBlindLabour</f>
        <v>96.658441619047636</v>
      </c>
      <c r="M19" s="15">
        <f>'[17]Vogue With Progressive Discount'!M19+'[17]Vogue With Progressive Discount'!M19*(-VougeDiscount)+VogueFullBlindLabour</f>
        <v>98.839374930735943</v>
      </c>
    </row>
    <row r="20" spans="1:13" ht="20.100000000000001" customHeight="1" x14ac:dyDescent="0.2">
      <c r="A20" s="13">
        <f>[17]Sumary!Q16</f>
        <v>2.4</v>
      </c>
      <c r="B20" s="14">
        <f>[17]Sumary!R16</f>
        <v>94.488188976377955</v>
      </c>
      <c r="C20" s="15">
        <f>'[17]Vogue With Progressive Discount'!C20+'[17]Vogue With Progressive Discount'!C20*(-VougeDiscount)+VogueFullBlindLabour</f>
        <v>30.536022294372295</v>
      </c>
      <c r="D20" s="15">
        <f>'[17]Vogue With Progressive Discount'!D20+'[17]Vogue With Progressive Discount'!D20*(-VougeDiscount)+VogueFullBlindLabour</f>
        <v>40.079221774891778</v>
      </c>
      <c r="E20" s="15">
        <f>'[17]Vogue With Progressive Discount'!E20+'[17]Vogue With Progressive Discount'!E20*(-VougeDiscount)+VogueFullBlindLabour</f>
        <v>49.622421255411254</v>
      </c>
      <c r="F20" s="15">
        <f>'[17]Vogue With Progressive Discount'!F20+'[17]Vogue With Progressive Discount'!F20*(-VougeDiscount)+VogueFullBlindLabour</f>
        <v>60.426510735930734</v>
      </c>
      <c r="G20" s="15">
        <f>'[17]Vogue With Progressive Discount'!G20+'[17]Vogue With Progressive Discount'!G20*(-VougeDiscount)+VogueFullBlindLabour</f>
        <v>69.969710216450224</v>
      </c>
      <c r="H20" s="15">
        <f>'[17]Vogue With Progressive Discount'!H20+'[17]Vogue With Progressive Discount'!H20*(-VougeDiscount)+VogueFullBlindLabour</f>
        <v>75.786430878787868</v>
      </c>
      <c r="I20" s="15">
        <f>'[17]Vogue With Progressive Discount'!I20+'[17]Vogue With Progressive Discount'!I20*(-VougeDiscount)+VogueFullBlindLabour</f>
        <v>84.852470385281379</v>
      </c>
      <c r="J20" s="15">
        <f>'[17]Vogue With Progressive Discount'!J20+'[17]Vogue With Progressive Discount'!J20*(-VougeDiscount)+VogueFullBlindLabour</f>
        <v>93.918509891774903</v>
      </c>
      <c r="K20" s="15">
        <f>'[17]Vogue With Progressive Discount'!K20+'[17]Vogue With Progressive Discount'!K20*(-VougeDiscount)+VogueFullBlindLabour</f>
        <v>97.826590658008669</v>
      </c>
      <c r="L20" s="15">
        <f>'[17]Vogue With Progressive Discount'!L20+'[17]Vogue With Progressive Discount'!L20*(-VougeDiscount)+VogueFullBlindLabour</f>
        <v>106.4154701904762</v>
      </c>
      <c r="M20" s="15">
        <f>'[17]Vogue With Progressive Discount'!M20+'[17]Vogue With Progressive Discount'!M20*(-VougeDiscount)+VogueFullBlindLabour</f>
        <v>108.89207103463204</v>
      </c>
    </row>
    <row r="21" spans="1:13" ht="20.100000000000001" customHeight="1" x14ac:dyDescent="0.2">
      <c r="A21" s="13">
        <f>[17]Sumary!Q17</f>
        <v>2.8</v>
      </c>
      <c r="B21" s="14">
        <f>[17]Sumary!R17</f>
        <v>110.23622047244095</v>
      </c>
      <c r="C21" s="15">
        <f>'[17]Vogue With Progressive Discount'!C21+'[17]Vogue With Progressive Discount'!C21*(-VougeDiscount)+VogueFullBlindLabour</f>
        <v>32.507139177489179</v>
      </c>
      <c r="D21" s="15">
        <f>'[17]Vogue With Progressive Discount'!D21+'[17]Vogue With Progressive Discount'!D21*(-VougeDiscount)+VogueFullBlindLabour</f>
        <v>43.035897099567102</v>
      </c>
      <c r="E21" s="15">
        <f>'[17]Vogue With Progressive Discount'!E21+'[17]Vogue With Progressive Discount'!E21*(-VougeDiscount)+VogueFullBlindLabour</f>
        <v>53.564655021645024</v>
      </c>
      <c r="F21" s="15">
        <f>'[17]Vogue With Progressive Discount'!F21+'[17]Vogue With Progressive Discount'!F21*(-VougeDiscount)+VogueFullBlindLabour</f>
        <v>65.354302943722956</v>
      </c>
      <c r="G21" s="15">
        <f>'[17]Vogue With Progressive Discount'!G21+'[17]Vogue With Progressive Discount'!G21*(-VougeDiscount)+VogueFullBlindLabour</f>
        <v>75.883060865800857</v>
      </c>
      <c r="H21" s="15">
        <f>'[17]Vogue With Progressive Discount'!H21+'[17]Vogue With Progressive Discount'!H21*(-VougeDiscount)+VogueFullBlindLabour</f>
        <v>82.34039451515153</v>
      </c>
      <c r="I21" s="15">
        <f>'[17]Vogue With Progressive Discount'!I21+'[17]Vogue With Progressive Discount'!I21*(-VougeDiscount)+VogueFullBlindLabour</f>
        <v>92.342714541125545</v>
      </c>
      <c r="J21" s="15">
        <f>'[17]Vogue With Progressive Discount'!J21+'[17]Vogue With Progressive Discount'!J21*(-VougeDiscount)+VogueFullBlindLabour</f>
        <v>102.34503456709956</v>
      </c>
      <c r="K21" s="15">
        <f>'[17]Vogue With Progressive Discount'!K21+'[17]Vogue With Progressive Discount'!K21*(-VougeDiscount)+VogueFullBlindLabour</f>
        <v>106.69661663203465</v>
      </c>
      <c r="L21" s="15">
        <f>'[17]Vogue With Progressive Discount'!L21+'[17]Vogue With Progressive Discount'!L21*(-VougeDiscount)+VogueFullBlindLabour</f>
        <v>116.17249876190479</v>
      </c>
      <c r="M21" s="15">
        <f>'[17]Vogue With Progressive Discount'!M21+'[17]Vogue With Progressive Discount'!M21*(-VougeDiscount)+VogueFullBlindLabour</f>
        <v>118.94476713852814</v>
      </c>
    </row>
    <row r="22" spans="1:13" ht="20.100000000000001" customHeight="1" x14ac:dyDescent="0.2">
      <c r="A22" s="13">
        <f>[17]Sumary!Q18</f>
        <v>3.2</v>
      </c>
      <c r="B22" s="14">
        <f>[17]Sumary!R18</f>
        <v>125.98425196850394</v>
      </c>
      <c r="C22" s="15">
        <f>'[17]Vogue With Progressive Discount'!C22+'[17]Vogue With Progressive Discount'!C22*(-VougeDiscount)+VogueFullBlindLabour</f>
        <v>34.478256060606064</v>
      </c>
      <c r="D22" s="15">
        <f>'[17]Vogue With Progressive Discount'!D22+'[17]Vogue With Progressive Discount'!D22*(-VougeDiscount)+VogueFullBlindLabour</f>
        <v>45.992572424242432</v>
      </c>
      <c r="E22" s="15">
        <f>'[17]Vogue With Progressive Discount'!E22+'[17]Vogue With Progressive Discount'!E22*(-VougeDiscount)+VogueFullBlindLabour</f>
        <v>57.506888787878793</v>
      </c>
      <c r="F22" s="15">
        <f>'[17]Vogue With Progressive Discount'!F22+'[17]Vogue With Progressive Discount'!F22*(-VougeDiscount)+VogueFullBlindLabour</f>
        <v>70.282095151515165</v>
      </c>
      <c r="G22" s="15">
        <f>'[17]Vogue With Progressive Discount'!G22+'[17]Vogue With Progressive Discount'!G22*(-VougeDiscount)+VogueFullBlindLabour</f>
        <v>81.796411515151519</v>
      </c>
      <c r="H22" s="15">
        <f>'[17]Vogue With Progressive Discount'!H22+'[17]Vogue With Progressive Discount'!H22*(-VougeDiscount)+VogueFullBlindLabour</f>
        <v>88.894358151515149</v>
      </c>
      <c r="I22" s="15">
        <f>'[17]Vogue With Progressive Discount'!I22+'[17]Vogue With Progressive Discount'!I22*(-VougeDiscount)+VogueFullBlindLabour</f>
        <v>99.832958696969698</v>
      </c>
      <c r="J22" s="15">
        <f>'[17]Vogue With Progressive Discount'!J22+'[17]Vogue With Progressive Discount'!J22*(-VougeDiscount)+VogueFullBlindLabour</f>
        <v>110.77155924242427</v>
      </c>
      <c r="K22" s="15">
        <f>'[17]Vogue With Progressive Discount'!K22+'[17]Vogue With Progressive Discount'!K22*(-VougeDiscount)+VogueFullBlindLabour</f>
        <v>115.56664260606063</v>
      </c>
      <c r="L22" s="15">
        <f>'[17]Vogue With Progressive Discount'!L22+'[17]Vogue With Progressive Discount'!L22*(-VougeDiscount)+VogueFullBlindLabour</f>
        <v>125.92952733333334</v>
      </c>
      <c r="M22" s="15">
        <f>'[17]Vogue With Progressive Discount'!M22+'[17]Vogue With Progressive Discount'!M22*(-VougeDiscount)+VogueFullBlindLabour</f>
        <v>128.99746324242426</v>
      </c>
    </row>
    <row r="23" spans="1:13" ht="20.100000000000001" customHeight="1" x14ac:dyDescent="0.2">
      <c r="A23" s="13">
        <f>[17]Sumary!Q19</f>
        <v>3.6</v>
      </c>
      <c r="B23" s="14">
        <f>[17]Sumary!R19</f>
        <v>141.73228346456693</v>
      </c>
      <c r="C23" s="15">
        <f>'[17]Vogue With Progressive Discount'!C23+'[17]Vogue With Progressive Discount'!C23*(-VougeDiscount)+VogueFullBlindLabour</f>
        <v>36.449372943722949</v>
      </c>
      <c r="D23" s="15">
        <f>'[17]Vogue With Progressive Discount'!D23+'[17]Vogue With Progressive Discount'!D23*(-VougeDiscount)+VogueFullBlindLabour</f>
        <v>48.949247748917756</v>
      </c>
      <c r="E23" s="15">
        <f>'[17]Vogue With Progressive Discount'!E23+'[17]Vogue With Progressive Discount'!E23*(-VougeDiscount)+VogueFullBlindLabour</f>
        <v>61.449122554112556</v>
      </c>
      <c r="F23" s="15">
        <f>'[17]Vogue With Progressive Discount'!F23+'[17]Vogue With Progressive Discount'!F23*(-VougeDiscount)+VogueFullBlindLabour</f>
        <v>75.209887359307359</v>
      </c>
      <c r="G23" s="15">
        <f>'[17]Vogue With Progressive Discount'!G23+'[17]Vogue With Progressive Discount'!G23*(-VougeDiscount)+VogueFullBlindLabour</f>
        <v>87.709762164502166</v>
      </c>
      <c r="H23" s="15">
        <f>'[17]Vogue With Progressive Discount'!H23+'[17]Vogue With Progressive Discount'!H23*(-VougeDiscount)+VogueFullBlindLabour</f>
        <v>95.448321787878768</v>
      </c>
      <c r="I23" s="15">
        <f>'[17]Vogue With Progressive Discount'!I23+'[17]Vogue With Progressive Discount'!I23*(-VougeDiscount)+VogueFullBlindLabour</f>
        <v>107.32320285281385</v>
      </c>
      <c r="J23" s="15">
        <f>'[17]Vogue With Progressive Discount'!J23+'[17]Vogue With Progressive Discount'!J23*(-VougeDiscount)+VogueFullBlindLabour</f>
        <v>119.19808391774893</v>
      </c>
      <c r="K23" s="15">
        <f>'[17]Vogue With Progressive Discount'!K23+'[17]Vogue With Progressive Discount'!K23*(-VougeDiscount)+VogueFullBlindLabour</f>
        <v>124.4366685800866</v>
      </c>
      <c r="L23" s="15">
        <f>'[17]Vogue With Progressive Discount'!L23+'[17]Vogue With Progressive Discount'!L23*(-VougeDiscount)+VogueFullBlindLabour</f>
        <v>135.68655590476192</v>
      </c>
      <c r="M23" s="15">
        <f>'[17]Vogue With Progressive Discount'!M23+'[17]Vogue With Progressive Discount'!M23*(-VougeDiscount)+VogueFullBlindLabour</f>
        <v>139.05015934632033</v>
      </c>
    </row>
    <row r="24" spans="1:13" ht="20.100000000000001" customHeight="1" x14ac:dyDescent="0.2">
      <c r="A24" s="13">
        <f>[17]Sumary!Q20</f>
        <v>4</v>
      </c>
      <c r="B24" s="14">
        <f>[17]Sumary!R20</f>
        <v>157.48031496062993</v>
      </c>
      <c r="C24" s="15">
        <f>'[17]Vogue With Progressive Discount'!C24+'[17]Vogue With Progressive Discount'!C24*(-VougeDiscount)+VogueFullBlindLabour</f>
        <v>38.420489826839827</v>
      </c>
      <c r="D24" s="15">
        <f>'[17]Vogue With Progressive Discount'!D24+'[17]Vogue With Progressive Discount'!D24*(-VougeDiscount)+VogueFullBlindLabour</f>
        <v>51.905923073593073</v>
      </c>
      <c r="E24" s="15">
        <f>'[17]Vogue With Progressive Discount'!E24+'[17]Vogue With Progressive Discount'!E24*(-VougeDiscount)+VogueFullBlindLabour</f>
        <v>65.391356320346318</v>
      </c>
      <c r="F24" s="15">
        <f>'[17]Vogue With Progressive Discount'!F24+'[17]Vogue With Progressive Discount'!F24*(-VougeDiscount)+VogueFullBlindLabour</f>
        <v>80.137679567099568</v>
      </c>
      <c r="G24" s="15">
        <f>'[17]Vogue With Progressive Discount'!G24+'[17]Vogue With Progressive Discount'!G24*(-VougeDiscount)+VogueFullBlindLabour</f>
        <v>93.623112813852813</v>
      </c>
      <c r="H24" s="15">
        <f>'[17]Vogue With Progressive Discount'!H24+'[17]Vogue With Progressive Discount'!H24*(-VougeDiscount)+VogueFullBlindLabour</f>
        <v>102.00228542424242</v>
      </c>
      <c r="I24" s="15">
        <f>'[17]Vogue With Progressive Discount'!I24+'[17]Vogue With Progressive Discount'!I24*(-VougeDiscount)+VogueFullBlindLabour</f>
        <v>114.813447008658</v>
      </c>
      <c r="J24" s="15">
        <f>'[17]Vogue With Progressive Discount'!J24+'[17]Vogue With Progressive Discount'!J24*(-VougeDiscount)+VogueFullBlindLabour</f>
        <v>127.62460859307362</v>
      </c>
      <c r="K24" s="15">
        <f>'[17]Vogue With Progressive Discount'!K24+'[17]Vogue With Progressive Discount'!K24*(-VougeDiscount)+VogueFullBlindLabour</f>
        <v>133.30669455411257</v>
      </c>
      <c r="L24" s="15">
        <f>'[17]Vogue With Progressive Discount'!L24+'[17]Vogue With Progressive Discount'!L24*(-VougeDiscount)+VogueFullBlindLabour</f>
        <v>145.44358447619049</v>
      </c>
      <c r="M24" s="15">
        <f>'[17]Vogue With Progressive Discount'!M24+'[17]Vogue With Progressive Discount'!M24*(-VougeDiscount)+VogueFullBlindLabour</f>
        <v>149.1028554502164</v>
      </c>
    </row>
    <row r="25" spans="1:13" ht="20.100000000000001" customHeight="1" x14ac:dyDescent="0.2">
      <c r="A25" s="1" t="s">
        <v>4</v>
      </c>
    </row>
    <row r="26" spans="1:13" ht="20.100000000000001" customHeight="1" x14ac:dyDescent="0.2">
      <c r="A26" s="500" t="s">
        <v>1</v>
      </c>
      <c r="B26" s="501"/>
      <c r="C26" s="7">
        <f>[17]Sumary!S10</f>
        <v>0.8</v>
      </c>
      <c r="D26" s="7">
        <f>[17]Sumary!T10</f>
        <v>1.2</v>
      </c>
      <c r="E26" s="7">
        <f>[17]Sumary!U10</f>
        <v>1.6</v>
      </c>
      <c r="F26" s="7">
        <f>[17]Sumary!V10</f>
        <v>2</v>
      </c>
      <c r="G26" s="7">
        <f>[17]Sumary!W10</f>
        <v>2.4</v>
      </c>
      <c r="H26" s="8">
        <f>[17]Sumary!X10</f>
        <v>2.8</v>
      </c>
      <c r="I26" s="8">
        <f>[17]Sumary!Y10</f>
        <v>3.2</v>
      </c>
      <c r="J26" s="8">
        <f>[17]Sumary!Z10</f>
        <v>3.6</v>
      </c>
      <c r="K26" s="8">
        <f>[17]Sumary!AA10</f>
        <v>4</v>
      </c>
      <c r="L26" s="8">
        <f>[17]Sumary!AB10</f>
        <v>4.4000000000000004</v>
      </c>
      <c r="M26" s="8">
        <f>[17]Sumary!AC10</f>
        <v>4.8</v>
      </c>
    </row>
    <row r="27" spans="1:13" ht="20.100000000000001" customHeight="1" x14ac:dyDescent="0.2">
      <c r="A27" s="9"/>
      <c r="B27" s="10" t="s">
        <v>2</v>
      </c>
      <c r="C27" s="11">
        <f>[17]Sumary!S11</f>
        <v>24</v>
      </c>
      <c r="D27" s="11">
        <f>[17]Sumary!T11</f>
        <v>48</v>
      </c>
      <c r="E27" s="11">
        <f>[17]Sumary!U11</f>
        <v>60</v>
      </c>
      <c r="F27" s="11">
        <f>[17]Sumary!V11</f>
        <v>84</v>
      </c>
      <c r="G27" s="11">
        <f>[17]Sumary!W11</f>
        <v>108</v>
      </c>
      <c r="H27" s="12">
        <f>[17]Sumary!X11</f>
        <v>132</v>
      </c>
      <c r="I27" s="12">
        <f>[17]Sumary!Y11</f>
        <v>156</v>
      </c>
      <c r="J27" s="12">
        <f>[17]Sumary!Z11</f>
        <v>190</v>
      </c>
      <c r="K27" s="12">
        <f>[17]Sumary!AA11</f>
        <v>190</v>
      </c>
      <c r="L27" s="12">
        <f>[17]Sumary!AB11</f>
        <v>190</v>
      </c>
      <c r="M27" s="12">
        <f>[17]Sumary!AC11</f>
        <v>190</v>
      </c>
    </row>
    <row r="28" spans="1:13" ht="20.100000000000001" customHeight="1" x14ac:dyDescent="0.2">
      <c r="A28" s="13">
        <f>[17]Sumary!Q12</f>
        <v>0.8</v>
      </c>
      <c r="B28" s="14">
        <f>[17]Sumary!R12</f>
        <v>31.496062992125985</v>
      </c>
      <c r="C28" s="15">
        <f>'[17]Vogue With Progressive Discount'!C28+'[17]Vogue With Progressive Discount'!C28*(-VougeDiscount)+VogueFullBlindLabour</f>
        <v>24.131164112554114</v>
      </c>
      <c r="D28" s="15">
        <f>'[17]Vogue With Progressive Discount'!D28+'[17]Vogue With Progressive Discount'!D28*(-VougeDiscount)+VogueFullBlindLabour</f>
        <v>30.471934502164501</v>
      </c>
      <c r="E28" s="15">
        <f>'[17]Vogue With Progressive Discount'!E28+'[17]Vogue With Progressive Discount'!E28*(-VougeDiscount)+VogueFullBlindLabour</f>
        <v>36.812704891774892</v>
      </c>
      <c r="F28" s="15">
        <f>'[17]Vogue With Progressive Discount'!F28+'[17]Vogue With Progressive Discount'!F28*(-VougeDiscount)+VogueFullBlindLabour</f>
        <v>44.41436528138528</v>
      </c>
      <c r="G28" s="15">
        <f>'[17]Vogue With Progressive Discount'!G28+'[17]Vogue With Progressive Discount'!G28*(-VougeDiscount)+VogueFullBlindLabour</f>
        <v>50.755135670995671</v>
      </c>
      <c r="H28" s="15">
        <f>'[17]Vogue With Progressive Discount'!H28+'[17]Vogue With Progressive Discount'!H28*(-VougeDiscount)+VogueFullBlindLabour</f>
        <v>54.490277424242414</v>
      </c>
      <c r="I28" s="15">
        <f>'[17]Vogue With Progressive Discount'!I28+'[17]Vogue With Progressive Discount'!I28*(-VougeDiscount)+VogueFullBlindLabour</f>
        <v>60.514009294372293</v>
      </c>
      <c r="J28" s="15">
        <f>'[17]Vogue With Progressive Discount'!J28+'[17]Vogue With Progressive Discount'!J28*(-VougeDiscount)+VogueFullBlindLabour</f>
        <v>66.537741164502165</v>
      </c>
      <c r="K28" s="15">
        <f>'[17]Vogue With Progressive Discount'!K28+'[17]Vogue With Progressive Discount'!K28*(-VougeDiscount)+VogueFullBlindLabour</f>
        <v>69.004728839826853</v>
      </c>
      <c r="L28" s="15">
        <f>'[17]Vogue With Progressive Discount'!L28+'[17]Vogue With Progressive Discount'!L28*(-VougeDiscount)+VogueFullBlindLabour</f>
        <v>74.711422190476199</v>
      </c>
      <c r="M28" s="15">
        <f>'[17]Vogue With Progressive Discount'!M28+'[17]Vogue With Progressive Discount'!M28*(-VougeDiscount)+VogueFullBlindLabour</f>
        <v>76.227294307359301</v>
      </c>
    </row>
    <row r="29" spans="1:13" ht="20.100000000000001" customHeight="1" x14ac:dyDescent="0.2">
      <c r="A29" s="13">
        <f>[17]Sumary!Q13</f>
        <v>1.2</v>
      </c>
      <c r="B29" s="14">
        <f>[17]Sumary!R13</f>
        <v>47.244094488188978</v>
      </c>
      <c r="C29" s="15">
        <f>'[17]Vogue With Progressive Discount'!C29+'[17]Vogue With Progressive Discount'!C29*(-VougeDiscount)+VogueFullBlindLabour</f>
        <v>26.763558917748917</v>
      </c>
      <c r="D29" s="15">
        <f>'[17]Vogue With Progressive Discount'!D29+'[17]Vogue With Progressive Discount'!D29*(-VougeDiscount)+VogueFullBlindLabour</f>
        <v>34.420526709956711</v>
      </c>
      <c r="E29" s="15">
        <f>'[17]Vogue With Progressive Discount'!E29+'[17]Vogue With Progressive Discount'!E29*(-VougeDiscount)+VogueFullBlindLabour</f>
        <v>42.077494502164505</v>
      </c>
      <c r="F29" s="15">
        <f>'[17]Vogue With Progressive Discount'!F29+'[17]Vogue With Progressive Discount'!F29*(-VougeDiscount)+VogueFullBlindLabour</f>
        <v>50.995352294372296</v>
      </c>
      <c r="G29" s="15">
        <f>'[17]Vogue With Progressive Discount'!G29+'[17]Vogue With Progressive Discount'!G29*(-VougeDiscount)+VogueFullBlindLabour</f>
        <v>58.652320086580076</v>
      </c>
      <c r="H29" s="15">
        <f>'[17]Vogue With Progressive Discount'!H29+'[17]Vogue With Progressive Discount'!H29*(-VougeDiscount)+VogueFullBlindLabour</f>
        <v>63.242990151515144</v>
      </c>
      <c r="I29" s="15">
        <f>'[17]Vogue With Progressive Discount'!I29+'[17]Vogue With Progressive Discount'!I29*(-VougeDiscount)+VogueFullBlindLabour</f>
        <v>70.517109554112565</v>
      </c>
      <c r="J29" s="15">
        <f>'[17]Vogue With Progressive Discount'!J29+'[17]Vogue With Progressive Discount'!J29*(-VougeDiscount)+VogueFullBlindLabour</f>
        <v>77.791228956709958</v>
      </c>
      <c r="K29" s="15">
        <f>'[17]Vogue With Progressive Discount'!K29+'[17]Vogue With Progressive Discount'!K29*(-VougeDiscount)+VogueFullBlindLabour</f>
        <v>80.850505463203461</v>
      </c>
      <c r="L29" s="15">
        <f>'[17]Vogue With Progressive Discount'!L29+'[17]Vogue With Progressive Discount'!L29*(-VougeDiscount)+VogueFullBlindLabour</f>
        <v>87.741776476190495</v>
      </c>
      <c r="M29" s="15">
        <f>'[17]Vogue With Progressive Discount'!M29+'[17]Vogue With Progressive Discount'!M29*(-VougeDiscount)+VogueFullBlindLabour</f>
        <v>89.652507813852793</v>
      </c>
    </row>
    <row r="30" spans="1:13" ht="20.100000000000001" customHeight="1" x14ac:dyDescent="0.2">
      <c r="A30" s="13">
        <f>[17]Sumary!Q14</f>
        <v>1.6</v>
      </c>
      <c r="B30" s="14">
        <f>[17]Sumary!R14</f>
        <v>62.99212598425197</v>
      </c>
      <c r="C30" s="15">
        <f>'[17]Vogue With Progressive Discount'!C30+'[17]Vogue With Progressive Discount'!C30*(-VougeDiscount)+VogueFullBlindLabour</f>
        <v>29.395953722943723</v>
      </c>
      <c r="D30" s="15">
        <f>'[17]Vogue With Progressive Discount'!D30+'[17]Vogue With Progressive Discount'!D30*(-VougeDiscount)+VogueFullBlindLabour</f>
        <v>38.369118917748914</v>
      </c>
      <c r="E30" s="15">
        <f>'[17]Vogue With Progressive Discount'!E30+'[17]Vogue With Progressive Discount'!E30*(-VougeDiscount)+VogueFullBlindLabour</f>
        <v>47.342284112554118</v>
      </c>
      <c r="F30" s="15">
        <f>'[17]Vogue With Progressive Discount'!F30+'[17]Vogue With Progressive Discount'!F30*(-VougeDiscount)+VogueFullBlindLabour</f>
        <v>57.576339307359312</v>
      </c>
      <c r="G30" s="15">
        <f>'[17]Vogue With Progressive Discount'!G30+'[17]Vogue With Progressive Discount'!G30*(-VougeDiscount)+VogueFullBlindLabour</f>
        <v>66.549504502164496</v>
      </c>
      <c r="H30" s="15">
        <f>'[17]Vogue With Progressive Discount'!H30+'[17]Vogue With Progressive Discount'!H30*(-VougeDiscount)+VogueFullBlindLabour</f>
        <v>71.995702878787867</v>
      </c>
      <c r="I30" s="15">
        <f>'[17]Vogue With Progressive Discount'!I30+'[17]Vogue With Progressive Discount'!I30*(-VougeDiscount)+VogueFullBlindLabour</f>
        <v>80.520209813852816</v>
      </c>
      <c r="J30" s="15">
        <f>'[17]Vogue With Progressive Discount'!J30+'[17]Vogue With Progressive Discount'!J30*(-VougeDiscount)+VogueFullBlindLabour</f>
        <v>89.04471674891775</v>
      </c>
      <c r="K30" s="15">
        <f>'[17]Vogue With Progressive Discount'!K30+'[17]Vogue With Progressive Discount'!K30*(-VougeDiscount)+VogueFullBlindLabour</f>
        <v>92.696282086580098</v>
      </c>
      <c r="L30" s="15">
        <f>'[17]Vogue With Progressive Discount'!L30+'[17]Vogue With Progressive Discount'!L30*(-VougeDiscount)+VogueFullBlindLabour</f>
        <v>100.77213076190476</v>
      </c>
      <c r="M30" s="15">
        <f>'[17]Vogue With Progressive Discount'!M30+'[17]Vogue With Progressive Discount'!M30*(-VougeDiscount)+VogueFullBlindLabour</f>
        <v>103.07772132034631</v>
      </c>
    </row>
    <row r="31" spans="1:13" ht="20.100000000000001" customHeight="1" x14ac:dyDescent="0.2">
      <c r="A31" s="13">
        <f>[17]Sumary!Q15</f>
        <v>2</v>
      </c>
      <c r="B31" s="14">
        <f>[17]Sumary!R15</f>
        <v>78.740157480314963</v>
      </c>
      <c r="C31" s="15">
        <f>'[17]Vogue With Progressive Discount'!C31+'[17]Vogue With Progressive Discount'!C31*(-VougeDiscount)+VogueFullBlindLabour</f>
        <v>32.02834852813853</v>
      </c>
      <c r="D31" s="15">
        <f>'[17]Vogue With Progressive Discount'!D31+'[17]Vogue With Progressive Discount'!D31*(-VougeDiscount)+VogueFullBlindLabour</f>
        <v>42.317711125541123</v>
      </c>
      <c r="E31" s="15">
        <f>'[17]Vogue With Progressive Discount'!E31+'[17]Vogue With Progressive Discount'!E31*(-VougeDiscount)+VogueFullBlindLabour</f>
        <v>52.607073722943724</v>
      </c>
      <c r="F31" s="15">
        <f>'[17]Vogue With Progressive Discount'!F31+'[17]Vogue With Progressive Discount'!F31*(-VougeDiscount)+VogueFullBlindLabour</f>
        <v>64.157326320346314</v>
      </c>
      <c r="G31" s="15">
        <f>'[17]Vogue With Progressive Discount'!G31+'[17]Vogue With Progressive Discount'!G31*(-VougeDiscount)+VogueFullBlindLabour</f>
        <v>74.446688917748915</v>
      </c>
      <c r="H31" s="15">
        <f>'[17]Vogue With Progressive Discount'!H31+'[17]Vogue With Progressive Discount'!H31*(-VougeDiscount)+VogueFullBlindLabour</f>
        <v>80.748415606060604</v>
      </c>
      <c r="I31" s="15">
        <f>'[17]Vogue With Progressive Discount'!I31+'[17]Vogue With Progressive Discount'!I31*(-VougeDiscount)+VogueFullBlindLabour</f>
        <v>90.52331007359308</v>
      </c>
      <c r="J31" s="15">
        <f>'[17]Vogue With Progressive Discount'!J31+'[17]Vogue With Progressive Discount'!J31*(-VougeDiscount)+VogueFullBlindLabour</f>
        <v>100.29820454112554</v>
      </c>
      <c r="K31" s="15">
        <f>'[17]Vogue With Progressive Discount'!K31+'[17]Vogue With Progressive Discount'!K31*(-VougeDiscount)+VogueFullBlindLabour</f>
        <v>104.54205870995672</v>
      </c>
      <c r="L31" s="15">
        <f>'[17]Vogue With Progressive Discount'!L31+'[17]Vogue With Progressive Discount'!L31*(-VougeDiscount)+VogueFullBlindLabour</f>
        <v>113.80248504761906</v>
      </c>
      <c r="M31" s="15">
        <f>'[17]Vogue With Progressive Discount'!M31+'[17]Vogue With Progressive Discount'!M31*(-VougeDiscount)+VogueFullBlindLabour</f>
        <v>116.50293482683982</v>
      </c>
    </row>
    <row r="32" spans="1:13" ht="20.100000000000001" customHeight="1" x14ac:dyDescent="0.2">
      <c r="A32" s="13">
        <f>[17]Sumary!Q16</f>
        <v>2.4</v>
      </c>
      <c r="B32" s="14">
        <f>[17]Sumary!R16</f>
        <v>94.488188976377955</v>
      </c>
      <c r="C32" s="15">
        <f>'[17]Vogue With Progressive Discount'!C32+'[17]Vogue With Progressive Discount'!C32*(-VougeDiscount)+VogueFullBlindLabour</f>
        <v>34.660743333333336</v>
      </c>
      <c r="D32" s="15">
        <f>'[17]Vogue With Progressive Discount'!D32+'[17]Vogue With Progressive Discount'!D32*(-VougeDiscount)+VogueFullBlindLabour</f>
        <v>46.26630333333334</v>
      </c>
      <c r="E32" s="15">
        <f>'[17]Vogue With Progressive Discount'!E32+'[17]Vogue With Progressive Discount'!E32*(-VougeDiscount)+VogueFullBlindLabour</f>
        <v>57.871863333333337</v>
      </c>
      <c r="F32" s="15">
        <f>'[17]Vogue With Progressive Discount'!F32+'[17]Vogue With Progressive Discount'!F32*(-VougeDiscount)+VogueFullBlindLabour</f>
        <v>70.738313333333338</v>
      </c>
      <c r="G32" s="15">
        <f>'[17]Vogue With Progressive Discount'!G32+'[17]Vogue With Progressive Discount'!G32*(-VougeDiscount)+VogueFullBlindLabour</f>
        <v>82.343873333333335</v>
      </c>
      <c r="H32" s="15">
        <f>'[17]Vogue With Progressive Discount'!H32+'[17]Vogue With Progressive Discount'!H32*(-VougeDiscount)+VogueFullBlindLabour</f>
        <v>89.501128333333327</v>
      </c>
      <c r="I32" s="15">
        <f>'[17]Vogue With Progressive Discount'!I32+'[17]Vogue With Progressive Discount'!I32*(-VougeDiscount)+VogueFullBlindLabour</f>
        <v>100.52641033333333</v>
      </c>
      <c r="J32" s="15">
        <f>'[17]Vogue With Progressive Discount'!J32+'[17]Vogue With Progressive Discount'!J32*(-VougeDiscount)+VogueFullBlindLabour</f>
        <v>111.55169233333334</v>
      </c>
      <c r="K32" s="15">
        <f>'[17]Vogue With Progressive Discount'!K32+'[17]Vogue With Progressive Discount'!K32*(-VougeDiscount)+VogueFullBlindLabour</f>
        <v>116.38783533333334</v>
      </c>
      <c r="L32" s="15">
        <f>'[17]Vogue With Progressive Discount'!L32+'[17]Vogue With Progressive Discount'!L32*(-VougeDiscount)+VogueFullBlindLabour</f>
        <v>126.83283933333334</v>
      </c>
      <c r="M32" s="15">
        <f>'[17]Vogue With Progressive Discount'!M32+'[17]Vogue With Progressive Discount'!M32*(-VougeDiscount)+VogueFullBlindLabour</f>
        <v>129.92814833333333</v>
      </c>
    </row>
    <row r="33" spans="1:13" ht="20.100000000000001" customHeight="1" x14ac:dyDescent="0.2">
      <c r="A33" s="13">
        <f>[17]Sumary!Q17</f>
        <v>2.8</v>
      </c>
      <c r="B33" s="14">
        <f>[17]Sumary!R17</f>
        <v>110.23622047244095</v>
      </c>
      <c r="C33" s="15">
        <f>'[17]Vogue With Progressive Discount'!C33+'[17]Vogue With Progressive Discount'!C33*(-VougeDiscount)+VogueFullBlindLabour</f>
        <v>37.293138138528136</v>
      </c>
      <c r="D33" s="15">
        <f>'[17]Vogue With Progressive Discount'!D33+'[17]Vogue With Progressive Discount'!D33*(-VougeDiscount)+VogueFullBlindLabour</f>
        <v>50.214895541125543</v>
      </c>
      <c r="E33" s="15">
        <f>'[17]Vogue With Progressive Discount'!E33+'[17]Vogue With Progressive Discount'!E33*(-VougeDiscount)+VogueFullBlindLabour</f>
        <v>63.13665294372295</v>
      </c>
      <c r="F33" s="15">
        <f>'[17]Vogue With Progressive Discount'!F33+'[17]Vogue With Progressive Discount'!F33*(-VougeDiscount)+VogueFullBlindLabour</f>
        <v>77.319300346320347</v>
      </c>
      <c r="G33" s="15">
        <f>'[17]Vogue With Progressive Discount'!G33+'[17]Vogue With Progressive Discount'!G33*(-VougeDiscount)+VogueFullBlindLabour</f>
        <v>90.241057748917754</v>
      </c>
      <c r="H33" s="15">
        <f>'[17]Vogue With Progressive Discount'!H33+'[17]Vogue With Progressive Discount'!H33*(-VougeDiscount)+VogueFullBlindLabour</f>
        <v>98.253841060606035</v>
      </c>
      <c r="I33" s="15">
        <f>'[17]Vogue With Progressive Discount'!I33+'[17]Vogue With Progressive Discount'!I33*(-VougeDiscount)+VogueFullBlindLabour</f>
        <v>110.52951059307358</v>
      </c>
      <c r="J33" s="15">
        <f>'[17]Vogue With Progressive Discount'!J33+'[17]Vogue With Progressive Discount'!J33*(-VougeDiscount)+VogueFullBlindLabour</f>
        <v>122.80518012554111</v>
      </c>
      <c r="K33" s="15">
        <f>'[17]Vogue With Progressive Discount'!K33+'[17]Vogue With Progressive Discount'!K33*(-VougeDiscount)+VogueFullBlindLabour</f>
        <v>128.23361195670995</v>
      </c>
      <c r="L33" s="15">
        <f>'[17]Vogue With Progressive Discount'!L33+'[17]Vogue With Progressive Discount'!L33*(-VougeDiscount)+VogueFullBlindLabour</f>
        <v>139.86319361904759</v>
      </c>
      <c r="M33" s="15">
        <f>'[17]Vogue With Progressive Discount'!M33+'[17]Vogue With Progressive Discount'!M33*(-VougeDiscount)+VogueFullBlindLabour</f>
        <v>143.35336183982679</v>
      </c>
    </row>
    <row r="34" spans="1:13" ht="20.100000000000001" customHeight="1" x14ac:dyDescent="0.2">
      <c r="A34" s="13">
        <f>[17]Sumary!Q18</f>
        <v>3.2</v>
      </c>
      <c r="B34" s="14">
        <f>[17]Sumary!R18</f>
        <v>125.98425196850394</v>
      </c>
      <c r="C34" s="15">
        <f>'[17]Vogue With Progressive Discount'!C34+'[17]Vogue With Progressive Discount'!C34*(-VougeDiscount)+VogueFullBlindLabour</f>
        <v>39.925532943722949</v>
      </c>
      <c r="D34" s="15">
        <f>'[17]Vogue With Progressive Discount'!D34+'[17]Vogue With Progressive Discount'!D34*(-VougeDiscount)+VogueFullBlindLabour</f>
        <v>54.163487748917753</v>
      </c>
      <c r="E34" s="15">
        <f>'[17]Vogue With Progressive Discount'!E34+'[17]Vogue With Progressive Discount'!E34*(-VougeDiscount)+VogueFullBlindLabour</f>
        <v>68.401442554112563</v>
      </c>
      <c r="F34" s="15">
        <f>'[17]Vogue With Progressive Discount'!F34+'[17]Vogue With Progressive Discount'!F34*(-VougeDiscount)+VogueFullBlindLabour</f>
        <v>83.900287359307356</v>
      </c>
      <c r="G34" s="15">
        <f>'[17]Vogue With Progressive Discount'!G34+'[17]Vogue With Progressive Discount'!G34*(-VougeDiscount)+VogueFullBlindLabour</f>
        <v>98.138242164502159</v>
      </c>
      <c r="H34" s="15">
        <f>'[17]Vogue With Progressive Discount'!H34+'[17]Vogue With Progressive Discount'!H34*(-VougeDiscount)+VogueFullBlindLabour</f>
        <v>107.00655378787879</v>
      </c>
      <c r="I34" s="15">
        <f>'[17]Vogue With Progressive Discount'!I34+'[17]Vogue With Progressive Discount'!I34*(-VougeDiscount)+VogueFullBlindLabour</f>
        <v>120.53261085281386</v>
      </c>
      <c r="J34" s="15">
        <f>'[17]Vogue With Progressive Discount'!J34+'[17]Vogue With Progressive Discount'!J34*(-VougeDiscount)+VogueFullBlindLabour</f>
        <v>134.05866791774892</v>
      </c>
      <c r="K34" s="15">
        <f>'[17]Vogue With Progressive Discount'!K34+'[17]Vogue With Progressive Discount'!K34*(-VougeDiscount)+VogueFullBlindLabour</f>
        <v>140.07938858008657</v>
      </c>
      <c r="L34" s="15">
        <f>'[17]Vogue With Progressive Discount'!L34+'[17]Vogue With Progressive Discount'!L34*(-VougeDiscount)+VogueFullBlindLabour</f>
        <v>152.8935479047619</v>
      </c>
      <c r="M34" s="15">
        <f>'[17]Vogue With Progressive Discount'!M34+'[17]Vogue With Progressive Discount'!M34*(-VougeDiscount)+VogueFullBlindLabour</f>
        <v>156.77857534632034</v>
      </c>
    </row>
    <row r="35" spans="1:13" ht="20.100000000000001" customHeight="1" x14ac:dyDescent="0.2">
      <c r="A35" s="13">
        <f>[17]Sumary!Q19</f>
        <v>3.6</v>
      </c>
      <c r="B35" s="14">
        <f>[17]Sumary!R19</f>
        <v>141.73228346456693</v>
      </c>
      <c r="C35" s="15">
        <f>'[17]Vogue With Progressive Discount'!C35+'[17]Vogue With Progressive Discount'!C35*(-VougeDiscount)+VogueFullBlindLabour</f>
        <v>42.557927748917749</v>
      </c>
      <c r="D35" s="15">
        <f>'[17]Vogue With Progressive Discount'!D35+'[17]Vogue With Progressive Discount'!D35*(-VougeDiscount)+VogueFullBlindLabour</f>
        <v>58.112079956709962</v>
      </c>
      <c r="E35" s="15">
        <f>'[17]Vogue With Progressive Discount'!E35+'[17]Vogue With Progressive Discount'!E35*(-VougeDiscount)+VogueFullBlindLabour</f>
        <v>73.666232164502162</v>
      </c>
      <c r="F35" s="15">
        <f>'[17]Vogue With Progressive Discount'!F35+'[17]Vogue With Progressive Discount'!F35*(-VougeDiscount)+VogueFullBlindLabour</f>
        <v>90.481274372294379</v>
      </c>
      <c r="G35" s="15">
        <f>'[17]Vogue With Progressive Discount'!G35+'[17]Vogue With Progressive Discount'!G35*(-VougeDiscount)+VogueFullBlindLabour</f>
        <v>106.03542658008656</v>
      </c>
      <c r="H35" s="15">
        <f>'[17]Vogue With Progressive Discount'!H35+'[17]Vogue With Progressive Discount'!H35*(-VougeDiscount)+VogueFullBlindLabour</f>
        <v>115.7592665151515</v>
      </c>
      <c r="I35" s="15">
        <f>'[17]Vogue With Progressive Discount'!I35+'[17]Vogue With Progressive Discount'!I35*(-VougeDiscount)+VogueFullBlindLabour</f>
        <v>130.53571111255408</v>
      </c>
      <c r="J35" s="15">
        <f>'[17]Vogue With Progressive Discount'!J35+'[17]Vogue With Progressive Discount'!J35*(-VougeDiscount)+VogueFullBlindLabour</f>
        <v>145.3121557099567</v>
      </c>
      <c r="K35" s="15">
        <f>'[17]Vogue With Progressive Discount'!K35+'[17]Vogue With Progressive Discount'!K35*(-VougeDiscount)+VogueFullBlindLabour</f>
        <v>151.92516520346317</v>
      </c>
      <c r="L35" s="15">
        <f>'[17]Vogue With Progressive Discount'!L35+'[17]Vogue With Progressive Discount'!L35*(-VougeDiscount)+VogueFullBlindLabour</f>
        <v>165.92390219047618</v>
      </c>
      <c r="M35" s="15">
        <f>'[17]Vogue With Progressive Discount'!M35+'[17]Vogue With Progressive Discount'!M35*(-VougeDiscount)+VogueFullBlindLabour</f>
        <v>170.20378885281383</v>
      </c>
    </row>
    <row r="36" spans="1:13" ht="20.100000000000001" customHeight="1" x14ac:dyDescent="0.2">
      <c r="A36" s="13">
        <f>[17]Sumary!Q20</f>
        <v>4</v>
      </c>
      <c r="B36" s="14">
        <f>[17]Sumary!R20</f>
        <v>157.48031496062993</v>
      </c>
      <c r="C36" s="15">
        <f>'[17]Vogue With Progressive Discount'!C36+'[17]Vogue With Progressive Discount'!C36*(-VougeDiscount)+VogueFullBlindLabour</f>
        <v>45.190322554112555</v>
      </c>
      <c r="D36" s="15">
        <f>'[17]Vogue With Progressive Discount'!D36+'[17]Vogue With Progressive Discount'!D36*(-VougeDiscount)+VogueFullBlindLabour</f>
        <v>62.060672164502165</v>
      </c>
      <c r="E36" s="15">
        <f>'[17]Vogue With Progressive Discount'!E36+'[17]Vogue With Progressive Discount'!E36*(-VougeDiscount)+VogueFullBlindLabour</f>
        <v>78.931021774891761</v>
      </c>
      <c r="F36" s="15">
        <f>'[17]Vogue With Progressive Discount'!F36+'[17]Vogue With Progressive Discount'!F36*(-VougeDiscount)+VogueFullBlindLabour</f>
        <v>97.062261385281388</v>
      </c>
      <c r="G36" s="15">
        <f>'[17]Vogue With Progressive Discount'!G36+'[17]Vogue With Progressive Discount'!G36*(-VougeDiscount)+VogueFullBlindLabour</f>
        <v>113.93261099567098</v>
      </c>
      <c r="H36" s="15">
        <f>'[17]Vogue With Progressive Discount'!H36+'[17]Vogue With Progressive Discount'!H36*(-VougeDiscount)+VogueFullBlindLabour</f>
        <v>124.51197924242422</v>
      </c>
      <c r="I36" s="15">
        <f>'[17]Vogue With Progressive Discount'!I36+'[17]Vogue With Progressive Discount'!I36*(-VougeDiscount)+VogueFullBlindLabour</f>
        <v>140.53881137229433</v>
      </c>
      <c r="J36" s="15">
        <f>'[17]Vogue With Progressive Discount'!J36+'[17]Vogue With Progressive Discount'!J36*(-VougeDiscount)+VogueFullBlindLabour</f>
        <v>156.56564350216451</v>
      </c>
      <c r="K36" s="15">
        <f>'[17]Vogue With Progressive Discount'!K36+'[17]Vogue With Progressive Discount'!K36*(-VougeDiscount)+VogueFullBlindLabour</f>
        <v>163.77094182683979</v>
      </c>
      <c r="L36" s="15">
        <f>'[17]Vogue With Progressive Discount'!L36+'[17]Vogue With Progressive Discount'!L36*(-VougeDiscount)+VogueFullBlindLabour</f>
        <v>178.95425647619047</v>
      </c>
      <c r="M36" s="15">
        <f>'[17]Vogue With Progressive Discount'!M36+'[17]Vogue With Progressive Discount'!M36*(-VougeDiscount)+VogueFullBlindLabour</f>
        <v>183.62900235930732</v>
      </c>
    </row>
    <row r="37" spans="1:13" ht="20.100000000000001" customHeight="1" x14ac:dyDescent="0.2">
      <c r="A37" s="21" t="s">
        <v>33</v>
      </c>
      <c r="B37" s="19"/>
      <c r="C37" s="19"/>
      <c r="D37" s="19"/>
      <c r="E37" s="22"/>
      <c r="F37" s="19"/>
      <c r="H37" s="19"/>
      <c r="I37" s="19"/>
      <c r="J37" s="19"/>
      <c r="K37" s="20"/>
      <c r="L37" s="20"/>
    </row>
    <row r="38" spans="1:13" ht="20.100000000000001" customHeight="1" x14ac:dyDescent="0.2">
      <c r="A38" s="500" t="s">
        <v>1</v>
      </c>
      <c r="B38" s="502"/>
      <c r="C38" s="24">
        <f>[17]Sumary!S10</f>
        <v>0.8</v>
      </c>
      <c r="D38" s="24">
        <f>[17]Sumary!T10</f>
        <v>1.2</v>
      </c>
      <c r="E38" s="24">
        <f>[17]Sumary!U10</f>
        <v>1.6</v>
      </c>
      <c r="F38" s="24">
        <f>[17]Sumary!V10</f>
        <v>2</v>
      </c>
      <c r="G38" s="24">
        <f>[17]Sumary!W10</f>
        <v>2.4</v>
      </c>
      <c r="H38" s="25">
        <f>[17]Sumary!X10</f>
        <v>2.8</v>
      </c>
      <c r="I38" s="25">
        <f>[17]Sumary!Y10</f>
        <v>3.2</v>
      </c>
      <c r="J38" s="25">
        <f>[17]Sumary!Z10</f>
        <v>3.6</v>
      </c>
      <c r="K38" s="25">
        <f>[17]Sumary!AA10</f>
        <v>4</v>
      </c>
      <c r="L38" s="25">
        <f>[17]Sumary!AB10</f>
        <v>4.4000000000000004</v>
      </c>
      <c r="M38" s="25">
        <f>[17]Sumary!AC10</f>
        <v>4.8</v>
      </c>
    </row>
    <row r="39" spans="1:13" ht="20.100000000000001" customHeight="1" x14ac:dyDescent="0.2">
      <c r="A39" s="9"/>
      <c r="B39" s="26" t="s">
        <v>2</v>
      </c>
      <c r="C39" s="29">
        <f>[17]Sumary!S11</f>
        <v>24</v>
      </c>
      <c r="D39" s="29">
        <f>[17]Sumary!T11</f>
        <v>48</v>
      </c>
      <c r="E39" s="29">
        <f>[17]Sumary!U11</f>
        <v>60</v>
      </c>
      <c r="F39" s="29">
        <f>[17]Sumary!V11</f>
        <v>84</v>
      </c>
      <c r="G39" s="29">
        <f>[17]Sumary!W11</f>
        <v>108</v>
      </c>
      <c r="H39" s="30">
        <f>[17]Sumary!X11</f>
        <v>132</v>
      </c>
      <c r="I39" s="30">
        <f>[17]Sumary!Y11</f>
        <v>156</v>
      </c>
      <c r="J39" s="30">
        <f>[17]Sumary!Z11</f>
        <v>190</v>
      </c>
      <c r="K39" s="30">
        <f>[17]Sumary!AA11</f>
        <v>190</v>
      </c>
      <c r="L39" s="30">
        <f>[17]Sumary!AB11</f>
        <v>190</v>
      </c>
      <c r="M39" s="30">
        <f>[17]Sumary!AC11</f>
        <v>190</v>
      </c>
    </row>
    <row r="40" spans="1:13" ht="20.100000000000001" customHeight="1" x14ac:dyDescent="0.2">
      <c r="A40" s="13">
        <f>[17]Sumary!Q12</f>
        <v>0.8</v>
      </c>
      <c r="B40" s="14">
        <f>[17]Sumary!R12</f>
        <v>31.496062992125985</v>
      </c>
      <c r="C40" s="15">
        <f>'[17]Vogue With Progressive Discount'!C40+'[17]Vogue With Progressive Discount'!C40*(-VougeDiscount)+VogueFullBlindLabour</f>
        <v>26.258102554112554</v>
      </c>
      <c r="D40" s="15">
        <f>'[17]Vogue With Progressive Discount'!D40+'[17]Vogue With Progressive Discount'!D40*(-VougeDiscount)+VogueFullBlindLabour</f>
        <v>33.662342164502164</v>
      </c>
      <c r="E40" s="15">
        <f>'[17]Vogue With Progressive Discount'!E40+'[17]Vogue With Progressive Discount'!E40*(-VougeDiscount)+VogueFullBlindLabour</f>
        <v>41.066581774891773</v>
      </c>
      <c r="F40" s="15">
        <f>'[17]Vogue With Progressive Discount'!F40+'[17]Vogue With Progressive Discount'!F40*(-VougeDiscount)+VogueFullBlindLabour</f>
        <v>49.731711385281386</v>
      </c>
      <c r="G40" s="15">
        <f>'[17]Vogue With Progressive Discount'!G40+'[17]Vogue With Progressive Discount'!G40*(-VougeDiscount)+VogueFullBlindLabour</f>
        <v>57.135950995670996</v>
      </c>
      <c r="H40" s="15">
        <f>'[17]Vogue With Progressive Discount'!H40+'[17]Vogue With Progressive Discount'!H40*(-VougeDiscount)+VogueFullBlindLabour</f>
        <v>61.56234774242423</v>
      </c>
      <c r="I40" s="15">
        <f>'[17]Vogue With Progressive Discount'!I40+'[17]Vogue With Progressive Discount'!I40*(-VougeDiscount)+VogueFullBlindLabour</f>
        <v>68.596375372294361</v>
      </c>
      <c r="J40" s="15">
        <f>'[17]Vogue With Progressive Discount'!J40+'[17]Vogue With Progressive Discount'!J40*(-VougeDiscount)+VogueFullBlindLabour</f>
        <v>75.630403002164513</v>
      </c>
      <c r="K40" s="15">
        <f>'[17]Vogue With Progressive Discount'!K40+'[17]Vogue With Progressive Discount'!K40*(-VougeDiscount)+VogueFullBlindLabour</f>
        <v>78.575951826839827</v>
      </c>
      <c r="L40" s="15">
        <f>'[17]Vogue With Progressive Discount'!L40+'[17]Vogue With Progressive Discount'!L40*(-VougeDiscount)+VogueFullBlindLabour</f>
        <v>85.239767476190494</v>
      </c>
      <c r="M40" s="15">
        <f>'[17]Vogue With Progressive Discount'!M40+'[17]Vogue With Progressive Discount'!M40*(-VougeDiscount)+VogueFullBlindLabour</f>
        <v>87.074680359307337</v>
      </c>
    </row>
    <row r="41" spans="1:13" ht="20.100000000000001" customHeight="1" x14ac:dyDescent="0.2">
      <c r="A41" s="13">
        <f>[17]Sumary!Q13</f>
        <v>1.2</v>
      </c>
      <c r="B41" s="14">
        <f>[17]Sumary!R13</f>
        <v>47.244094488188978</v>
      </c>
      <c r="C41" s="15">
        <f>'[17]Vogue With Progressive Discount'!C41+'[17]Vogue With Progressive Discount'!C41*(-VougeDiscount)+VogueFullBlindLabour</f>
        <v>29.841084372294372</v>
      </c>
      <c r="D41" s="15">
        <f>'[17]Vogue With Progressive Discount'!D41+'[17]Vogue With Progressive Discount'!D41*(-VougeDiscount)+VogueFullBlindLabour</f>
        <v>39.036814891774895</v>
      </c>
      <c r="E41" s="15">
        <f>'[17]Vogue With Progressive Discount'!E41+'[17]Vogue With Progressive Discount'!E41*(-VougeDiscount)+VogueFullBlindLabour</f>
        <v>48.232545411255408</v>
      </c>
      <c r="F41" s="15">
        <f>'[17]Vogue With Progressive Discount'!F41+'[17]Vogue With Progressive Discount'!F41*(-VougeDiscount)+VogueFullBlindLabour</f>
        <v>58.689165930735925</v>
      </c>
      <c r="G41" s="15">
        <f>'[17]Vogue With Progressive Discount'!G41+'[17]Vogue With Progressive Discount'!G41*(-VougeDiscount)+VogueFullBlindLabour</f>
        <v>67.884896450216445</v>
      </c>
      <c r="H41" s="15">
        <f>'[17]Vogue With Progressive Discount'!H41+'[17]Vogue With Progressive Discount'!H41*(-VougeDiscount)+VogueFullBlindLabour</f>
        <v>73.47576228787878</v>
      </c>
      <c r="I41" s="15">
        <f>'[17]Vogue With Progressive Discount'!I41+'[17]Vogue With Progressive Discount'!I41*(-VougeDiscount)+VogueFullBlindLabour</f>
        <v>82.21170628138529</v>
      </c>
      <c r="J41" s="15">
        <f>'[17]Vogue With Progressive Discount'!J41+'[17]Vogue With Progressive Discount'!J41*(-VougeDiscount)+VogueFullBlindLabour</f>
        <v>90.947650274891785</v>
      </c>
      <c r="K41" s="15">
        <f>'[17]Vogue With Progressive Discount'!K41+'[17]Vogue With Progressive Discount'!K41*(-VougeDiscount)+VogueFullBlindLabour</f>
        <v>94.699370008658008</v>
      </c>
      <c r="L41" s="15">
        <f>'[17]Vogue With Progressive Discount'!L41+'[17]Vogue With Progressive Discount'!L41*(-VougeDiscount)+VogueFullBlindLabour</f>
        <v>102.97552747619049</v>
      </c>
      <c r="M41" s="15">
        <f>'[17]Vogue With Progressive Discount'!M41+'[17]Vogue With Progressive Discount'!M41*(-VougeDiscount)+VogueFullBlindLabour</f>
        <v>105.34788763203461</v>
      </c>
    </row>
    <row r="42" spans="1:13" ht="20.100000000000001" customHeight="1" x14ac:dyDescent="0.2">
      <c r="A42" s="13">
        <f>[17]Sumary!Q14</f>
        <v>1.6</v>
      </c>
      <c r="B42" s="14">
        <f>[17]Sumary!R14</f>
        <v>62.99212598425197</v>
      </c>
      <c r="C42" s="15">
        <f>'[17]Vogue With Progressive Discount'!C42+'[17]Vogue With Progressive Discount'!C42*(-VougeDiscount)+VogueFullBlindLabour</f>
        <v>33.424066190476189</v>
      </c>
      <c r="D42" s="15">
        <f>'[17]Vogue With Progressive Discount'!D42+'[17]Vogue With Progressive Discount'!D42*(-VougeDiscount)+VogueFullBlindLabour</f>
        <v>44.411287619047627</v>
      </c>
      <c r="E42" s="15">
        <f>'[17]Vogue With Progressive Discount'!E42+'[17]Vogue With Progressive Discount'!E42*(-VougeDiscount)+VogueFullBlindLabour</f>
        <v>55.398509047619051</v>
      </c>
      <c r="F42" s="15">
        <f>'[17]Vogue With Progressive Discount'!F42+'[17]Vogue With Progressive Discount'!F42*(-VougeDiscount)+VogueFullBlindLabour</f>
        <v>67.646620476190478</v>
      </c>
      <c r="G42" s="15">
        <f>'[17]Vogue With Progressive Discount'!G42+'[17]Vogue With Progressive Discount'!G42*(-VougeDiscount)+VogueFullBlindLabour</f>
        <v>78.633841904761894</v>
      </c>
      <c r="H42" s="15">
        <f>'[17]Vogue With Progressive Discount'!H42+'[17]Vogue With Progressive Discount'!H42*(-VougeDiscount)+VogueFullBlindLabour</f>
        <v>85.389176833333323</v>
      </c>
      <c r="I42" s="15">
        <f>'[17]Vogue With Progressive Discount'!I42+'[17]Vogue With Progressive Discount'!I42*(-VougeDiscount)+VogueFullBlindLabour</f>
        <v>95.827037190476176</v>
      </c>
      <c r="J42" s="15">
        <f>'[17]Vogue With Progressive Discount'!J42+'[17]Vogue With Progressive Discount'!J42*(-VougeDiscount)+VogueFullBlindLabour</f>
        <v>106.26489754761906</v>
      </c>
      <c r="K42" s="15">
        <f>'[17]Vogue With Progressive Discount'!K42+'[17]Vogue With Progressive Discount'!K42*(-VougeDiscount)+VogueFullBlindLabour</f>
        <v>110.82278819047619</v>
      </c>
      <c r="L42" s="15">
        <f>'[17]Vogue With Progressive Discount'!L42+'[17]Vogue With Progressive Discount'!L42*(-VougeDiscount)+VogueFullBlindLabour</f>
        <v>120.71128747619046</v>
      </c>
      <c r="M42" s="15">
        <f>'[17]Vogue With Progressive Discount'!M42+'[17]Vogue With Progressive Discount'!M42*(-VougeDiscount)+VogueFullBlindLabour</f>
        <v>123.6210949047619</v>
      </c>
    </row>
    <row r="43" spans="1:13" ht="20.100000000000001" customHeight="1" x14ac:dyDescent="0.2">
      <c r="A43" s="13">
        <f>[17]Sumary!Q15</f>
        <v>2</v>
      </c>
      <c r="B43" s="14">
        <f>[17]Sumary!R15</f>
        <v>78.740157480314963</v>
      </c>
      <c r="C43" s="15">
        <f>'[17]Vogue With Progressive Discount'!C43+'[17]Vogue With Progressive Discount'!C43*(-VougeDiscount)+VogueFullBlindLabour</f>
        <v>37.00704800865801</v>
      </c>
      <c r="D43" s="15">
        <f>'[17]Vogue With Progressive Discount'!D43+'[17]Vogue With Progressive Discount'!D43*(-VougeDiscount)+VogueFullBlindLabour</f>
        <v>49.785760346320352</v>
      </c>
      <c r="E43" s="15">
        <f>'[17]Vogue With Progressive Discount'!E43+'[17]Vogue With Progressive Discount'!E43*(-VougeDiscount)+VogueFullBlindLabour</f>
        <v>62.564472683982679</v>
      </c>
      <c r="F43" s="15">
        <f>'[17]Vogue With Progressive Discount'!F43+'[17]Vogue With Progressive Discount'!F43*(-VougeDiscount)+VogueFullBlindLabour</f>
        <v>76.604075021645016</v>
      </c>
      <c r="G43" s="15">
        <f>'[17]Vogue With Progressive Discount'!G43+'[17]Vogue With Progressive Discount'!G43*(-VougeDiscount)+VogueFullBlindLabour</f>
        <v>89.382787359307372</v>
      </c>
      <c r="H43" s="15">
        <f>'[17]Vogue With Progressive Discount'!H43+'[17]Vogue With Progressive Discount'!H43*(-VougeDiscount)+VogueFullBlindLabour</f>
        <v>97.302591378787866</v>
      </c>
      <c r="I43" s="15">
        <f>'[17]Vogue With Progressive Discount'!I43+'[17]Vogue With Progressive Discount'!I43*(-VougeDiscount)+VogueFullBlindLabour</f>
        <v>109.44236809956709</v>
      </c>
      <c r="J43" s="15">
        <f>'[17]Vogue With Progressive Discount'!J43+'[17]Vogue With Progressive Discount'!J43*(-VougeDiscount)+VogueFullBlindLabour</f>
        <v>121.58214482034633</v>
      </c>
      <c r="K43" s="15">
        <f>'[17]Vogue With Progressive Discount'!K43+'[17]Vogue With Progressive Discount'!K43*(-VougeDiscount)+VogueFullBlindLabour</f>
        <v>126.94620637229438</v>
      </c>
      <c r="L43" s="15">
        <f>'[17]Vogue With Progressive Discount'!L43+'[17]Vogue With Progressive Discount'!L43*(-VougeDiscount)+VogueFullBlindLabour</f>
        <v>138.44704747619048</v>
      </c>
      <c r="M43" s="15">
        <f>'[17]Vogue With Progressive Discount'!M43+'[17]Vogue With Progressive Discount'!M43*(-VougeDiscount)+VogueFullBlindLabour</f>
        <v>141.89430217748918</v>
      </c>
    </row>
    <row r="44" spans="1:13" ht="20.100000000000001" customHeight="1" x14ac:dyDescent="0.2">
      <c r="A44" s="13">
        <f>[17]Sumary!Q16</f>
        <v>2.4</v>
      </c>
      <c r="B44" s="14">
        <f>[17]Sumary!R16</f>
        <v>94.488188976377955</v>
      </c>
      <c r="C44" s="15">
        <f>'[17]Vogue With Progressive Discount'!C44+'[17]Vogue With Progressive Discount'!C44*(-VougeDiscount)+VogueFullBlindLabour</f>
        <v>40.590029826839825</v>
      </c>
      <c r="D44" s="15">
        <f>'[17]Vogue With Progressive Discount'!D44+'[17]Vogue With Progressive Discount'!D44*(-VougeDiscount)+VogueFullBlindLabour</f>
        <v>55.160233073593076</v>
      </c>
      <c r="E44" s="15">
        <f>'[17]Vogue With Progressive Discount'!E44+'[17]Vogue With Progressive Discount'!E44*(-VougeDiscount)+VogueFullBlindLabour</f>
        <v>69.730436320346328</v>
      </c>
      <c r="F44" s="15">
        <f>'[17]Vogue With Progressive Discount'!F44+'[17]Vogue With Progressive Discount'!F44*(-VougeDiscount)+VogueFullBlindLabour</f>
        <v>85.561529567099555</v>
      </c>
      <c r="G44" s="15">
        <f>'[17]Vogue With Progressive Discount'!G44+'[17]Vogue With Progressive Discount'!G44*(-VougeDiscount)+VogueFullBlindLabour</f>
        <v>100.13173281385281</v>
      </c>
      <c r="H44" s="15">
        <f>'[17]Vogue With Progressive Discount'!H44+'[17]Vogue With Progressive Discount'!H44*(-VougeDiscount)+VogueFullBlindLabour</f>
        <v>109.2160059242424</v>
      </c>
      <c r="I44" s="15">
        <f>'[17]Vogue With Progressive Discount'!I44+'[17]Vogue With Progressive Discount'!I44*(-VougeDiscount)+VogueFullBlindLabour</f>
        <v>123.05769900865799</v>
      </c>
      <c r="J44" s="15">
        <f>'[17]Vogue With Progressive Discount'!J44+'[17]Vogue With Progressive Discount'!J44*(-VougeDiscount)+VogueFullBlindLabour</f>
        <v>136.89939209307357</v>
      </c>
      <c r="K44" s="15">
        <f>'[17]Vogue With Progressive Discount'!K44+'[17]Vogue With Progressive Discount'!K44*(-VougeDiscount)+VogueFullBlindLabour</f>
        <v>143.06962455411255</v>
      </c>
      <c r="L44" s="15">
        <f>'[17]Vogue With Progressive Discount'!L44+'[17]Vogue With Progressive Discount'!L44*(-VougeDiscount)+VogueFullBlindLabour</f>
        <v>156.18280747619048</v>
      </c>
      <c r="M44" s="15">
        <f>'[17]Vogue With Progressive Discount'!M44+'[17]Vogue With Progressive Discount'!M44*(-VougeDiscount)+VogueFullBlindLabour</f>
        <v>160.16750945021641</v>
      </c>
    </row>
    <row r="45" spans="1:13" ht="20.100000000000001" customHeight="1" x14ac:dyDescent="0.2">
      <c r="A45" s="13">
        <f>[17]Sumary!Q17</f>
        <v>2.8</v>
      </c>
      <c r="B45" s="14">
        <f>[17]Sumary!R17</f>
        <v>110.23622047244095</v>
      </c>
      <c r="C45" s="15">
        <f>'[17]Vogue With Progressive Discount'!C45+'[17]Vogue With Progressive Discount'!C45*(-VougeDiscount)+VogueFullBlindLabour</f>
        <v>44.173011645021646</v>
      </c>
      <c r="D45" s="15">
        <f>'[17]Vogue With Progressive Discount'!D45+'[17]Vogue With Progressive Discount'!D45*(-VougeDiscount)+VogueFullBlindLabour</f>
        <v>60.534705800865794</v>
      </c>
      <c r="E45" s="15">
        <f>'[17]Vogue With Progressive Discount'!E45+'[17]Vogue With Progressive Discount'!E45*(-VougeDiscount)+VogueFullBlindLabour</f>
        <v>76.896399956709956</v>
      </c>
      <c r="F45" s="15">
        <f>'[17]Vogue With Progressive Discount'!F45+'[17]Vogue With Progressive Discount'!F45*(-VougeDiscount)+VogueFullBlindLabour</f>
        <v>94.518984112554122</v>
      </c>
      <c r="G45" s="15">
        <f>'[17]Vogue With Progressive Discount'!G45+'[17]Vogue With Progressive Discount'!G45*(-VougeDiscount)+VogueFullBlindLabour</f>
        <v>110.88067826839826</v>
      </c>
      <c r="H45" s="15">
        <f>'[17]Vogue With Progressive Discount'!H45+'[17]Vogue With Progressive Discount'!H45*(-VougeDiscount)+VogueFullBlindLabour</f>
        <v>121.12942046969695</v>
      </c>
      <c r="I45" s="15">
        <f>'[17]Vogue With Progressive Discount'!I45+'[17]Vogue With Progressive Discount'!I45*(-VougeDiscount)+VogueFullBlindLabour</f>
        <v>136.67302991774889</v>
      </c>
      <c r="J45" s="15">
        <f>'[17]Vogue With Progressive Discount'!J45+'[17]Vogue With Progressive Discount'!J45*(-VougeDiscount)+VogueFullBlindLabour</f>
        <v>152.21663936580086</v>
      </c>
      <c r="K45" s="15">
        <f>'[17]Vogue With Progressive Discount'!K45+'[17]Vogue With Progressive Discount'!K45*(-VougeDiscount)+VogueFullBlindLabour</f>
        <v>159.1930427359307</v>
      </c>
      <c r="L45" s="15">
        <f>'[17]Vogue With Progressive Discount'!L45+'[17]Vogue With Progressive Discount'!L45*(-VougeDiscount)+VogueFullBlindLabour</f>
        <v>173.91856747619047</v>
      </c>
      <c r="M45" s="15">
        <f>'[17]Vogue With Progressive Discount'!M45+'[17]Vogue With Progressive Discount'!M45*(-VougeDiscount)+VogueFullBlindLabour</f>
        <v>178.44071672294371</v>
      </c>
    </row>
    <row r="46" spans="1:13" ht="20.100000000000001" customHeight="1" x14ac:dyDescent="0.2">
      <c r="A46" s="13">
        <f>[17]Sumary!Q18</f>
        <v>3.2</v>
      </c>
      <c r="B46" s="14">
        <f>[17]Sumary!R18</f>
        <v>125.98425196850394</v>
      </c>
      <c r="C46" s="15">
        <f>'[17]Vogue With Progressive Discount'!C46+'[17]Vogue With Progressive Discount'!C46*(-VougeDiscount)+VogueFullBlindLabour</f>
        <v>47.755993463203467</v>
      </c>
      <c r="D46" s="15">
        <f>'[17]Vogue With Progressive Discount'!D46+'[17]Vogue With Progressive Discount'!D46*(-VougeDiscount)+VogueFullBlindLabour</f>
        <v>65.909178528138526</v>
      </c>
      <c r="E46" s="15">
        <f>'[17]Vogue With Progressive Discount'!E46+'[17]Vogue With Progressive Discount'!E46*(-VougeDiscount)+VogueFullBlindLabour</f>
        <v>84.062363593073613</v>
      </c>
      <c r="F46" s="15">
        <f>'[17]Vogue With Progressive Discount'!F46+'[17]Vogue With Progressive Discount'!F46*(-VougeDiscount)+VogueFullBlindLabour</f>
        <v>103.47643865800866</v>
      </c>
      <c r="G46" s="15">
        <f>'[17]Vogue With Progressive Discount'!G46+'[17]Vogue With Progressive Discount'!G46*(-VougeDiscount)+VogueFullBlindLabour</f>
        <v>121.62962372294372</v>
      </c>
      <c r="H46" s="15">
        <f>'[17]Vogue With Progressive Discount'!H46+'[17]Vogue With Progressive Discount'!H46*(-VougeDiscount)+VogueFullBlindLabour</f>
        <v>133.04283501515147</v>
      </c>
      <c r="I46" s="15">
        <f>'[17]Vogue With Progressive Discount'!I46+'[17]Vogue With Progressive Discount'!I46*(-VougeDiscount)+VogueFullBlindLabour</f>
        <v>150.28836082683983</v>
      </c>
      <c r="J46" s="15">
        <f>'[17]Vogue With Progressive Discount'!J46+'[17]Vogue With Progressive Discount'!J46*(-VougeDiscount)+VogueFullBlindLabour</f>
        <v>167.53388663852812</v>
      </c>
      <c r="K46" s="15">
        <f>'[17]Vogue With Progressive Discount'!K46+'[17]Vogue With Progressive Discount'!K46*(-VougeDiscount)+VogueFullBlindLabour</f>
        <v>175.31646091774894</v>
      </c>
      <c r="L46" s="15">
        <f>'[17]Vogue With Progressive Discount'!L46+'[17]Vogue With Progressive Discount'!L46*(-VougeDiscount)+VogueFullBlindLabour</f>
        <v>191.65432747619047</v>
      </c>
      <c r="M46" s="15">
        <f>'[17]Vogue With Progressive Discount'!M46+'[17]Vogue With Progressive Discount'!M46*(-VougeDiscount)+VogueFullBlindLabour</f>
        <v>196.71392399567097</v>
      </c>
    </row>
    <row r="47" spans="1:13" ht="20.100000000000001" customHeight="1" x14ac:dyDescent="0.2">
      <c r="A47" s="13">
        <f>[17]Sumary!Q19</f>
        <v>3.6</v>
      </c>
      <c r="B47" s="14">
        <f>[17]Sumary!R19</f>
        <v>141.73228346456693</v>
      </c>
      <c r="C47" s="15">
        <f>'[17]Vogue With Progressive Discount'!C47+'[17]Vogue With Progressive Discount'!C47*(-VougeDiscount)+VogueFullBlindLabour</f>
        <v>51.338975281385281</v>
      </c>
      <c r="D47" s="15">
        <f>'[17]Vogue With Progressive Discount'!D47+'[17]Vogue With Progressive Discount'!D47*(-VougeDiscount)+VogueFullBlindLabour</f>
        <v>71.283651255411257</v>
      </c>
      <c r="E47" s="15">
        <f>'[17]Vogue With Progressive Discount'!E47+'[17]Vogue With Progressive Discount'!E47*(-VougeDiscount)+VogueFullBlindLabour</f>
        <v>91.228327229437227</v>
      </c>
      <c r="F47" s="15">
        <f>'[17]Vogue With Progressive Discount'!F47+'[17]Vogue With Progressive Discount'!F47*(-VougeDiscount)+VogueFullBlindLabour</f>
        <v>112.4338932034632</v>
      </c>
      <c r="G47" s="15">
        <f>'[17]Vogue With Progressive Discount'!G47+'[17]Vogue With Progressive Discount'!G47*(-VougeDiscount)+VogueFullBlindLabour</f>
        <v>132.37856917748917</v>
      </c>
      <c r="H47" s="15">
        <f>'[17]Vogue With Progressive Discount'!H47+'[17]Vogue With Progressive Discount'!H47*(-VougeDiscount)+VogueFullBlindLabour</f>
        <v>144.95624956060604</v>
      </c>
      <c r="I47" s="15">
        <f>'[17]Vogue With Progressive Discount'!I47+'[17]Vogue With Progressive Discount'!I47*(-VougeDiscount)+VogueFullBlindLabour</f>
        <v>163.90369173593072</v>
      </c>
      <c r="J47" s="15">
        <f>'[17]Vogue With Progressive Discount'!J47+'[17]Vogue With Progressive Discount'!J47*(-VougeDiscount)+VogueFullBlindLabour</f>
        <v>182.8511339112554</v>
      </c>
      <c r="K47" s="15">
        <f>'[17]Vogue With Progressive Discount'!K47+'[17]Vogue With Progressive Discount'!K47*(-VougeDiscount)+VogueFullBlindLabour</f>
        <v>191.43987909956709</v>
      </c>
      <c r="L47" s="15">
        <f>'[17]Vogue With Progressive Discount'!L47+'[17]Vogue With Progressive Discount'!L47*(-VougeDiscount)+VogueFullBlindLabour</f>
        <v>209.3900874761905</v>
      </c>
      <c r="M47" s="15">
        <f>'[17]Vogue With Progressive Discount'!M47+'[17]Vogue With Progressive Discount'!M47*(-VougeDiscount)+VogueFullBlindLabour</f>
        <v>214.98713126839826</v>
      </c>
    </row>
    <row r="48" spans="1:13" ht="20.100000000000001" customHeight="1" x14ac:dyDescent="0.2">
      <c r="A48" s="13">
        <f>[17]Sumary!Q20</f>
        <v>4</v>
      </c>
      <c r="B48" s="14">
        <f>[17]Sumary!R20</f>
        <v>157.48031496062993</v>
      </c>
      <c r="C48" s="15">
        <f>'[17]Vogue With Progressive Discount'!C48+'[17]Vogue With Progressive Discount'!C48*(-VougeDiscount)+VogueFullBlindLabour</f>
        <v>54.921957099567095</v>
      </c>
      <c r="D48" s="15">
        <f>'[17]Vogue With Progressive Discount'!D48+'[17]Vogue With Progressive Discount'!D48*(-VougeDiscount)+VogueFullBlindLabour</f>
        <v>76.658123982683989</v>
      </c>
      <c r="E48" s="15">
        <f>'[17]Vogue With Progressive Discount'!E48+'[17]Vogue With Progressive Discount'!E48*(-VougeDiscount)+VogueFullBlindLabour</f>
        <v>98.394290865800841</v>
      </c>
      <c r="F48" s="15">
        <f>'[17]Vogue With Progressive Discount'!F48+'[17]Vogue With Progressive Discount'!F48*(-VougeDiscount)+VogueFullBlindLabour</f>
        <v>121.39134774891774</v>
      </c>
      <c r="G48" s="15">
        <f>'[17]Vogue With Progressive Discount'!G48+'[17]Vogue With Progressive Discount'!G48*(-VougeDiscount)+VogueFullBlindLabour</f>
        <v>143.1275146320346</v>
      </c>
      <c r="H48" s="15">
        <f>'[17]Vogue With Progressive Discount'!H48+'[17]Vogue With Progressive Discount'!H48*(-VougeDiscount)+VogueFullBlindLabour</f>
        <v>156.86966410606058</v>
      </c>
      <c r="I48" s="15">
        <f>'[17]Vogue With Progressive Discount'!I48+'[17]Vogue With Progressive Discount'!I48*(-VougeDiscount)+VogueFullBlindLabour</f>
        <v>177.51902264502158</v>
      </c>
      <c r="J48" s="15">
        <f>'[17]Vogue With Progressive Discount'!J48+'[17]Vogue With Progressive Discount'!J48*(-VougeDiscount)+VogueFullBlindLabour</f>
        <v>198.16838118398266</v>
      </c>
      <c r="K48" s="15">
        <f>'[17]Vogue With Progressive Discount'!K48+'[17]Vogue With Progressive Discount'!K48*(-VougeDiscount)+VogueFullBlindLabour</f>
        <v>207.56329728138527</v>
      </c>
      <c r="L48" s="15">
        <f>'[17]Vogue With Progressive Discount'!L48+'[17]Vogue With Progressive Discount'!L48*(-VougeDiscount)+VogueFullBlindLabour</f>
        <v>227.12584747619047</v>
      </c>
      <c r="M48" s="15">
        <f>'[17]Vogue With Progressive Discount'!M48+'[17]Vogue With Progressive Discount'!M48*(-VougeDiscount)+VogueFullBlindLabour</f>
        <v>233.26033854112546</v>
      </c>
    </row>
    <row r="49" spans="1:13" ht="20.100000000000001" customHeight="1" x14ac:dyDescent="0.2">
      <c r="A49" s="21" t="s">
        <v>32</v>
      </c>
      <c r="B49" s="19"/>
      <c r="C49" s="19"/>
      <c r="D49" s="19"/>
      <c r="E49" s="22"/>
      <c r="F49" s="19"/>
      <c r="H49" s="19"/>
      <c r="I49" s="19"/>
      <c r="J49" s="19"/>
      <c r="K49" s="20"/>
      <c r="L49" s="20"/>
    </row>
    <row r="50" spans="1:13" ht="20.100000000000001" customHeight="1" x14ac:dyDescent="0.2">
      <c r="A50" s="5" t="s">
        <v>1</v>
      </c>
      <c r="B50" s="23"/>
      <c r="C50" s="24">
        <f>[17]Sumary!S10</f>
        <v>0.8</v>
      </c>
      <c r="D50" s="24">
        <f>[17]Sumary!T10</f>
        <v>1.2</v>
      </c>
      <c r="E50" s="24">
        <f>[17]Sumary!U10</f>
        <v>1.6</v>
      </c>
      <c r="F50" s="24">
        <f>[17]Sumary!V10</f>
        <v>2</v>
      </c>
      <c r="G50" s="24">
        <f>[17]Sumary!W10</f>
        <v>2.4</v>
      </c>
      <c r="H50" s="25">
        <f>[17]Sumary!X10</f>
        <v>2.8</v>
      </c>
      <c r="I50" s="25">
        <f>[17]Sumary!Y10</f>
        <v>3.2</v>
      </c>
      <c r="J50" s="25">
        <f>[17]Sumary!Z10</f>
        <v>3.6</v>
      </c>
      <c r="K50" s="25">
        <f>[17]Sumary!AA10</f>
        <v>4</v>
      </c>
      <c r="L50" s="25">
        <f>[17]Sumary!AB10</f>
        <v>4.4000000000000004</v>
      </c>
      <c r="M50" s="25">
        <f>[17]Sumary!AC10</f>
        <v>4.8</v>
      </c>
    </row>
    <row r="51" spans="1:13" ht="20.100000000000001" customHeight="1" x14ac:dyDescent="0.2">
      <c r="A51" s="9"/>
      <c r="B51" s="26" t="s">
        <v>2</v>
      </c>
      <c r="C51" s="29">
        <f>[17]Sumary!S11</f>
        <v>24</v>
      </c>
      <c r="D51" s="29">
        <f>[17]Sumary!T11</f>
        <v>48</v>
      </c>
      <c r="E51" s="29">
        <f>[17]Sumary!U11</f>
        <v>60</v>
      </c>
      <c r="F51" s="29">
        <f>[17]Sumary!V11</f>
        <v>84</v>
      </c>
      <c r="G51" s="29">
        <f>[17]Sumary!W11</f>
        <v>108</v>
      </c>
      <c r="H51" s="30">
        <f>[17]Sumary!X11</f>
        <v>132</v>
      </c>
      <c r="I51" s="30">
        <f>[17]Sumary!Y11</f>
        <v>156</v>
      </c>
      <c r="J51" s="30">
        <f>[17]Sumary!Z11</f>
        <v>190</v>
      </c>
      <c r="K51" s="30">
        <f>[17]Sumary!AA11</f>
        <v>190</v>
      </c>
      <c r="L51" s="30">
        <f>[17]Sumary!AB11</f>
        <v>190</v>
      </c>
      <c r="M51" s="30">
        <f>[17]Sumary!AC11</f>
        <v>190</v>
      </c>
    </row>
    <row r="52" spans="1:13" ht="20.100000000000001" customHeight="1" x14ac:dyDescent="0.2">
      <c r="A52" s="13">
        <f>[17]Sumary!Q12</f>
        <v>0.8</v>
      </c>
      <c r="B52" s="14">
        <f>[17]Sumary!R12</f>
        <v>31.496062992125985</v>
      </c>
      <c r="C52" s="15">
        <f>'[17]Vogue With Progressive Discount'!C52+'[17]Vogue With Progressive Discount'!C52*(-VougeDiscount)+VogueFullBlindLabour</f>
        <v>29.686022294372297</v>
      </c>
      <c r="D52" s="15">
        <f>'[17]Vogue With Progressive Discount'!D52+'[17]Vogue With Progressive Discount'!D52*(-VougeDiscount)+VogueFullBlindLabour</f>
        <v>38.804221774891772</v>
      </c>
      <c r="E52" s="15">
        <f>'[17]Vogue With Progressive Discount'!E52+'[17]Vogue With Progressive Discount'!E52*(-VougeDiscount)+VogueFullBlindLabour</f>
        <v>47.922421255411258</v>
      </c>
      <c r="F52" s="15">
        <f>'[17]Vogue With Progressive Discount'!F52+'[17]Vogue With Progressive Discount'!F52*(-VougeDiscount)+VogueFullBlindLabour</f>
        <v>58.301510735930734</v>
      </c>
      <c r="G52" s="15">
        <f>'[17]Vogue With Progressive Discount'!G52+'[17]Vogue With Progressive Discount'!G52*(-VougeDiscount)+VogueFullBlindLabour</f>
        <v>67.419710216450213</v>
      </c>
      <c r="H52" s="15">
        <f>'[17]Vogue With Progressive Discount'!H52+'[17]Vogue With Progressive Discount'!H52*(-VougeDiscount)+VogueFullBlindLabour</f>
        <v>72.960180878787867</v>
      </c>
      <c r="I52" s="15">
        <f>'[17]Vogue With Progressive Discount'!I52+'[17]Vogue With Progressive Discount'!I52*(-VougeDiscount)+VogueFullBlindLabour</f>
        <v>81.622470385281375</v>
      </c>
      <c r="J52" s="15">
        <f>'[17]Vogue With Progressive Discount'!J52+'[17]Vogue With Progressive Discount'!J52*(-VougeDiscount)+VogueFullBlindLabour</f>
        <v>90.284759891774883</v>
      </c>
      <c r="K52" s="15">
        <f>'[17]Vogue With Progressive Discount'!K52+'[17]Vogue With Progressive Discount'!K52*(-VougeDiscount)+VogueFullBlindLabour</f>
        <v>94.001590658008666</v>
      </c>
      <c r="L52" s="15">
        <f>'[17]Vogue With Progressive Discount'!L52+'[17]Vogue With Progressive Discount'!L52*(-VougeDiscount)+VogueFullBlindLabour</f>
        <v>102.20797019047619</v>
      </c>
      <c r="M52" s="15">
        <f>'[17]Vogue With Progressive Discount'!M52+'[17]Vogue With Progressive Discount'!M52*(-VougeDiscount)+VogueFullBlindLabour</f>
        <v>104.55707103463202</v>
      </c>
    </row>
    <row r="53" spans="1:13" ht="20.100000000000001" customHeight="1" x14ac:dyDescent="0.2">
      <c r="A53" s="13">
        <f>[17]Sumary!Q13</f>
        <v>1.2</v>
      </c>
      <c r="B53" s="14">
        <f>[17]Sumary!R13</f>
        <v>47.244094488188978</v>
      </c>
      <c r="C53" s="15">
        <f>'[17]Vogue With Progressive Discount'!C53+'[17]Vogue With Progressive Discount'!C53*(-VougeDiscount)+VogueFullBlindLabour</f>
        <v>34.801035281385275</v>
      </c>
      <c r="D53" s="15">
        <f>'[17]Vogue With Progressive Discount'!D53+'[17]Vogue With Progressive Discount'!D53*(-VougeDiscount)+VogueFullBlindLabour</f>
        <v>46.476741255411255</v>
      </c>
      <c r="E53" s="15">
        <f>'[17]Vogue With Progressive Discount'!E53+'[17]Vogue With Progressive Discount'!E53*(-VougeDiscount)+VogueFullBlindLabour</f>
        <v>58.152447229437229</v>
      </c>
      <c r="F53" s="15">
        <f>'[17]Vogue With Progressive Discount'!F53+'[17]Vogue With Progressive Discount'!F53*(-VougeDiscount)+VogueFullBlindLabour</f>
        <v>71.089043203463206</v>
      </c>
      <c r="G53" s="15">
        <f>'[17]Vogue With Progressive Discount'!G53+'[17]Vogue With Progressive Discount'!G53*(-VougeDiscount)+VogueFullBlindLabour</f>
        <v>82.764749177489179</v>
      </c>
      <c r="H53" s="15">
        <f>'[17]Vogue With Progressive Discount'!H53+'[17]Vogue With Progressive Discount'!H53*(-VougeDiscount)+VogueFullBlindLabour</f>
        <v>89.967599060606048</v>
      </c>
      <c r="I53" s="15">
        <f>'[17]Vogue With Progressive Discount'!I53+'[17]Vogue With Progressive Discount'!I53*(-VougeDiscount)+VogueFullBlindLabour</f>
        <v>101.05951973593073</v>
      </c>
      <c r="J53" s="15">
        <f>'[17]Vogue With Progressive Discount'!J53+'[17]Vogue With Progressive Discount'!J53*(-VougeDiscount)+VogueFullBlindLabour</f>
        <v>112.15144041125539</v>
      </c>
      <c r="K53" s="15">
        <f>'[17]Vogue With Progressive Discount'!K53+'[17]Vogue With Progressive Discount'!K53*(-VougeDiscount)+VogueFullBlindLabour</f>
        <v>117.0191490995671</v>
      </c>
      <c r="L53" s="15">
        <f>'[17]Vogue With Progressive Discount'!L53+'[17]Vogue With Progressive Discount'!L53*(-VougeDiscount)+VogueFullBlindLabour</f>
        <v>127.52728447619046</v>
      </c>
      <c r="M53" s="15">
        <f>'[17]Vogue With Progressive Discount'!M53+'[17]Vogue With Progressive Discount'!M53*(-VougeDiscount)+VogueFullBlindLabour</f>
        <v>130.64363726839827</v>
      </c>
    </row>
    <row r="54" spans="1:13" ht="20.100000000000001" customHeight="1" x14ac:dyDescent="0.2">
      <c r="A54" s="13">
        <f>[17]Sumary!Q14</f>
        <v>1.6</v>
      </c>
      <c r="B54" s="14">
        <f>[17]Sumary!R14</f>
        <v>62.99212598425197</v>
      </c>
      <c r="C54" s="15">
        <f>'[17]Vogue With Progressive Discount'!C54+'[17]Vogue With Progressive Discount'!C54*(-VougeDiscount)+VogueFullBlindLabour</f>
        <v>39.916048268398271</v>
      </c>
      <c r="D54" s="15">
        <f>'[17]Vogue With Progressive Discount'!D54+'[17]Vogue With Progressive Discount'!D54*(-VougeDiscount)+VogueFullBlindLabour</f>
        <v>54.149260735930739</v>
      </c>
      <c r="E54" s="15">
        <f>'[17]Vogue With Progressive Discount'!E54+'[17]Vogue With Progressive Discount'!E54*(-VougeDiscount)+VogueFullBlindLabour</f>
        <v>68.382473203463192</v>
      </c>
      <c r="F54" s="15">
        <f>'[17]Vogue With Progressive Discount'!F54+'[17]Vogue With Progressive Discount'!F54*(-VougeDiscount)+VogueFullBlindLabour</f>
        <v>83.876575670995678</v>
      </c>
      <c r="G54" s="15">
        <f>'[17]Vogue With Progressive Discount'!G54+'[17]Vogue With Progressive Discount'!G54*(-VougeDiscount)+VogueFullBlindLabour</f>
        <v>98.109788138528145</v>
      </c>
      <c r="H54" s="15">
        <f>'[17]Vogue With Progressive Discount'!H54+'[17]Vogue With Progressive Discount'!H54*(-VougeDiscount)+VogueFullBlindLabour</f>
        <v>106.97501724242423</v>
      </c>
      <c r="I54" s="15">
        <f>'[17]Vogue With Progressive Discount'!I54+'[17]Vogue With Progressive Discount'!I54*(-VougeDiscount)+VogueFullBlindLabour</f>
        <v>120.49656908658008</v>
      </c>
      <c r="J54" s="15">
        <f>'[17]Vogue With Progressive Discount'!J54+'[17]Vogue With Progressive Discount'!J54*(-VougeDiscount)+VogueFullBlindLabour</f>
        <v>134.0181209307359</v>
      </c>
      <c r="K54" s="15">
        <f>'[17]Vogue With Progressive Discount'!K54+'[17]Vogue With Progressive Discount'!K54*(-VougeDiscount)+VogueFullBlindLabour</f>
        <v>140.03670754112554</v>
      </c>
      <c r="L54" s="15">
        <f>'[17]Vogue With Progressive Discount'!L54+'[17]Vogue With Progressive Discount'!L54*(-VougeDiscount)+VogueFullBlindLabour</f>
        <v>152.84659876190477</v>
      </c>
      <c r="M54" s="15">
        <f>'[17]Vogue With Progressive Discount'!M54+'[17]Vogue With Progressive Discount'!M54*(-VougeDiscount)+VogueFullBlindLabour</f>
        <v>156.73020350216447</v>
      </c>
    </row>
    <row r="55" spans="1:13" ht="20.100000000000001" customHeight="1" x14ac:dyDescent="0.2">
      <c r="A55" s="13">
        <f>[17]Sumary!Q15</f>
        <v>2</v>
      </c>
      <c r="B55" s="14">
        <f>[17]Sumary!R15</f>
        <v>78.740157480314963</v>
      </c>
      <c r="C55" s="15">
        <f>'[17]Vogue With Progressive Discount'!C55+'[17]Vogue With Progressive Discount'!C55*(-VougeDiscount)+VogueFullBlindLabour</f>
        <v>45.031061255411259</v>
      </c>
      <c r="D55" s="15">
        <f>'[17]Vogue With Progressive Discount'!D55+'[17]Vogue With Progressive Discount'!D55*(-VougeDiscount)+VogueFullBlindLabour</f>
        <v>61.821780216450222</v>
      </c>
      <c r="E55" s="15">
        <f>'[17]Vogue With Progressive Discount'!E55+'[17]Vogue With Progressive Discount'!E55*(-VougeDiscount)+VogueFullBlindLabour</f>
        <v>78.612499177489184</v>
      </c>
      <c r="F55" s="15">
        <f>'[17]Vogue With Progressive Discount'!F55+'[17]Vogue With Progressive Discount'!F55*(-VougeDiscount)+VogueFullBlindLabour</f>
        <v>96.664108138528135</v>
      </c>
      <c r="G55" s="15">
        <f>'[17]Vogue With Progressive Discount'!G55+'[17]Vogue With Progressive Discount'!G55*(-VougeDiscount)+VogueFullBlindLabour</f>
        <v>113.45482709956711</v>
      </c>
      <c r="H55" s="15">
        <f>'[17]Vogue With Progressive Discount'!H55+'[17]Vogue With Progressive Discount'!H55*(-VougeDiscount)+VogueFullBlindLabour</f>
        <v>123.98243542424242</v>
      </c>
      <c r="I55" s="15">
        <f>'[17]Vogue With Progressive Discount'!I55+'[17]Vogue With Progressive Discount'!I55*(-VougeDiscount)+VogueFullBlindLabour</f>
        <v>139.93361843722943</v>
      </c>
      <c r="J55" s="15">
        <f>'[17]Vogue With Progressive Discount'!J55+'[17]Vogue With Progressive Discount'!J55*(-VougeDiscount)+VogueFullBlindLabour</f>
        <v>155.88480145021646</v>
      </c>
      <c r="K55" s="15">
        <f>'[17]Vogue With Progressive Discount'!K55+'[17]Vogue With Progressive Discount'!K55*(-VougeDiscount)+VogueFullBlindLabour</f>
        <v>163.054265982684</v>
      </c>
      <c r="L55" s="15">
        <f>'[17]Vogue With Progressive Discount'!L55+'[17]Vogue With Progressive Discount'!L55*(-VougeDiscount)+VogueFullBlindLabour</f>
        <v>178.16591304761906</v>
      </c>
      <c r="M55" s="15">
        <f>'[17]Vogue With Progressive Discount'!M55+'[17]Vogue With Progressive Discount'!M55*(-VougeDiscount)+VogueFullBlindLabour</f>
        <v>182.81676973593071</v>
      </c>
    </row>
    <row r="56" spans="1:13" ht="20.100000000000001" customHeight="1" x14ac:dyDescent="0.2">
      <c r="A56" s="13">
        <f>[17]Sumary!Q16</f>
        <v>2.4</v>
      </c>
      <c r="B56" s="14">
        <f>[17]Sumary!R16</f>
        <v>94.488188976377955</v>
      </c>
      <c r="C56" s="15">
        <f>'[17]Vogue With Progressive Discount'!C56+'[17]Vogue With Progressive Discount'!C56*(-VougeDiscount)+VogueFullBlindLabour</f>
        <v>50.146074242424248</v>
      </c>
      <c r="D56" s="15">
        <f>'[17]Vogue With Progressive Discount'!D56+'[17]Vogue With Progressive Discount'!D56*(-VougeDiscount)+VogueFullBlindLabour</f>
        <v>69.494299696969691</v>
      </c>
      <c r="E56" s="15">
        <f>'[17]Vogue With Progressive Discount'!E56+'[17]Vogue With Progressive Discount'!E56*(-VougeDiscount)+VogueFullBlindLabour</f>
        <v>88.842525151515147</v>
      </c>
      <c r="F56" s="15">
        <f>'[17]Vogue With Progressive Discount'!F56+'[17]Vogue With Progressive Discount'!F56*(-VougeDiscount)+VogueFullBlindLabour</f>
        <v>109.45164060606059</v>
      </c>
      <c r="G56" s="15">
        <f>'[17]Vogue With Progressive Discount'!G56+'[17]Vogue With Progressive Discount'!G56*(-VougeDiscount)+VogueFullBlindLabour</f>
        <v>128.79986606060606</v>
      </c>
      <c r="H56" s="15">
        <f>'[17]Vogue With Progressive Discount'!H56+'[17]Vogue With Progressive Discount'!H56*(-VougeDiscount)+VogueFullBlindLabour</f>
        <v>140.98985360606056</v>
      </c>
      <c r="I56" s="15">
        <f>'[17]Vogue With Progressive Discount'!I56+'[17]Vogue With Progressive Discount'!I56*(-VougeDiscount)+VogueFullBlindLabour</f>
        <v>159.37066778787877</v>
      </c>
      <c r="J56" s="15">
        <f>'[17]Vogue With Progressive Discount'!J56+'[17]Vogue With Progressive Discount'!J56*(-VougeDiscount)+VogueFullBlindLabour</f>
        <v>177.75148196969698</v>
      </c>
      <c r="K56" s="15">
        <f>'[17]Vogue With Progressive Discount'!K56+'[17]Vogue With Progressive Discount'!K56*(-VougeDiscount)+VogueFullBlindLabour</f>
        <v>186.07182442424241</v>
      </c>
      <c r="L56" s="15">
        <f>'[17]Vogue With Progressive Discount'!L56+'[17]Vogue With Progressive Discount'!L56*(-VougeDiscount)+VogueFullBlindLabour</f>
        <v>203.48522733333331</v>
      </c>
      <c r="M56" s="15">
        <f>'[17]Vogue With Progressive Discount'!M56+'[17]Vogue With Progressive Discount'!M56*(-VougeDiscount)+VogueFullBlindLabour</f>
        <v>208.90333596969694</v>
      </c>
    </row>
    <row r="57" spans="1:13" ht="20.100000000000001" customHeight="1" x14ac:dyDescent="0.2">
      <c r="A57" s="13">
        <f>[17]Sumary!Q17</f>
        <v>2.8</v>
      </c>
      <c r="B57" s="14">
        <f>[17]Sumary!R17</f>
        <v>110.23622047244095</v>
      </c>
      <c r="C57" s="15">
        <f>'[17]Vogue With Progressive Discount'!C57+'[17]Vogue With Progressive Discount'!C57*(-VougeDiscount)+VogueFullBlindLabour</f>
        <v>55.26108722943723</v>
      </c>
      <c r="D57" s="15">
        <f>'[17]Vogue With Progressive Discount'!D57+'[17]Vogue With Progressive Discount'!D57*(-VougeDiscount)+VogueFullBlindLabour</f>
        <v>77.166819177489174</v>
      </c>
      <c r="E57" s="15">
        <f>'[17]Vogue With Progressive Discount'!E57+'[17]Vogue With Progressive Discount'!E57*(-VougeDiscount)+VogueFullBlindLabour</f>
        <v>99.072551125541125</v>
      </c>
      <c r="F57" s="15">
        <f>'[17]Vogue With Progressive Discount'!F57+'[17]Vogue With Progressive Discount'!F57*(-VougeDiscount)+VogueFullBlindLabour</f>
        <v>122.23917307359308</v>
      </c>
      <c r="G57" s="15">
        <f>'[17]Vogue With Progressive Discount'!G57+'[17]Vogue With Progressive Discount'!G57*(-VougeDiscount)+VogueFullBlindLabour</f>
        <v>144.144905021645</v>
      </c>
      <c r="H57" s="15">
        <f>'[17]Vogue With Progressive Discount'!H57+'[17]Vogue With Progressive Discount'!H57*(-VougeDiscount)+VogueFullBlindLabour</f>
        <v>157.99727178787879</v>
      </c>
      <c r="I57" s="15">
        <f>'[17]Vogue With Progressive Discount'!I57+'[17]Vogue With Progressive Discount'!I57*(-VougeDiscount)+VogueFullBlindLabour</f>
        <v>178.80771713852812</v>
      </c>
      <c r="J57" s="15">
        <f>'[17]Vogue With Progressive Discount'!J57+'[17]Vogue With Progressive Discount'!J57*(-VougeDiscount)+VogueFullBlindLabour</f>
        <v>199.61816248917748</v>
      </c>
      <c r="K57" s="15">
        <f>'[17]Vogue With Progressive Discount'!K57+'[17]Vogue With Progressive Discount'!K57*(-VougeDiscount)+VogueFullBlindLabour</f>
        <v>209.08938286580087</v>
      </c>
      <c r="L57" s="15">
        <f>'[17]Vogue With Progressive Discount'!L57+'[17]Vogue With Progressive Discount'!L57*(-VougeDiscount)+VogueFullBlindLabour</f>
        <v>228.80454161904763</v>
      </c>
      <c r="M57" s="15">
        <f>'[17]Vogue With Progressive Discount'!M57+'[17]Vogue With Progressive Discount'!M57*(-VougeDiscount)+VogueFullBlindLabour</f>
        <v>234.98990220346315</v>
      </c>
    </row>
    <row r="58" spans="1:13" ht="20.100000000000001" customHeight="1" x14ac:dyDescent="0.2">
      <c r="A58" s="13">
        <f>[17]Sumary!Q18</f>
        <v>3.2</v>
      </c>
      <c r="B58" s="14">
        <f>[17]Sumary!R18</f>
        <v>125.98425196850394</v>
      </c>
      <c r="C58" s="15">
        <f>'[17]Vogue With Progressive Discount'!C58+'[17]Vogue With Progressive Discount'!C58*(-VougeDiscount)+VogueFullBlindLabour</f>
        <v>60.376100216450212</v>
      </c>
      <c r="D58" s="15">
        <f>'[17]Vogue With Progressive Discount'!D58+'[17]Vogue With Progressive Discount'!D58*(-VougeDiscount)+VogueFullBlindLabour</f>
        <v>84.839338658008657</v>
      </c>
      <c r="E58" s="15">
        <f>'[17]Vogue With Progressive Discount'!E58+'[17]Vogue With Progressive Discount'!E58*(-VougeDiscount)+VogueFullBlindLabour</f>
        <v>109.3025770995671</v>
      </c>
      <c r="F58" s="15">
        <f>'[17]Vogue With Progressive Discount'!F58+'[17]Vogue With Progressive Discount'!F58*(-VougeDiscount)+VogueFullBlindLabour</f>
        <v>135.02670554112555</v>
      </c>
      <c r="G58" s="15">
        <f>'[17]Vogue With Progressive Discount'!G58+'[17]Vogue With Progressive Discount'!G58*(-VougeDiscount)+VogueFullBlindLabour</f>
        <v>159.48994398268397</v>
      </c>
      <c r="H58" s="15">
        <f>'[17]Vogue With Progressive Discount'!H58+'[17]Vogue With Progressive Discount'!H58*(-VougeDiscount)+VogueFullBlindLabour</f>
        <v>175.00468996969693</v>
      </c>
      <c r="I58" s="15">
        <f>'[17]Vogue With Progressive Discount'!I58+'[17]Vogue With Progressive Discount'!I58*(-VougeDiscount)+VogueFullBlindLabour</f>
        <v>198.24476648917747</v>
      </c>
      <c r="J58" s="15">
        <f>'[17]Vogue With Progressive Discount'!J58+'[17]Vogue With Progressive Discount'!J58*(-VougeDiscount)+VogueFullBlindLabour</f>
        <v>221.484843008658</v>
      </c>
      <c r="K58" s="15">
        <f>'[17]Vogue With Progressive Discount'!K58+'[17]Vogue With Progressive Discount'!K58*(-VougeDiscount)+VogueFullBlindLabour</f>
        <v>232.10694130735931</v>
      </c>
      <c r="L58" s="15">
        <f>'[17]Vogue With Progressive Discount'!L58+'[17]Vogue With Progressive Discount'!L58*(-VougeDiscount)+VogueFullBlindLabour</f>
        <v>254.12385590476188</v>
      </c>
      <c r="M58" s="15">
        <f>'[17]Vogue With Progressive Discount'!M58+'[17]Vogue With Progressive Discount'!M58*(-VougeDiscount)+VogueFullBlindLabour</f>
        <v>261.07646843722944</v>
      </c>
    </row>
    <row r="59" spans="1:13" ht="20.100000000000001" customHeight="1" x14ac:dyDescent="0.2">
      <c r="A59" s="13">
        <f>[17]Sumary!Q19</f>
        <v>3.6</v>
      </c>
      <c r="B59" s="14">
        <f>[17]Sumary!R19</f>
        <v>141.73228346456693</v>
      </c>
      <c r="C59" s="15">
        <f>'[17]Vogue With Progressive Discount'!C59+'[17]Vogue With Progressive Discount'!C59*(-VougeDiscount)+VogueFullBlindLabour</f>
        <v>65.4911132034632</v>
      </c>
      <c r="D59" s="15">
        <f>'[17]Vogue With Progressive Discount'!D59+'[17]Vogue With Progressive Discount'!D59*(-VougeDiscount)+VogueFullBlindLabour</f>
        <v>92.511858138528126</v>
      </c>
      <c r="E59" s="15">
        <f>'[17]Vogue With Progressive Discount'!E59+'[17]Vogue With Progressive Discount'!E59*(-VougeDiscount)+VogueFullBlindLabour</f>
        <v>119.53260307359308</v>
      </c>
      <c r="F59" s="15">
        <f>'[17]Vogue With Progressive Discount'!F59+'[17]Vogue With Progressive Discount'!F59*(-VougeDiscount)+VogueFullBlindLabour</f>
        <v>147.81423800865798</v>
      </c>
      <c r="G59" s="15">
        <f>'[17]Vogue With Progressive Discount'!G59+'[17]Vogue With Progressive Discount'!G59*(-VougeDiscount)+VogueFullBlindLabour</f>
        <v>174.83498294372291</v>
      </c>
      <c r="H59" s="15">
        <f>'[17]Vogue With Progressive Discount'!H59+'[17]Vogue With Progressive Discount'!H59*(-VougeDiscount)+VogueFullBlindLabour</f>
        <v>192.01210815151509</v>
      </c>
      <c r="I59" s="15">
        <f>'[17]Vogue With Progressive Discount'!I59+'[17]Vogue With Progressive Discount'!I59*(-VougeDiscount)+VogueFullBlindLabour</f>
        <v>217.68181583982678</v>
      </c>
      <c r="J59" s="15">
        <f>'[17]Vogue With Progressive Discount'!J59+'[17]Vogue With Progressive Discount'!J59*(-VougeDiscount)+VogueFullBlindLabour</f>
        <v>243.3515235281385</v>
      </c>
      <c r="K59" s="15">
        <f>'[17]Vogue With Progressive Discount'!K59+'[17]Vogue With Progressive Discount'!K59*(-VougeDiscount)+VogueFullBlindLabour</f>
        <v>255.1244997489178</v>
      </c>
      <c r="L59" s="15">
        <f>'[17]Vogue With Progressive Discount'!L59+'[17]Vogue With Progressive Discount'!L59*(-VougeDiscount)+VogueFullBlindLabour</f>
        <v>279.44317019047622</v>
      </c>
      <c r="M59" s="15">
        <f>'[17]Vogue With Progressive Discount'!M59+'[17]Vogue With Progressive Discount'!M59*(-VougeDiscount)+VogueFullBlindLabour</f>
        <v>287.16303467099567</v>
      </c>
    </row>
    <row r="60" spans="1:13" ht="20.100000000000001" customHeight="1" x14ac:dyDescent="0.2">
      <c r="A60" s="13">
        <f>[17]Sumary!Q20</f>
        <v>4</v>
      </c>
      <c r="B60" s="14">
        <f>[17]Sumary!R20</f>
        <v>157.48031496062993</v>
      </c>
      <c r="C60" s="15">
        <f>'[17]Vogue With Progressive Discount'!C60+'[17]Vogue With Progressive Discount'!C60*(-VougeDiscount)+VogueFullBlindLabour</f>
        <v>70.606126190476175</v>
      </c>
      <c r="D60" s="15">
        <f>'[17]Vogue With Progressive Discount'!D60+'[17]Vogue With Progressive Discount'!D60*(-VougeDiscount)+VogueFullBlindLabour</f>
        <v>100.18437761904759</v>
      </c>
      <c r="E60" s="15">
        <f>'[17]Vogue With Progressive Discount'!E60+'[17]Vogue With Progressive Discount'!E60*(-VougeDiscount)+VogueFullBlindLabour</f>
        <v>129.76262904761901</v>
      </c>
      <c r="F60" s="15">
        <f>'[17]Vogue With Progressive Discount'!F60+'[17]Vogue With Progressive Discount'!F60*(-VougeDiscount)+VogueFullBlindLabour</f>
        <v>160.60177047619047</v>
      </c>
      <c r="G60" s="15">
        <f>'[17]Vogue With Progressive Discount'!G60+'[17]Vogue With Progressive Discount'!G60*(-VougeDiscount)+VogueFullBlindLabour</f>
        <v>190.18002190476184</v>
      </c>
      <c r="H60" s="15">
        <f>'[17]Vogue With Progressive Discount'!H60+'[17]Vogue With Progressive Discount'!H60*(-VougeDiscount)+VogueFullBlindLabour</f>
        <v>209.01952633333326</v>
      </c>
      <c r="I60" s="15">
        <f>'[17]Vogue With Progressive Discount'!I60+'[17]Vogue With Progressive Discount'!I60*(-VougeDiscount)+VogueFullBlindLabour</f>
        <v>237.11886519047613</v>
      </c>
      <c r="J60" s="15">
        <f>'[17]Vogue With Progressive Discount'!J60+'[17]Vogue With Progressive Discount'!J60*(-VougeDiscount)+VogueFullBlindLabour</f>
        <v>265.21820404761905</v>
      </c>
      <c r="K60" s="15">
        <f>'[17]Vogue With Progressive Discount'!K60+'[17]Vogue With Progressive Discount'!K60*(-VougeDiscount)+VogueFullBlindLabour</f>
        <v>278.14205819047618</v>
      </c>
      <c r="L60" s="15">
        <f>'[17]Vogue With Progressive Discount'!L60+'[17]Vogue With Progressive Discount'!L60*(-VougeDiscount)+VogueFullBlindLabour</f>
        <v>304.76248447619048</v>
      </c>
      <c r="M60" s="15">
        <f>'[17]Vogue With Progressive Discount'!M60+'[17]Vogue With Progressive Discount'!M60*(-VougeDiscount)+VogueFullBlindLabour</f>
        <v>313.24960090476185</v>
      </c>
    </row>
    <row r="61" spans="1:13" ht="20.100000000000001" customHeight="1" x14ac:dyDescent="0.2">
      <c r="A61" s="1" t="s">
        <v>34</v>
      </c>
    </row>
    <row r="62" spans="1:13" ht="20.100000000000001" customHeight="1" x14ac:dyDescent="0.2">
      <c r="A62" s="5" t="s">
        <v>1</v>
      </c>
      <c r="B62" s="6"/>
      <c r="C62" s="7">
        <f>[17]Sumary!S10</f>
        <v>0.8</v>
      </c>
      <c r="D62" s="24">
        <f>[17]Sumary!T10</f>
        <v>1.2</v>
      </c>
      <c r="E62" s="24">
        <f>[17]Sumary!U10</f>
        <v>1.6</v>
      </c>
      <c r="F62" s="24">
        <f>[17]Sumary!V10</f>
        <v>2</v>
      </c>
      <c r="G62" s="24">
        <f>[17]Sumary!W10</f>
        <v>2.4</v>
      </c>
      <c r="H62" s="25">
        <f>[17]Sumary!X10</f>
        <v>2.8</v>
      </c>
      <c r="I62" s="25">
        <f>[17]Sumary!Y10</f>
        <v>3.2</v>
      </c>
      <c r="J62" s="25">
        <f>[17]Sumary!Z10</f>
        <v>3.6</v>
      </c>
      <c r="K62" s="25">
        <f>[17]Sumary!AA10</f>
        <v>4</v>
      </c>
      <c r="L62" s="25">
        <f>[17]Sumary!AB10</f>
        <v>4.4000000000000004</v>
      </c>
      <c r="M62" s="25">
        <f>[17]Sumary!AC10</f>
        <v>4.8</v>
      </c>
    </row>
    <row r="63" spans="1:13" ht="20.100000000000001" customHeight="1" x14ac:dyDescent="0.2">
      <c r="A63" s="9"/>
      <c r="B63" s="10" t="s">
        <v>2</v>
      </c>
      <c r="C63" s="32">
        <f>[17]Sumary!S11</f>
        <v>24</v>
      </c>
      <c r="D63" s="29">
        <f>[17]Sumary!T11</f>
        <v>48</v>
      </c>
      <c r="E63" s="29">
        <f>[17]Sumary!U11</f>
        <v>60</v>
      </c>
      <c r="F63" s="29">
        <f>[17]Sumary!V11</f>
        <v>84</v>
      </c>
      <c r="G63" s="29">
        <f>[17]Sumary!W11</f>
        <v>108</v>
      </c>
      <c r="H63" s="30">
        <f>[17]Sumary!X11</f>
        <v>132</v>
      </c>
      <c r="I63" s="30">
        <f>[17]Sumary!Y11</f>
        <v>156</v>
      </c>
      <c r="J63" s="30">
        <f>[17]Sumary!Z11</f>
        <v>190</v>
      </c>
      <c r="K63" s="30">
        <f>[17]Sumary!AA11</f>
        <v>190</v>
      </c>
      <c r="L63" s="30">
        <f>[17]Sumary!AB11</f>
        <v>190</v>
      </c>
      <c r="M63" s="30">
        <f>[17]Sumary!AC11</f>
        <v>190</v>
      </c>
    </row>
    <row r="64" spans="1:13" ht="20.100000000000001" customHeight="1" x14ac:dyDescent="0.2">
      <c r="A64" s="13">
        <f>[17]Sumary!Q12</f>
        <v>0.8</v>
      </c>
      <c r="B64" s="14">
        <f>[17]Sumary!R12</f>
        <v>31.496062992125985</v>
      </c>
      <c r="C64" s="15">
        <f>'[17]Vogue With Progressive Discount'!C64+'[17]Vogue With Progressive Discount'!C64*(-VougeDiscount)+VogueFullBlindLabour</f>
        <v>32.148085930735931</v>
      </c>
      <c r="D64" s="15">
        <f>'[17]Vogue With Progressive Discount'!D64+'[17]Vogue With Progressive Discount'!D64*(-VougeDiscount)+VogueFullBlindLabour</f>
        <v>42.497317229437229</v>
      </c>
      <c r="E64" s="15">
        <f>'[17]Vogue With Progressive Discount'!E64+'[17]Vogue With Progressive Discount'!E64*(-VougeDiscount)+VogueFullBlindLabour</f>
        <v>52.846548528138534</v>
      </c>
      <c r="F64" s="15">
        <f>'[17]Vogue With Progressive Discount'!F64+'[17]Vogue With Progressive Discount'!F64*(-VougeDiscount)+VogueFullBlindLabour</f>
        <v>64.456669826839828</v>
      </c>
      <c r="G64" s="15">
        <f>'[17]Vogue With Progressive Discount'!G64+'[17]Vogue With Progressive Discount'!G64*(-VougeDiscount)+VogueFullBlindLabour</f>
        <v>74.805901125541126</v>
      </c>
      <c r="H64" s="15">
        <f>'[17]Vogue With Progressive Discount'!H64+'[17]Vogue With Progressive Discount'!H64*(-VougeDiscount)+VogueFullBlindLabour</f>
        <v>81.146542469696954</v>
      </c>
      <c r="I64" s="15">
        <f>'[17]Vogue With Progressive Discount'!I64+'[17]Vogue With Progressive Discount'!I64*(-VougeDiscount)+VogueFullBlindLabour</f>
        <v>90.978312203463233</v>
      </c>
      <c r="J64" s="15">
        <f>'[17]Vogue With Progressive Discount'!J64+'[17]Vogue With Progressive Discount'!J64*(-VougeDiscount)+VogueFullBlindLabour</f>
        <v>100.81008193722944</v>
      </c>
      <c r="K64" s="15">
        <f>'[17]Vogue With Progressive Discount'!K64+'[17]Vogue With Progressive Discount'!K64*(-VougeDiscount)+VogueFullBlindLabour</f>
        <v>105.08087702164505</v>
      </c>
      <c r="L64" s="15">
        <f>'[17]Vogue With Progressive Discount'!L64+'[17]Vogue With Progressive Discount'!L64*(-VougeDiscount)+VogueFullBlindLabour</f>
        <v>114.3951851904762</v>
      </c>
      <c r="M64" s="15">
        <f>'[17]Vogue With Progressive Discount'!M64+'[17]Vogue With Progressive Discount'!M64*(-VougeDiscount)+VogueFullBlindLabour</f>
        <v>117.11359558008657</v>
      </c>
    </row>
    <row r="65" spans="1:13" ht="20.100000000000001" customHeight="1" x14ac:dyDescent="0.2">
      <c r="A65" s="13">
        <f>[17]Sumary!Q13</f>
        <v>1.2</v>
      </c>
      <c r="B65" s="14">
        <f>[17]Sumary!R13</f>
        <v>47.244094488188978</v>
      </c>
      <c r="C65" s="15">
        <f>'[17]Vogue With Progressive Discount'!C65+'[17]Vogue With Progressive Discount'!C65*(-VougeDiscount)+VogueFullBlindLabour</f>
        <v>38.363462554112552</v>
      </c>
      <c r="D65" s="15">
        <f>'[17]Vogue With Progressive Discount'!D65+'[17]Vogue With Progressive Discount'!D65*(-VougeDiscount)+VogueFullBlindLabour</f>
        <v>51.820382164502163</v>
      </c>
      <c r="E65" s="15">
        <f>'[17]Vogue With Progressive Discount'!E65+'[17]Vogue With Progressive Discount'!E65*(-VougeDiscount)+VogueFullBlindLabour</f>
        <v>65.277301774891768</v>
      </c>
      <c r="F65" s="15">
        <f>'[17]Vogue With Progressive Discount'!F65+'[17]Vogue With Progressive Discount'!F65*(-VougeDiscount)+VogueFullBlindLabour</f>
        <v>79.995111385281376</v>
      </c>
      <c r="G65" s="15">
        <f>'[17]Vogue With Progressive Discount'!G65+'[17]Vogue With Progressive Discount'!G65*(-VougeDiscount)+VogueFullBlindLabour</f>
        <v>93.452030995670995</v>
      </c>
      <c r="H65" s="15">
        <f>'[17]Vogue With Progressive Discount'!H65+'[17]Vogue With Progressive Discount'!H65*(-VougeDiscount)+VogueFullBlindLabour</f>
        <v>101.81266974242423</v>
      </c>
      <c r="I65" s="15">
        <f>'[17]Vogue With Progressive Discount'!I65+'[17]Vogue With Progressive Discount'!I65*(-VougeDiscount)+VogueFullBlindLabour</f>
        <v>114.59674337229436</v>
      </c>
      <c r="J65" s="15">
        <f>'[17]Vogue With Progressive Discount'!J65+'[17]Vogue With Progressive Discount'!J65*(-VougeDiscount)+VogueFullBlindLabour</f>
        <v>127.38081700216453</v>
      </c>
      <c r="K65" s="15">
        <f>'[17]Vogue With Progressive Discount'!K65+'[17]Vogue With Progressive Discount'!K65*(-VougeDiscount)+VogueFullBlindLabour</f>
        <v>133.05007182683983</v>
      </c>
      <c r="L65" s="15">
        <f>'[17]Vogue With Progressive Discount'!L65+'[17]Vogue With Progressive Discount'!L65*(-VougeDiscount)+VogueFullBlindLabour</f>
        <v>145.16129947619046</v>
      </c>
      <c r="M65" s="15">
        <f>'[17]Vogue With Progressive Discount'!M65+'[17]Vogue With Progressive Discount'!M65*(-VougeDiscount)+VogueFullBlindLabour</f>
        <v>148.81201635930731</v>
      </c>
    </row>
    <row r="66" spans="1:13" ht="20.100000000000001" customHeight="1" x14ac:dyDescent="0.2">
      <c r="A66" s="13">
        <f>[17]Sumary!Q14</f>
        <v>1.6</v>
      </c>
      <c r="B66" s="14">
        <f>[17]Sumary!R14</f>
        <v>62.99212598425197</v>
      </c>
      <c r="C66" s="15">
        <f>'[17]Vogue With Progressive Discount'!C66+'[17]Vogue With Progressive Discount'!C66*(-VougeDiscount)+VogueFullBlindLabour</f>
        <v>44.578839177489172</v>
      </c>
      <c r="D66" s="15">
        <f>'[17]Vogue With Progressive Discount'!D66+'[17]Vogue With Progressive Discount'!D66*(-VougeDiscount)+VogueFullBlindLabour</f>
        <v>61.143447099567105</v>
      </c>
      <c r="E66" s="15">
        <f>'[17]Vogue With Progressive Discount'!E66+'[17]Vogue With Progressive Discount'!E66*(-VougeDiscount)+VogueFullBlindLabour</f>
        <v>77.708055021645038</v>
      </c>
      <c r="F66" s="15">
        <f>'[17]Vogue With Progressive Discount'!F66+'[17]Vogue With Progressive Discount'!F66*(-VougeDiscount)+VogueFullBlindLabour</f>
        <v>95.533552943722952</v>
      </c>
      <c r="G66" s="15">
        <f>'[17]Vogue With Progressive Discount'!G66+'[17]Vogue With Progressive Discount'!G66*(-VougeDiscount)+VogueFullBlindLabour</f>
        <v>112.09816086580088</v>
      </c>
      <c r="H66" s="15">
        <f>'[17]Vogue With Progressive Discount'!H66+'[17]Vogue With Progressive Discount'!H66*(-VougeDiscount)+VogueFullBlindLabour</f>
        <v>122.47879701515151</v>
      </c>
      <c r="I66" s="15">
        <f>'[17]Vogue With Progressive Discount'!I66+'[17]Vogue With Progressive Discount'!I66*(-VougeDiscount)+VogueFullBlindLabour</f>
        <v>138.21517454112552</v>
      </c>
      <c r="J66" s="15">
        <f>'[17]Vogue With Progressive Discount'!J66+'[17]Vogue With Progressive Discount'!J66*(-VougeDiscount)+VogueFullBlindLabour</f>
        <v>153.95155206709956</v>
      </c>
      <c r="K66" s="15">
        <f>'[17]Vogue With Progressive Discount'!K66+'[17]Vogue With Progressive Discount'!K66*(-VougeDiscount)+VogueFullBlindLabour</f>
        <v>161.01926663203463</v>
      </c>
      <c r="L66" s="15">
        <f>'[17]Vogue With Progressive Discount'!L66+'[17]Vogue With Progressive Discount'!L66*(-VougeDiscount)+VogueFullBlindLabour</f>
        <v>175.92741376190477</v>
      </c>
      <c r="M66" s="15">
        <f>'[17]Vogue With Progressive Discount'!M66+'[17]Vogue With Progressive Discount'!M66*(-VougeDiscount)+VogueFullBlindLabour</f>
        <v>180.51043713852815</v>
      </c>
    </row>
    <row r="67" spans="1:13" ht="20.100000000000001" customHeight="1" x14ac:dyDescent="0.2">
      <c r="A67" s="13">
        <f>[17]Sumary!Q15</f>
        <v>2</v>
      </c>
      <c r="B67" s="14">
        <f>[17]Sumary!R15</f>
        <v>78.740157480314963</v>
      </c>
      <c r="C67" s="15">
        <f>'[17]Vogue With Progressive Discount'!C67+'[17]Vogue With Progressive Discount'!C67*(-VougeDiscount)+VogueFullBlindLabour</f>
        <v>50.794215800865807</v>
      </c>
      <c r="D67" s="15">
        <f>'[17]Vogue With Progressive Discount'!D67+'[17]Vogue With Progressive Discount'!D67*(-VougeDiscount)+VogueFullBlindLabour</f>
        <v>70.466512034632032</v>
      </c>
      <c r="E67" s="15">
        <f>'[17]Vogue With Progressive Discount'!E67+'[17]Vogue With Progressive Discount'!E67*(-VougeDiscount)+VogueFullBlindLabour</f>
        <v>90.138808268398279</v>
      </c>
      <c r="F67" s="15">
        <f>'[17]Vogue With Progressive Discount'!F67+'[17]Vogue With Progressive Discount'!F67*(-VougeDiscount)+VogueFullBlindLabour</f>
        <v>111.0719945021645</v>
      </c>
      <c r="G67" s="15">
        <f>'[17]Vogue With Progressive Discount'!G67+'[17]Vogue With Progressive Discount'!G67*(-VougeDiscount)+VogueFullBlindLabour</f>
        <v>130.74429073593075</v>
      </c>
      <c r="H67" s="15">
        <f>'[17]Vogue With Progressive Discount'!H67+'[17]Vogue With Progressive Discount'!H67*(-VougeDiscount)+VogueFullBlindLabour</f>
        <v>143.14492428787878</v>
      </c>
      <c r="I67" s="15">
        <f>'[17]Vogue With Progressive Discount'!I67+'[17]Vogue With Progressive Discount'!I67*(-VougeDiscount)+VogueFullBlindLabour</f>
        <v>161.83360570995671</v>
      </c>
      <c r="J67" s="15">
        <f>'[17]Vogue With Progressive Discount'!J67+'[17]Vogue With Progressive Discount'!J67*(-VougeDiscount)+VogueFullBlindLabour</f>
        <v>180.52228713203465</v>
      </c>
      <c r="K67" s="15">
        <f>'[17]Vogue With Progressive Discount'!K67+'[17]Vogue With Progressive Discount'!K67*(-VougeDiscount)+VogueFullBlindLabour</f>
        <v>188.98846143722943</v>
      </c>
      <c r="L67" s="15">
        <f>'[17]Vogue With Progressive Discount'!L67+'[17]Vogue With Progressive Discount'!L67*(-VougeDiscount)+VogueFullBlindLabour</f>
        <v>206.69352804761905</v>
      </c>
      <c r="M67" s="15">
        <f>'[17]Vogue With Progressive Discount'!M67+'[17]Vogue With Progressive Discount'!M67*(-VougeDiscount)+VogueFullBlindLabour</f>
        <v>212.2088579177489</v>
      </c>
    </row>
    <row r="68" spans="1:13" ht="20.100000000000001" customHeight="1" x14ac:dyDescent="0.2">
      <c r="A68" s="13">
        <f>[17]Sumary!Q16</f>
        <v>2.4</v>
      </c>
      <c r="B68" s="14">
        <f>[17]Sumary!R16</f>
        <v>94.488188976377955</v>
      </c>
      <c r="C68" s="15">
        <f>'[17]Vogue With Progressive Discount'!C68+'[17]Vogue With Progressive Discount'!C68*(-VougeDiscount)+VogueFullBlindLabour</f>
        <v>57.009592424242427</v>
      </c>
      <c r="D68" s="15">
        <f>'[17]Vogue With Progressive Discount'!D68+'[17]Vogue With Progressive Discount'!D68*(-VougeDiscount)+VogueFullBlindLabour</f>
        <v>79.789576969696967</v>
      </c>
      <c r="E68" s="15">
        <f>'[17]Vogue With Progressive Discount'!E68+'[17]Vogue With Progressive Discount'!E68*(-VougeDiscount)+VogueFullBlindLabour</f>
        <v>102.56956151515152</v>
      </c>
      <c r="F68" s="15">
        <f>'[17]Vogue With Progressive Discount'!F68+'[17]Vogue With Progressive Discount'!F68*(-VougeDiscount)+VogueFullBlindLabour</f>
        <v>126.61043606060606</v>
      </c>
      <c r="G68" s="15">
        <f>'[17]Vogue With Progressive Discount'!G68+'[17]Vogue With Progressive Discount'!G68*(-VougeDiscount)+VogueFullBlindLabour</f>
        <v>149.39042060606059</v>
      </c>
      <c r="H68" s="15">
        <f>'[17]Vogue With Progressive Discount'!H68+'[17]Vogue With Progressive Discount'!H68*(-VougeDiscount)+VogueFullBlindLabour</f>
        <v>163.81105156060602</v>
      </c>
      <c r="I68" s="15">
        <f>'[17]Vogue With Progressive Discount'!I68+'[17]Vogue With Progressive Discount'!I68*(-VougeDiscount)+VogueFullBlindLabour</f>
        <v>185.45203687878788</v>
      </c>
      <c r="J68" s="15">
        <f>'[17]Vogue With Progressive Discount'!J68+'[17]Vogue With Progressive Discount'!J68*(-VougeDiscount)+VogueFullBlindLabour</f>
        <v>207.09302219696968</v>
      </c>
      <c r="K68" s="15">
        <f>'[17]Vogue With Progressive Discount'!K68+'[17]Vogue With Progressive Discount'!K68*(-VougeDiscount)+VogueFullBlindLabour</f>
        <v>216.95765624242421</v>
      </c>
      <c r="L68" s="15">
        <f>'[17]Vogue With Progressive Discount'!L68+'[17]Vogue With Progressive Discount'!L68*(-VougeDiscount)+VogueFullBlindLabour</f>
        <v>237.45964233333336</v>
      </c>
      <c r="M68" s="15">
        <f>'[17]Vogue With Progressive Discount'!M68+'[17]Vogue With Progressive Discount'!M68*(-VougeDiscount)+VogueFullBlindLabour</f>
        <v>243.90727869696968</v>
      </c>
    </row>
    <row r="69" spans="1:13" ht="20.100000000000001" customHeight="1" x14ac:dyDescent="0.2">
      <c r="A69" s="13">
        <f>[17]Sumary!Q17</f>
        <v>2.8</v>
      </c>
      <c r="B69" s="14">
        <f>[17]Sumary!R17</f>
        <v>110.23622047244095</v>
      </c>
      <c r="C69" s="15">
        <f>'[17]Vogue With Progressive Discount'!C69+'[17]Vogue With Progressive Discount'!C69*(-VougeDiscount)+VogueFullBlindLabour</f>
        <v>63.224969047619041</v>
      </c>
      <c r="D69" s="15">
        <f>'[17]Vogue With Progressive Discount'!D69+'[17]Vogue With Progressive Discount'!D69*(-VougeDiscount)+VogueFullBlindLabour</f>
        <v>89.112641904761915</v>
      </c>
      <c r="E69" s="15">
        <f>'[17]Vogue With Progressive Discount'!E69+'[17]Vogue With Progressive Discount'!E69*(-VougeDiscount)+VogueFullBlindLabour</f>
        <v>115.00031476190476</v>
      </c>
      <c r="F69" s="15">
        <f>'[17]Vogue With Progressive Discount'!F69+'[17]Vogue With Progressive Discount'!F69*(-VougeDiscount)+VogueFullBlindLabour</f>
        <v>142.1488776190476</v>
      </c>
      <c r="G69" s="15">
        <f>'[17]Vogue With Progressive Discount'!G69+'[17]Vogue With Progressive Discount'!G69*(-VougeDiscount)+VogueFullBlindLabour</f>
        <v>168.03655047619046</v>
      </c>
      <c r="H69" s="15">
        <f>'[17]Vogue With Progressive Discount'!H69+'[17]Vogue With Progressive Discount'!H69*(-VougeDiscount)+VogueFullBlindLabour</f>
        <v>184.47717883333331</v>
      </c>
      <c r="I69" s="15">
        <f>'[17]Vogue With Progressive Discount'!I69+'[17]Vogue With Progressive Discount'!I69*(-VougeDiscount)+VogueFullBlindLabour</f>
        <v>209.07046804761902</v>
      </c>
      <c r="J69" s="15">
        <f>'[17]Vogue With Progressive Discount'!J69+'[17]Vogue With Progressive Discount'!J69*(-VougeDiscount)+VogueFullBlindLabour</f>
        <v>233.66375726190475</v>
      </c>
      <c r="K69" s="15">
        <f>'[17]Vogue With Progressive Discount'!K69+'[17]Vogue With Progressive Discount'!K69*(-VougeDiscount)+VogueFullBlindLabour</f>
        <v>244.92685104761904</v>
      </c>
      <c r="L69" s="15">
        <f>'[17]Vogue With Progressive Discount'!L69+'[17]Vogue With Progressive Discount'!L69*(-VougeDiscount)+VogueFullBlindLabour</f>
        <v>268.22575661904767</v>
      </c>
      <c r="M69" s="15">
        <f>'[17]Vogue With Progressive Discount'!M69+'[17]Vogue With Progressive Discount'!M69*(-VougeDiscount)+VogueFullBlindLabour</f>
        <v>275.60569947619047</v>
      </c>
    </row>
    <row r="70" spans="1:13" ht="20.100000000000001" customHeight="1" x14ac:dyDescent="0.2">
      <c r="A70" s="13">
        <f>[17]Sumary!Q18</f>
        <v>3.2</v>
      </c>
      <c r="B70" s="14">
        <f>[17]Sumary!R18</f>
        <v>125.98425196850394</v>
      </c>
      <c r="C70" s="15">
        <f>'[17]Vogue With Progressive Discount'!C70+'[17]Vogue With Progressive Discount'!C70*(-VougeDiscount)+VogueFullBlindLabour</f>
        <v>69.440345670995683</v>
      </c>
      <c r="D70" s="15">
        <f>'[17]Vogue With Progressive Discount'!D70+'[17]Vogue With Progressive Discount'!D70*(-VougeDiscount)+VogueFullBlindLabour</f>
        <v>98.435706839826835</v>
      </c>
      <c r="E70" s="15">
        <f>'[17]Vogue With Progressive Discount'!E70+'[17]Vogue With Progressive Discount'!E70*(-VougeDiscount)+VogueFullBlindLabour</f>
        <v>127.43106800865803</v>
      </c>
      <c r="F70" s="15">
        <f>'[17]Vogue With Progressive Discount'!F70+'[17]Vogue With Progressive Discount'!F70*(-VougeDiscount)+VogueFullBlindLabour</f>
        <v>157.68731917748917</v>
      </c>
      <c r="G70" s="15">
        <f>'[17]Vogue With Progressive Discount'!G70+'[17]Vogue With Progressive Discount'!G70*(-VougeDiscount)+VogueFullBlindLabour</f>
        <v>186.68268034632032</v>
      </c>
      <c r="H70" s="15">
        <f>'[17]Vogue With Progressive Discount'!H70+'[17]Vogue With Progressive Discount'!H70*(-VougeDiscount)+VogueFullBlindLabour</f>
        <v>205.14330610606055</v>
      </c>
      <c r="I70" s="15">
        <f>'[17]Vogue With Progressive Discount'!I70+'[17]Vogue With Progressive Discount'!I70*(-VougeDiscount)+VogueFullBlindLabour</f>
        <v>232.68889921645021</v>
      </c>
      <c r="J70" s="15">
        <f>'[17]Vogue With Progressive Discount'!J70+'[17]Vogue With Progressive Discount'!J70*(-VougeDiscount)+VogueFullBlindLabour</f>
        <v>260.23449232683987</v>
      </c>
      <c r="K70" s="15">
        <f>'[17]Vogue With Progressive Discount'!K70+'[17]Vogue With Progressive Discount'!K70*(-VougeDiscount)+VogueFullBlindLabour</f>
        <v>272.89604585281393</v>
      </c>
      <c r="L70" s="15">
        <f>'[17]Vogue With Progressive Discount'!L70+'[17]Vogue With Progressive Discount'!L70*(-VougeDiscount)+VogueFullBlindLabour</f>
        <v>298.99187090476192</v>
      </c>
      <c r="M70" s="15">
        <f>'[17]Vogue With Progressive Discount'!M70+'[17]Vogue With Progressive Discount'!M70*(-VougeDiscount)+VogueFullBlindLabour</f>
        <v>307.30412025541125</v>
      </c>
    </row>
    <row r="71" spans="1:13" ht="20.100000000000001" customHeight="1" x14ac:dyDescent="0.2">
      <c r="A71" s="13">
        <f>[17]Sumary!Q19</f>
        <v>3.6</v>
      </c>
      <c r="B71" s="14">
        <f>[17]Sumary!R19</f>
        <v>141.73228346456693</v>
      </c>
      <c r="C71" s="15">
        <f>'[17]Vogue With Progressive Discount'!C71+'[17]Vogue With Progressive Discount'!C71*(-VougeDiscount)+VogueFullBlindLabour</f>
        <v>75.655722294372296</v>
      </c>
      <c r="D71" s="15">
        <f>'[17]Vogue With Progressive Discount'!D71+'[17]Vogue With Progressive Discount'!D71*(-VougeDiscount)+VogueFullBlindLabour</f>
        <v>107.75877177489178</v>
      </c>
      <c r="E71" s="15">
        <f>'[17]Vogue With Progressive Discount'!E71+'[17]Vogue With Progressive Discount'!E71*(-VougeDiscount)+VogueFullBlindLabour</f>
        <v>139.86182125541123</v>
      </c>
      <c r="F71" s="15">
        <f>'[17]Vogue With Progressive Discount'!F71+'[17]Vogue With Progressive Discount'!F71*(-VougeDiscount)+VogueFullBlindLabour</f>
        <v>173.22576073593075</v>
      </c>
      <c r="G71" s="15">
        <f>'[17]Vogue With Progressive Discount'!G71+'[17]Vogue With Progressive Discount'!G71*(-VougeDiscount)+VogueFullBlindLabour</f>
        <v>205.32881021645019</v>
      </c>
      <c r="H71" s="15">
        <f>'[17]Vogue With Progressive Discount'!H71+'[17]Vogue With Progressive Discount'!H71*(-VougeDiscount)+VogueFullBlindLabour</f>
        <v>225.80943337878784</v>
      </c>
      <c r="I71" s="15">
        <f>'[17]Vogue With Progressive Discount'!I71+'[17]Vogue With Progressive Discount'!I71*(-VougeDiscount)+VogueFullBlindLabour</f>
        <v>256.30733038528138</v>
      </c>
      <c r="J71" s="15">
        <f>'[17]Vogue With Progressive Discount'!J71+'[17]Vogue With Progressive Discount'!J71*(-VougeDiscount)+VogueFullBlindLabour</f>
        <v>286.80522739177491</v>
      </c>
      <c r="K71" s="15">
        <f>'[17]Vogue With Progressive Discount'!K71+'[17]Vogue With Progressive Discount'!K71*(-VougeDiscount)+VogueFullBlindLabour</f>
        <v>300.8652406580087</v>
      </c>
      <c r="L71" s="15">
        <f>'[17]Vogue With Progressive Discount'!L71+'[17]Vogue With Progressive Discount'!L71*(-VougeDiscount)+VogueFullBlindLabour</f>
        <v>329.75798519047629</v>
      </c>
      <c r="M71" s="15">
        <f>'[17]Vogue With Progressive Discount'!M71+'[17]Vogue With Progressive Discount'!M71*(-VougeDiscount)+VogueFullBlindLabour</f>
        <v>339.00254103463203</v>
      </c>
    </row>
    <row r="72" spans="1:13" ht="20.100000000000001" customHeight="1" x14ac:dyDescent="0.2">
      <c r="A72" s="13">
        <f>[17]Sumary!Q20</f>
        <v>4</v>
      </c>
      <c r="B72" s="14">
        <f>[17]Sumary!R20</f>
        <v>157.48031496062993</v>
      </c>
      <c r="C72" s="15">
        <f>'[17]Vogue With Progressive Discount'!C72+'[17]Vogue With Progressive Discount'!C72*(-VougeDiscount)+VogueFullBlindLabour</f>
        <v>81.87109891774891</v>
      </c>
      <c r="D72" s="15">
        <f>'[17]Vogue With Progressive Discount'!D72+'[17]Vogue With Progressive Discount'!D72*(-VougeDiscount)+VogueFullBlindLabour</f>
        <v>117.0818367099567</v>
      </c>
      <c r="E72" s="15">
        <f>'[17]Vogue With Progressive Discount'!E72+'[17]Vogue With Progressive Discount'!E72*(-VougeDiscount)+VogueFullBlindLabour</f>
        <v>152.29257450216448</v>
      </c>
      <c r="F72" s="15">
        <f>'[17]Vogue With Progressive Discount'!F72+'[17]Vogue With Progressive Discount'!F72*(-VougeDiscount)+VogueFullBlindLabour</f>
        <v>188.76420229437227</v>
      </c>
      <c r="G72" s="15">
        <f>'[17]Vogue With Progressive Discount'!G72+'[17]Vogue With Progressive Discount'!G72*(-VougeDiscount)+VogueFullBlindLabour</f>
        <v>223.97494008658006</v>
      </c>
      <c r="H72" s="15">
        <f>'[17]Vogue With Progressive Discount'!H72+'[17]Vogue With Progressive Discount'!H72*(-VougeDiscount)+VogueFullBlindLabour</f>
        <v>246.47556065151505</v>
      </c>
      <c r="I72" s="15">
        <f>'[17]Vogue With Progressive Discount'!I72+'[17]Vogue With Progressive Discount'!I72*(-VougeDiscount)+VogueFullBlindLabour</f>
        <v>279.92576155411257</v>
      </c>
      <c r="J72" s="15">
        <f>'[17]Vogue With Progressive Discount'!J72+'[17]Vogue With Progressive Discount'!J72*(-VougeDiscount)+VogueFullBlindLabour</f>
        <v>313.37596245670994</v>
      </c>
      <c r="K72" s="15">
        <f>'[17]Vogue With Progressive Discount'!K72+'[17]Vogue With Progressive Discount'!K72*(-VougeDiscount)+VogueFullBlindLabour</f>
        <v>328.83443546320348</v>
      </c>
      <c r="L72" s="15">
        <f>'[17]Vogue With Progressive Discount'!L72+'[17]Vogue With Progressive Discount'!L72*(-VougeDiscount)+VogueFullBlindLabour</f>
        <v>360.52409947619049</v>
      </c>
      <c r="M72" s="15">
        <f>'[17]Vogue With Progressive Discount'!M72+'[17]Vogue With Progressive Discount'!M72*(-VougeDiscount)+VogueFullBlindLabour</f>
        <v>370.70096181385276</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[17]Sumary!S10</f>
        <v>0.8</v>
      </c>
      <c r="D74" s="24">
        <f>[17]Sumary!T10</f>
        <v>1.2</v>
      </c>
      <c r="E74" s="24">
        <f>[17]Sumary!U10</f>
        <v>1.6</v>
      </c>
      <c r="F74" s="24">
        <f>[17]Sumary!V10</f>
        <v>2</v>
      </c>
      <c r="G74" s="24">
        <f>[17]Sumary!W10</f>
        <v>2.4</v>
      </c>
      <c r="H74" s="25">
        <f>[17]Sumary!X10</f>
        <v>2.8</v>
      </c>
      <c r="I74" s="25">
        <f>[17]Sumary!Y10</f>
        <v>3.2</v>
      </c>
      <c r="J74" s="25">
        <f>[17]Sumary!Z10</f>
        <v>3.6</v>
      </c>
      <c r="K74" s="25">
        <f>[17]Sumary!AA10</f>
        <v>4</v>
      </c>
      <c r="L74" s="25">
        <f>[17]Sumary!AB10</f>
        <v>4.4000000000000004</v>
      </c>
      <c r="M74" s="25">
        <f>[17]Sumary!AC10</f>
        <v>4.8</v>
      </c>
    </row>
    <row r="75" spans="1:13" ht="20.100000000000001" customHeight="1" x14ac:dyDescent="0.2">
      <c r="A75" s="9"/>
      <c r="B75" s="26" t="s">
        <v>2</v>
      </c>
      <c r="C75" s="29">
        <f>[17]Sumary!S11</f>
        <v>24</v>
      </c>
      <c r="D75" s="29">
        <f>[17]Sumary!T11</f>
        <v>48</v>
      </c>
      <c r="E75" s="29">
        <f>[17]Sumary!U11</f>
        <v>60</v>
      </c>
      <c r="F75" s="29">
        <f>[17]Sumary!V11</f>
        <v>84</v>
      </c>
      <c r="G75" s="29">
        <f>[17]Sumary!W11</f>
        <v>108</v>
      </c>
      <c r="H75" s="30">
        <f>[17]Sumary!X11</f>
        <v>132</v>
      </c>
      <c r="I75" s="30">
        <f>[17]Sumary!Y11</f>
        <v>156</v>
      </c>
      <c r="J75" s="30">
        <f>[17]Sumary!Z11</f>
        <v>190</v>
      </c>
      <c r="K75" s="30">
        <f>[17]Sumary!AA11</f>
        <v>190</v>
      </c>
      <c r="L75" s="30">
        <f>[17]Sumary!AB11</f>
        <v>190</v>
      </c>
      <c r="M75" s="30">
        <f>[17]Sumary!AC11</f>
        <v>190</v>
      </c>
    </row>
    <row r="76" spans="1:13" ht="20.100000000000001" customHeight="1" x14ac:dyDescent="0.2">
      <c r="A76" s="13">
        <f>[17]Sumary!Q12</f>
        <v>0.8</v>
      </c>
      <c r="B76" s="14">
        <f>[17]Sumary!R12</f>
        <v>31.496062992125985</v>
      </c>
      <c r="C76" s="15">
        <f>'[17]Vogue With Progressive Discount'!C76+'[17]Vogue With Progressive Discount'!C76*(-VougeDiscount)+VogueFullBlindLabour</f>
        <v>35.629752164502165</v>
      </c>
      <c r="D76" s="15">
        <f>'[17]Vogue With Progressive Discount'!D76+'[17]Vogue With Progressive Discount'!D76*(-VougeDiscount)+VogueFullBlindLabour</f>
        <v>47.719816580086587</v>
      </c>
      <c r="E76" s="15">
        <f>'[17]Vogue With Progressive Discount'!E76+'[17]Vogue With Progressive Discount'!E76*(-VougeDiscount)+VogueFullBlindLabour</f>
        <v>59.809880995671008</v>
      </c>
      <c r="F76" s="15">
        <f>'[17]Vogue With Progressive Discount'!F76+'[17]Vogue With Progressive Discount'!F76*(-VougeDiscount)+VogueFullBlindLabour</f>
        <v>73.16083541125542</v>
      </c>
      <c r="G76" s="15">
        <f>'[17]Vogue With Progressive Discount'!G76+'[17]Vogue With Progressive Discount'!G76*(-VougeDiscount)+VogueFullBlindLabour</f>
        <v>85.250899826839827</v>
      </c>
      <c r="H76" s="15">
        <f>'[17]Vogue With Progressive Discount'!H76+'[17]Vogue With Progressive Discount'!H76*(-VougeDiscount)+VogueFullBlindLabour</f>
        <v>92.723082696969684</v>
      </c>
      <c r="I76" s="15">
        <f>'[17]Vogue With Progressive Discount'!I76+'[17]Vogue With Progressive Discount'!I76*(-VougeDiscount)+VogueFullBlindLabour</f>
        <v>104.20864389177488</v>
      </c>
      <c r="J76" s="15">
        <f>'[17]Vogue With Progressive Discount'!J76+'[17]Vogue With Progressive Discount'!J76*(-VougeDiscount)+VogueFullBlindLabour</f>
        <v>115.69420508658008</v>
      </c>
      <c r="K76" s="15">
        <f>'[17]Vogue With Progressive Discount'!K76+'[17]Vogue With Progressive Discount'!K76*(-VougeDiscount)+VogueFullBlindLabour</f>
        <v>120.74837507359308</v>
      </c>
      <c r="L76" s="15">
        <f>'[17]Vogue With Progressive Discount'!L76+'[17]Vogue With Progressive Discount'!L76*(-VougeDiscount)+VogueFullBlindLabour</f>
        <v>131.62943304761907</v>
      </c>
      <c r="M76" s="15">
        <f>'[17]Vogue With Progressive Discount'!M76+'[17]Vogue With Progressive Discount'!M76*(-VougeDiscount)+VogueFullBlindLabour</f>
        <v>134.87009337229435</v>
      </c>
    </row>
    <row r="77" spans="1:13" ht="20.100000000000001" customHeight="1" x14ac:dyDescent="0.2">
      <c r="A77" s="13">
        <f>[17]Sumary!Q13</f>
        <v>1.2</v>
      </c>
      <c r="B77" s="14">
        <f>[17]Sumary!R13</f>
        <v>47.244094488188978</v>
      </c>
      <c r="C77" s="15">
        <f>'[17]Vogue With Progressive Discount'!C77+'[17]Vogue With Progressive Discount'!C77*(-VougeDiscount)+VogueFullBlindLabour</f>
        <v>43.40118073593073</v>
      </c>
      <c r="D77" s="15">
        <f>'[17]Vogue With Progressive Discount'!D77+'[17]Vogue With Progressive Discount'!D77*(-VougeDiscount)+VogueFullBlindLabour</f>
        <v>59.376959437229438</v>
      </c>
      <c r="E77" s="15">
        <f>'[17]Vogue With Progressive Discount'!E77+'[17]Vogue With Progressive Discount'!E77*(-VougeDiscount)+VogueFullBlindLabour</f>
        <v>75.352738138528139</v>
      </c>
      <c r="F77" s="15">
        <f>'[17]Vogue With Progressive Discount'!F77+'[17]Vogue With Progressive Discount'!F77*(-VougeDiscount)+VogueFullBlindLabour</f>
        <v>92.589406839826836</v>
      </c>
      <c r="G77" s="15">
        <f>'[17]Vogue With Progressive Discount'!G77+'[17]Vogue With Progressive Discount'!G77*(-VougeDiscount)+VogueFullBlindLabour</f>
        <v>108.56518554112554</v>
      </c>
      <c r="H77" s="15">
        <f>'[17]Vogue With Progressive Discount'!H77+'[17]Vogue With Progressive Discount'!H77*(-VougeDiscount)+VogueFullBlindLabour</f>
        <v>118.56308269696969</v>
      </c>
      <c r="I77" s="15">
        <f>'[17]Vogue With Progressive Discount'!I77+'[17]Vogue With Progressive Discount'!I77*(-VougeDiscount)+VogueFullBlindLabour</f>
        <v>133.7400724632034</v>
      </c>
      <c r="J77" s="15">
        <f>'[17]Vogue With Progressive Discount'!J77+'[17]Vogue With Progressive Discount'!J77*(-VougeDiscount)+VogueFullBlindLabour</f>
        <v>148.91706222943725</v>
      </c>
      <c r="K77" s="15">
        <f>'[17]Vogue With Progressive Discount'!K77+'[17]Vogue With Progressive Discount'!K77*(-VougeDiscount)+VogueFullBlindLabour</f>
        <v>155.71980364502161</v>
      </c>
      <c r="L77" s="15">
        <f>'[17]Vogue With Progressive Discount'!L77+'[17]Vogue With Progressive Discount'!L77*(-VougeDiscount)+VogueFullBlindLabour</f>
        <v>170.09800447619048</v>
      </c>
      <c r="M77" s="15">
        <f>'[17]Vogue With Progressive Discount'!M77+'[17]Vogue With Progressive Discount'!M77*(-VougeDiscount)+VogueFullBlindLabour</f>
        <v>174.50437908658006</v>
      </c>
    </row>
    <row r="78" spans="1:13" ht="20.100000000000001" customHeight="1" x14ac:dyDescent="0.2">
      <c r="A78" s="13">
        <f>[17]Sumary!Q14</f>
        <v>1.6</v>
      </c>
      <c r="B78" s="14">
        <f>[17]Sumary!R14</f>
        <v>62.99212598425197</v>
      </c>
      <c r="C78" s="15">
        <f>'[17]Vogue With Progressive Discount'!C78+'[17]Vogue With Progressive Discount'!C78*(-VougeDiscount)+VogueFullBlindLabour</f>
        <v>51.172609307359309</v>
      </c>
      <c r="D78" s="15">
        <f>'[17]Vogue With Progressive Discount'!D78+'[17]Vogue With Progressive Discount'!D78*(-VougeDiscount)+VogueFullBlindLabour</f>
        <v>71.034102294372303</v>
      </c>
      <c r="E78" s="15">
        <f>'[17]Vogue With Progressive Discount'!E78+'[17]Vogue With Progressive Discount'!E78*(-VougeDiscount)+VogueFullBlindLabour</f>
        <v>90.895595281385297</v>
      </c>
      <c r="F78" s="15">
        <f>'[17]Vogue With Progressive Discount'!F78+'[17]Vogue With Progressive Discount'!F78*(-VougeDiscount)+VogueFullBlindLabour</f>
        <v>112.01797826839828</v>
      </c>
      <c r="G78" s="15">
        <f>'[17]Vogue With Progressive Discount'!G78+'[17]Vogue With Progressive Discount'!G78*(-VougeDiscount)+VogueFullBlindLabour</f>
        <v>131.87947125541126</v>
      </c>
      <c r="H78" s="15">
        <f>'[17]Vogue With Progressive Discount'!H78+'[17]Vogue With Progressive Discount'!H78*(-VougeDiscount)+VogueFullBlindLabour</f>
        <v>144.40308269696965</v>
      </c>
      <c r="I78" s="15">
        <f>'[17]Vogue With Progressive Discount'!I78+'[17]Vogue With Progressive Discount'!I78*(-VougeDiscount)+VogueFullBlindLabour</f>
        <v>163.27150103463205</v>
      </c>
      <c r="J78" s="15">
        <f>'[17]Vogue With Progressive Discount'!J78+'[17]Vogue With Progressive Discount'!J78*(-VougeDiscount)+VogueFullBlindLabour</f>
        <v>182.13991937229437</v>
      </c>
      <c r="K78" s="15">
        <f>'[17]Vogue With Progressive Discount'!K78+'[17]Vogue With Progressive Discount'!K78*(-VougeDiscount)+VogueFullBlindLabour</f>
        <v>190.69123221645023</v>
      </c>
      <c r="L78" s="15">
        <f>'[17]Vogue With Progressive Discount'!L78+'[17]Vogue With Progressive Discount'!L78*(-VougeDiscount)+VogueFullBlindLabour</f>
        <v>208.56657590476195</v>
      </c>
      <c r="M78" s="15">
        <f>'[17]Vogue With Progressive Discount'!M78+'[17]Vogue With Progressive Discount'!M78*(-VougeDiscount)+VogueFullBlindLabour</f>
        <v>214.1386648008658</v>
      </c>
    </row>
    <row r="79" spans="1:13" ht="20.100000000000001" customHeight="1" x14ac:dyDescent="0.2">
      <c r="A79" s="13">
        <f>[17]Sumary!Q15</f>
        <v>2</v>
      </c>
      <c r="B79" s="14">
        <f>[17]Sumary!R15</f>
        <v>78.740157480314963</v>
      </c>
      <c r="C79" s="15">
        <f>'[17]Vogue With Progressive Discount'!C79+'[17]Vogue With Progressive Discount'!C79*(-VougeDiscount)+VogueFullBlindLabour</f>
        <v>58.944037878787881</v>
      </c>
      <c r="D79" s="15">
        <f>'[17]Vogue With Progressive Discount'!D79+'[17]Vogue With Progressive Discount'!D79*(-VougeDiscount)+VogueFullBlindLabour</f>
        <v>82.691245151515147</v>
      </c>
      <c r="E79" s="15">
        <f>'[17]Vogue With Progressive Discount'!E79+'[17]Vogue With Progressive Discount'!E79*(-VougeDiscount)+VogueFullBlindLabour</f>
        <v>106.43845242424244</v>
      </c>
      <c r="F79" s="15">
        <f>'[17]Vogue With Progressive Discount'!F79+'[17]Vogue With Progressive Discount'!F79*(-VougeDiscount)+VogueFullBlindLabour</f>
        <v>131.4465496969697</v>
      </c>
      <c r="G79" s="15">
        <f>'[17]Vogue With Progressive Discount'!G79+'[17]Vogue With Progressive Discount'!G79*(-VougeDiscount)+VogueFullBlindLabour</f>
        <v>155.19375696969698</v>
      </c>
      <c r="H79" s="15">
        <f>'[17]Vogue With Progressive Discount'!H79+'[17]Vogue With Progressive Discount'!H79*(-VougeDiscount)+VogueFullBlindLabour</f>
        <v>170.24308269696971</v>
      </c>
      <c r="I79" s="15">
        <f>'[17]Vogue With Progressive Discount'!I79+'[17]Vogue With Progressive Discount'!I79*(-VougeDiscount)+VogueFullBlindLabour</f>
        <v>192.80292960606062</v>
      </c>
      <c r="J79" s="15">
        <f>'[17]Vogue With Progressive Discount'!J79+'[17]Vogue With Progressive Discount'!J79*(-VougeDiscount)+VogueFullBlindLabour</f>
        <v>215.36277651515155</v>
      </c>
      <c r="K79" s="15">
        <f>'[17]Vogue With Progressive Discount'!K79+'[17]Vogue With Progressive Discount'!K79*(-VougeDiscount)+VogueFullBlindLabour</f>
        <v>225.66266078787882</v>
      </c>
      <c r="L79" s="15">
        <f>'[17]Vogue With Progressive Discount'!L79+'[17]Vogue With Progressive Discount'!L79*(-VougeDiscount)+VogueFullBlindLabour</f>
        <v>247.03514733333338</v>
      </c>
      <c r="M79" s="15">
        <f>'[17]Vogue With Progressive Discount'!M79+'[17]Vogue With Progressive Discount'!M79*(-VougeDiscount)+VogueFullBlindLabour</f>
        <v>253.77295051515151</v>
      </c>
    </row>
    <row r="80" spans="1:13" ht="20.100000000000001" customHeight="1" x14ac:dyDescent="0.2">
      <c r="A80" s="13">
        <f>[17]Sumary!Q16</f>
        <v>2.4</v>
      </c>
      <c r="B80" s="14">
        <f>[17]Sumary!R16</f>
        <v>94.488188976377955</v>
      </c>
      <c r="C80" s="15">
        <f>'[17]Vogue With Progressive Discount'!C80+'[17]Vogue With Progressive Discount'!C80*(-VougeDiscount)+VogueFullBlindLabour</f>
        <v>66.715466450216454</v>
      </c>
      <c r="D80" s="15">
        <f>'[17]Vogue With Progressive Discount'!D80+'[17]Vogue With Progressive Discount'!D80*(-VougeDiscount)+VogueFullBlindLabour</f>
        <v>94.348388008658006</v>
      </c>
      <c r="E80" s="15">
        <f>'[17]Vogue With Progressive Discount'!E80+'[17]Vogue With Progressive Discount'!E80*(-VougeDiscount)+VogueFullBlindLabour</f>
        <v>121.98130956709957</v>
      </c>
      <c r="F80" s="15">
        <f>'[17]Vogue With Progressive Discount'!F80+'[17]Vogue With Progressive Discount'!F80*(-VougeDiscount)+VogueFullBlindLabour</f>
        <v>150.87512112554111</v>
      </c>
      <c r="G80" s="15">
        <f>'[17]Vogue With Progressive Discount'!G80+'[17]Vogue With Progressive Discount'!G80*(-VougeDiscount)+VogueFullBlindLabour</f>
        <v>178.50804268398267</v>
      </c>
      <c r="H80" s="15">
        <f>'[17]Vogue With Progressive Discount'!H80+'[17]Vogue With Progressive Discount'!H80*(-VougeDiscount)+VogueFullBlindLabour</f>
        <v>196.08308269696965</v>
      </c>
      <c r="I80" s="15">
        <f>'[17]Vogue With Progressive Discount'!I80+'[17]Vogue With Progressive Discount'!I80*(-VougeDiscount)+VogueFullBlindLabour</f>
        <v>222.33435817748915</v>
      </c>
      <c r="J80" s="15">
        <f>'[17]Vogue With Progressive Discount'!J80+'[17]Vogue With Progressive Discount'!J80*(-VougeDiscount)+VogueFullBlindLabour</f>
        <v>248.5856336580087</v>
      </c>
      <c r="K80" s="15">
        <f>'[17]Vogue With Progressive Discount'!K80+'[17]Vogue With Progressive Discount'!K80*(-VougeDiscount)+VogueFullBlindLabour</f>
        <v>260.63408935930738</v>
      </c>
      <c r="L80" s="15">
        <f>'[17]Vogue With Progressive Discount'!L80+'[17]Vogue With Progressive Discount'!L80*(-VougeDiscount)+VogueFullBlindLabour</f>
        <v>285.50371876190485</v>
      </c>
      <c r="M80" s="15">
        <f>'[17]Vogue With Progressive Discount'!M80+'[17]Vogue With Progressive Discount'!M80*(-VougeDiscount)+VogueFullBlindLabour</f>
        <v>293.40723622943727</v>
      </c>
    </row>
    <row r="81" spans="1:13" ht="20.100000000000001" customHeight="1" x14ac:dyDescent="0.2">
      <c r="A81" s="13">
        <f>[17]Sumary!Q17</f>
        <v>2.8</v>
      </c>
      <c r="B81" s="14">
        <f>[17]Sumary!R17</f>
        <v>110.23622047244095</v>
      </c>
      <c r="C81" s="15">
        <f>'[17]Vogue With Progressive Discount'!C81+'[17]Vogue With Progressive Discount'!C81*(-VougeDiscount)+VogueFullBlindLabour</f>
        <v>74.486895021645026</v>
      </c>
      <c r="D81" s="15">
        <f>'[17]Vogue With Progressive Discount'!D81+'[17]Vogue With Progressive Discount'!D81*(-VougeDiscount)+VogueFullBlindLabour</f>
        <v>106.00553086580088</v>
      </c>
      <c r="E81" s="15">
        <f>'[17]Vogue With Progressive Discount'!E81+'[17]Vogue With Progressive Discount'!E81*(-VougeDiscount)+VogueFullBlindLabour</f>
        <v>137.52416670995672</v>
      </c>
      <c r="F81" s="15">
        <f>'[17]Vogue With Progressive Discount'!F81+'[17]Vogue With Progressive Discount'!F81*(-VougeDiscount)+VogueFullBlindLabour</f>
        <v>170.30369255411256</v>
      </c>
      <c r="G81" s="15">
        <f>'[17]Vogue With Progressive Discount'!G81+'[17]Vogue With Progressive Discount'!G81*(-VougeDiscount)+VogueFullBlindLabour</f>
        <v>201.82232839826841</v>
      </c>
      <c r="H81" s="15">
        <f>'[17]Vogue With Progressive Discount'!H81+'[17]Vogue With Progressive Discount'!H81*(-VougeDiscount)+VogueFullBlindLabour</f>
        <v>221.92308269696969</v>
      </c>
      <c r="I81" s="15">
        <f>'[17]Vogue With Progressive Discount'!I81+'[17]Vogue With Progressive Discount'!I81*(-VougeDiscount)+VogueFullBlindLabour</f>
        <v>251.86578674891777</v>
      </c>
      <c r="J81" s="15">
        <f>'[17]Vogue With Progressive Discount'!J81+'[17]Vogue With Progressive Discount'!J81*(-VougeDiscount)+VogueFullBlindLabour</f>
        <v>281.8084908008658</v>
      </c>
      <c r="K81" s="15">
        <f>'[17]Vogue With Progressive Discount'!K81+'[17]Vogue With Progressive Discount'!K81*(-VougeDiscount)+VogueFullBlindLabour</f>
        <v>295.60551793073597</v>
      </c>
      <c r="L81" s="15">
        <f>'[17]Vogue With Progressive Discount'!L81+'[17]Vogue With Progressive Discount'!L81*(-VougeDiscount)+VogueFullBlindLabour</f>
        <v>323.97229019047631</v>
      </c>
      <c r="M81" s="15">
        <f>'[17]Vogue With Progressive Discount'!M81+'[17]Vogue With Progressive Discount'!M81*(-VougeDiscount)+VogueFullBlindLabour</f>
        <v>333.04152194372296</v>
      </c>
    </row>
    <row r="82" spans="1:13" ht="20.100000000000001" customHeight="1" x14ac:dyDescent="0.2">
      <c r="A82" s="13">
        <f>[17]Sumary!Q18</f>
        <v>3.2</v>
      </c>
      <c r="B82" s="14">
        <f>[17]Sumary!R18</f>
        <v>125.98425196850394</v>
      </c>
      <c r="C82" s="15">
        <f>'[17]Vogue With Progressive Discount'!C82+'[17]Vogue With Progressive Discount'!C82*(-VougeDiscount)+VogueFullBlindLabour</f>
        <v>82.258323593073598</v>
      </c>
      <c r="D82" s="15">
        <f>'[17]Vogue With Progressive Discount'!D82+'[17]Vogue With Progressive Discount'!D82*(-VougeDiscount)+VogueFullBlindLabour</f>
        <v>117.66267372294375</v>
      </c>
      <c r="E82" s="15">
        <f>'[17]Vogue With Progressive Discount'!E82+'[17]Vogue With Progressive Discount'!E82*(-VougeDiscount)+VogueFullBlindLabour</f>
        <v>153.06702385281386</v>
      </c>
      <c r="F82" s="15">
        <f>'[17]Vogue With Progressive Discount'!F82+'[17]Vogue With Progressive Discount'!F82*(-VougeDiscount)+VogueFullBlindLabour</f>
        <v>189.73226398268403</v>
      </c>
      <c r="G82" s="15">
        <f>'[17]Vogue With Progressive Discount'!G82+'[17]Vogue With Progressive Discount'!G82*(-VougeDiscount)+VogueFullBlindLabour</f>
        <v>225.1366141125541</v>
      </c>
      <c r="H82" s="15">
        <f>'[17]Vogue With Progressive Discount'!H82+'[17]Vogue With Progressive Discount'!H82*(-VougeDiscount)+VogueFullBlindLabour</f>
        <v>247.76308269696966</v>
      </c>
      <c r="I82" s="15">
        <f>'[17]Vogue With Progressive Discount'!I82+'[17]Vogue With Progressive Discount'!I82*(-VougeDiscount)+VogueFullBlindLabour</f>
        <v>281.39721532034639</v>
      </c>
      <c r="J82" s="15">
        <f>'[17]Vogue With Progressive Discount'!J82+'[17]Vogue With Progressive Discount'!J82*(-VougeDiscount)+VogueFullBlindLabour</f>
        <v>315.03134794372301</v>
      </c>
      <c r="K82" s="15">
        <f>'[17]Vogue With Progressive Discount'!K82+'[17]Vogue With Progressive Discount'!K82*(-VougeDiscount)+VogueFullBlindLabour</f>
        <v>330.57694650216462</v>
      </c>
      <c r="L82" s="15">
        <f>'[17]Vogue With Progressive Discount'!L82+'[17]Vogue With Progressive Discount'!L82*(-VougeDiscount)+VogueFullBlindLabour</f>
        <v>362.44086161904772</v>
      </c>
      <c r="M82" s="15">
        <f>'[17]Vogue With Progressive Discount'!M82+'[17]Vogue With Progressive Discount'!M82*(-VougeDiscount)+VogueFullBlindLabour</f>
        <v>372.67580765800869</v>
      </c>
    </row>
    <row r="83" spans="1:13" ht="20.100000000000001" customHeight="1" x14ac:dyDescent="0.2">
      <c r="A83" s="13">
        <f>[17]Sumary!Q19</f>
        <v>3.6</v>
      </c>
      <c r="B83" s="14">
        <f>[17]Sumary!R19</f>
        <v>141.73228346456693</v>
      </c>
      <c r="C83" s="15">
        <f>'[17]Vogue With Progressive Discount'!C83+'[17]Vogue With Progressive Discount'!C83*(-VougeDiscount)+VogueFullBlindLabour</f>
        <v>90.02975216450217</v>
      </c>
      <c r="D83" s="15">
        <f>'[17]Vogue With Progressive Discount'!D83+'[17]Vogue With Progressive Discount'!D83*(-VougeDiscount)+VogueFullBlindLabour</f>
        <v>129.31981658008658</v>
      </c>
      <c r="E83" s="15">
        <f>'[17]Vogue With Progressive Discount'!E83+'[17]Vogue With Progressive Discount'!E83*(-VougeDiscount)+VogueFullBlindLabour</f>
        <v>168.60988099567098</v>
      </c>
      <c r="F83" s="15">
        <f>'[17]Vogue With Progressive Discount'!F83+'[17]Vogue With Progressive Discount'!F83*(-VougeDiscount)+VogueFullBlindLabour</f>
        <v>209.16083541125542</v>
      </c>
      <c r="G83" s="15">
        <f>'[17]Vogue With Progressive Discount'!G83+'[17]Vogue With Progressive Discount'!G83*(-VougeDiscount)+VogueFullBlindLabour</f>
        <v>248.45089982683984</v>
      </c>
      <c r="H83" s="15">
        <f>'[17]Vogue With Progressive Discount'!H83+'[17]Vogue With Progressive Discount'!H83*(-VougeDiscount)+VogueFullBlindLabour</f>
        <v>273.60308269696964</v>
      </c>
      <c r="I83" s="15">
        <f>'[17]Vogue With Progressive Discount'!I83+'[17]Vogue With Progressive Discount'!I83*(-VougeDiscount)+VogueFullBlindLabour</f>
        <v>310.92864389177493</v>
      </c>
      <c r="J83" s="15">
        <f>'[17]Vogue With Progressive Discount'!J83+'[17]Vogue With Progressive Discount'!J83*(-VougeDiscount)+VogueFullBlindLabour</f>
        <v>348.25420508658016</v>
      </c>
      <c r="K83" s="15">
        <f>'[17]Vogue With Progressive Discount'!K83+'[17]Vogue With Progressive Discount'!K83*(-VougeDiscount)+VogueFullBlindLabour</f>
        <v>365.54837507359315</v>
      </c>
      <c r="L83" s="15">
        <f>'[17]Vogue With Progressive Discount'!L83+'[17]Vogue With Progressive Discount'!L83*(-VougeDiscount)+VogueFullBlindLabour</f>
        <v>400.90943304761913</v>
      </c>
      <c r="M83" s="15">
        <f>'[17]Vogue With Progressive Discount'!M83+'[17]Vogue With Progressive Discount'!M83*(-VougeDiscount)+VogueFullBlindLabour</f>
        <v>412.31009337229438</v>
      </c>
    </row>
    <row r="84" spans="1:13" ht="20.100000000000001" customHeight="1" x14ac:dyDescent="0.2">
      <c r="A84" s="13">
        <f>[17]Sumary!Q20</f>
        <v>4</v>
      </c>
      <c r="B84" s="14">
        <f>[17]Sumary!R20</f>
        <v>157.48031496062993</v>
      </c>
      <c r="C84" s="15">
        <f>'[17]Vogue With Progressive Discount'!C84+'[17]Vogue With Progressive Discount'!C84*(-VougeDiscount)+VogueFullBlindLabour</f>
        <v>97.801180735930728</v>
      </c>
      <c r="D84" s="15">
        <f>'[17]Vogue With Progressive Discount'!D84+'[17]Vogue With Progressive Discount'!D84*(-VougeDiscount)+VogueFullBlindLabour</f>
        <v>140.97695943722943</v>
      </c>
      <c r="E84" s="15">
        <f>'[17]Vogue With Progressive Discount'!E84+'[17]Vogue With Progressive Discount'!E84*(-VougeDiscount)+VogueFullBlindLabour</f>
        <v>184.15273813852812</v>
      </c>
      <c r="F84" s="15">
        <f>'[17]Vogue With Progressive Discount'!F84+'[17]Vogue With Progressive Discount'!F84*(-VougeDiscount)+VogueFullBlindLabour</f>
        <v>228.58940683982684</v>
      </c>
      <c r="G84" s="15">
        <f>'[17]Vogue With Progressive Discount'!G84+'[17]Vogue With Progressive Discount'!G84*(-VougeDiscount)+VogueFullBlindLabour</f>
        <v>271.76518554112556</v>
      </c>
      <c r="H84" s="15">
        <f>'[17]Vogue With Progressive Discount'!H84+'[17]Vogue With Progressive Discount'!H84*(-VougeDiscount)+VogueFullBlindLabour</f>
        <v>299.44308269696967</v>
      </c>
      <c r="I84" s="15">
        <f>'[17]Vogue With Progressive Discount'!I84+'[17]Vogue With Progressive Discount'!I84*(-VougeDiscount)+VogueFullBlindLabour</f>
        <v>340.4600724632034</v>
      </c>
      <c r="J84" s="15">
        <f>'[17]Vogue With Progressive Discount'!J84+'[17]Vogue With Progressive Discount'!J84*(-VougeDiscount)+VogueFullBlindLabour</f>
        <v>381.47706222943725</v>
      </c>
      <c r="K84" s="15">
        <f>'[17]Vogue With Progressive Discount'!K84+'[17]Vogue With Progressive Discount'!K84*(-VougeDiscount)+VogueFullBlindLabour</f>
        <v>400.51980364502168</v>
      </c>
      <c r="L84" s="15">
        <f>'[17]Vogue With Progressive Discount'!L84+'[17]Vogue With Progressive Discount'!L84*(-VougeDiscount)+VogueFullBlindLabour</f>
        <v>439.37800447619054</v>
      </c>
      <c r="M84" s="15">
        <f>'[17]Vogue With Progressive Discount'!M84+'[17]Vogue With Progressive Discount'!M84*(-VougeDiscount)+VogueFullBlindLabour</f>
        <v>451.94437908658011</v>
      </c>
    </row>
    <row r="85" spans="1:13" ht="20.100000000000001" customHeight="1" thickBot="1" x14ac:dyDescent="0.25">
      <c r="A85" s="21" t="s">
        <v>35</v>
      </c>
      <c r="B85" s="19"/>
      <c r="C85" s="19"/>
      <c r="D85" s="19"/>
      <c r="E85" s="19"/>
      <c r="F85" s="19"/>
      <c r="H85" s="19"/>
      <c r="I85" s="19"/>
      <c r="J85" s="19"/>
      <c r="K85" s="16"/>
      <c r="L85" s="16"/>
    </row>
    <row r="86" spans="1:13" ht="20.100000000000001" customHeight="1" thickBot="1" x14ac:dyDescent="0.25">
      <c r="A86" s="34" t="s">
        <v>10</v>
      </c>
      <c r="B86" s="35"/>
      <c r="C86" s="36">
        <f>[17]Sumary!S10</f>
        <v>0.8</v>
      </c>
      <c r="D86" s="37">
        <f>[17]Sumary!T10</f>
        <v>1.2</v>
      </c>
      <c r="E86" s="37">
        <f>[17]Sumary!U10</f>
        <v>1.6</v>
      </c>
      <c r="F86" s="37">
        <f>[17]Sumary!V10</f>
        <v>2</v>
      </c>
      <c r="G86" s="37">
        <f>[17]Sumary!W10</f>
        <v>2.4</v>
      </c>
      <c r="H86" s="37">
        <f>[17]Sumary!X10</f>
        <v>2.8</v>
      </c>
      <c r="I86" s="37">
        <f>[17]Sumary!Y10</f>
        <v>3.2</v>
      </c>
      <c r="J86" s="37">
        <f>[17]Sumary!Z10</f>
        <v>3.6</v>
      </c>
      <c r="K86" s="37">
        <f>[17]Sumary!AA10</f>
        <v>4</v>
      </c>
      <c r="L86" s="37">
        <f>[17]Sumary!AB10</f>
        <v>4.4000000000000004</v>
      </c>
      <c r="M86" s="37">
        <f>[17]Sumary!AC10</f>
        <v>4.8</v>
      </c>
    </row>
    <row r="87" spans="1:13" ht="20.100000000000001" customHeight="1" thickBot="1" x14ac:dyDescent="0.25">
      <c r="A87" s="38"/>
      <c r="B87" s="39" t="s">
        <v>2</v>
      </c>
      <c r="C87" s="40">
        <f>[17]Sumary!S11</f>
        <v>24</v>
      </c>
      <c r="D87" s="29">
        <f>[17]Sumary!T11</f>
        <v>48</v>
      </c>
      <c r="E87" s="29">
        <f>[17]Sumary!U11</f>
        <v>60</v>
      </c>
      <c r="F87" s="29">
        <f>[17]Sumary!V11</f>
        <v>84</v>
      </c>
      <c r="G87" s="29">
        <f>[17]Sumary!W11</f>
        <v>108</v>
      </c>
      <c r="H87" s="30">
        <f>[17]Sumary!X11</f>
        <v>132</v>
      </c>
      <c r="I87" s="30">
        <f>[17]Sumary!Y11</f>
        <v>156</v>
      </c>
      <c r="J87" s="30">
        <f>[17]Sumary!Z11</f>
        <v>190</v>
      </c>
      <c r="K87" s="30">
        <f>[17]Sumary!AA11</f>
        <v>190</v>
      </c>
      <c r="L87" s="30">
        <f>[17]Sumary!AB11</f>
        <v>190</v>
      </c>
      <c r="M87" s="30">
        <f>[17]Sumary!AC11</f>
        <v>190</v>
      </c>
    </row>
    <row r="88" spans="1:13" ht="20.100000000000001" customHeight="1" x14ac:dyDescent="0.2">
      <c r="A88" s="19"/>
      <c r="B88" s="19"/>
      <c r="C88" s="15">
        <f>'[17]Vogue With Progressive Discount'!C88+'[17]Vogue With Progressive Discount'!C88*(-VougeDiscount)+VougeHeadRailLabour</f>
        <v>14.183911471861471</v>
      </c>
      <c r="D88" s="15">
        <f>'[17]Vogue With Progressive Discount'!D88+'[17]Vogue With Progressive Discount'!D88*(-VougeDiscount)+VougeHeadRailLabour</f>
        <v>16.95938887445887</v>
      </c>
      <c r="E88" s="15">
        <f>'[17]Vogue With Progressive Discount'!E88+'[17]Vogue With Progressive Discount'!E88*(-VougeDiscount)+VougeHeadRailLabour</f>
        <v>19.734866277056277</v>
      </c>
      <c r="F88" s="15">
        <f>'[17]Vogue With Progressive Discount'!F88+'[17]Vogue With Progressive Discount'!F88*(-VougeDiscount)+VougeHeadRailLabour</f>
        <v>23.77123367965368</v>
      </c>
      <c r="G88" s="15">
        <f>'[17]Vogue With Progressive Discount'!G88+'[17]Vogue With Progressive Discount'!G88*(-VougeDiscount)+VougeHeadRailLabour</f>
        <v>26.546711082251083</v>
      </c>
      <c r="H88" s="15">
        <f>'[17]Vogue With Progressive Discount'!H88+'[17]Vogue With Progressive Discount'!H88*(-VougeDiscount)+VougeHeadRailLabour</f>
        <v>29.322188484848486</v>
      </c>
      <c r="I88" s="15">
        <f>'[17]Vogue With Progressive Discount'!I88+'[17]Vogue With Progressive Discount'!I88*(-VougeDiscount)+VougeHeadRailLabour</f>
        <v>32.097665887445878</v>
      </c>
      <c r="J88" s="15">
        <f>'[17]Vogue With Progressive Discount'!J88+'[17]Vogue With Progressive Discount'!J88*(-VougeDiscount)+VougeHeadRailLabour</f>
        <v>34.873143290043288</v>
      </c>
      <c r="K88" s="15">
        <f>'[17]Vogue With Progressive Discount'!K88+'[17]Vogue With Progressive Discount'!K88*(-VougeDiscount)+VougeHeadRailLabour</f>
        <v>37.648620692640684</v>
      </c>
      <c r="L88" s="15">
        <f>'[17]Vogue With Progressive Discount'!L88+'[17]Vogue With Progressive Discount'!L88*(-VougeDiscount)+VougeHeadRailLabour</f>
        <v>40.424098095238087</v>
      </c>
      <c r="M88" s="15">
        <f>'[17]Vogue With Progressive Discount'!M88+'[17]Vogue With Progressive Discount'!M88*(-VougeDiscount)+VougeHeadRailLabour</f>
        <v>43.19957549783549</v>
      </c>
    </row>
    <row r="89" spans="1:13" ht="20.100000000000001" customHeight="1" x14ac:dyDescent="0.2">
      <c r="K89" s="31"/>
      <c r="L89" s="31"/>
    </row>
    <row r="90" spans="1:13" ht="20.100000000000001" customHeight="1" x14ac:dyDescent="0.2">
      <c r="B90" s="42" t="s">
        <v>24</v>
      </c>
    </row>
    <row r="91" spans="1:13" ht="20.100000000000001" customHeight="1" x14ac:dyDescent="0.2">
      <c r="B91" s="42" t="s">
        <v>11</v>
      </c>
    </row>
    <row r="92" spans="1:13" ht="20.100000000000001" customHeight="1" x14ac:dyDescent="0.2">
      <c r="B92" s="42" t="s">
        <v>12</v>
      </c>
    </row>
    <row r="93" spans="1:13" ht="20.100000000000001" customHeight="1" x14ac:dyDescent="0.2"/>
    <row r="94" spans="1:13" ht="20.100000000000001" customHeight="1" x14ac:dyDescent="0.2">
      <c r="A94" s="43" t="s">
        <v>13</v>
      </c>
      <c r="C94" s="44"/>
      <c r="H94" s="45" t="s">
        <v>25</v>
      </c>
    </row>
    <row r="95" spans="1:13" ht="20.100000000000001" customHeight="1" x14ac:dyDescent="0.2">
      <c r="C95" s="42" t="s">
        <v>14</v>
      </c>
      <c r="F95" s="46">
        <f>'[17]Vogue Costs'!F95+'[17]Vogue Costs'!F95*(BracketMarkUP)</f>
        <v>0.10400000000000001</v>
      </c>
      <c r="H95" s="42" t="s">
        <v>26</v>
      </c>
      <c r="I95" s="46">
        <f>'[17]Vogue Costs'!I95+'[17]Vogue Costs'!I95*(MotorMarkUp)</f>
        <v>66.69559000000001</v>
      </c>
    </row>
    <row r="96" spans="1:13" ht="20.100000000000001" customHeight="1" x14ac:dyDescent="0.2">
      <c r="C96" s="497" t="s">
        <v>15</v>
      </c>
      <c r="D96" s="497"/>
      <c r="F96" s="46">
        <f>'[17]Vogue Costs'!F96+'[17]Vogue Costs'!F96*(BracketMarkUP)</f>
        <v>0.156</v>
      </c>
      <c r="H96" s="42" t="s">
        <v>27</v>
      </c>
      <c r="I96" s="46">
        <f>'[17]Vogue Costs'!I96+'[17]Vogue Costs'!I96*(MotorMarkUp)</f>
        <v>16.4697</v>
      </c>
    </row>
    <row r="97" spans="1:9" ht="20.100000000000001" customHeight="1" x14ac:dyDescent="0.2">
      <c r="C97" s="47"/>
      <c r="F97" s="46"/>
      <c r="H97" s="42" t="s">
        <v>28</v>
      </c>
      <c r="I97" s="46">
        <f>'[17]Vogue Costs'!I97+'[17]Vogue Costs'!I97*(MotorMarkUp)</f>
        <v>11.07353</v>
      </c>
    </row>
    <row r="98" spans="1:9" ht="20.100000000000001" customHeight="1" x14ac:dyDescent="0.2">
      <c r="C98" s="497" t="s">
        <v>16</v>
      </c>
      <c r="D98" s="497"/>
      <c r="E98" s="497"/>
      <c r="F98" s="43">
        <f>'[17]Vogue Costs'!F98+'[17]Vogue Costs'!F98*(BracketMarkUP)</f>
        <v>0.26</v>
      </c>
      <c r="H98" s="42" t="s">
        <v>29</v>
      </c>
      <c r="I98" s="46">
        <f>'[17]Vogue Costs'!I98+'[17]Vogue Costs'!I98*(MotorMarkUp)</f>
        <v>7.53857</v>
      </c>
    </row>
    <row r="99" spans="1:9" ht="20.100000000000001" customHeight="1" x14ac:dyDescent="0.2">
      <c r="A99" s="44"/>
      <c r="C99" s="497" t="s">
        <v>17</v>
      </c>
      <c r="D99" s="497"/>
      <c r="E99" s="497"/>
      <c r="F99" s="43">
        <f>'[17]Vogue Costs'!F99+'[17]Vogue Costs'!F99*(BracketMarkUP)</f>
        <v>0.39</v>
      </c>
    </row>
    <row r="100" spans="1:9" ht="20.100000000000001" customHeight="1" x14ac:dyDescent="0.2">
      <c r="F100" s="46"/>
    </row>
    <row r="101" spans="1:9" ht="20.100000000000001" customHeight="1" x14ac:dyDescent="0.2">
      <c r="F101" s="46"/>
    </row>
    <row r="102" spans="1:9" ht="20.100000000000001" customHeight="1" x14ac:dyDescent="0.2">
      <c r="C102" s="498" t="s">
        <v>18</v>
      </c>
      <c r="D102" s="498"/>
      <c r="E102" s="498"/>
      <c r="F102" s="46">
        <f>'[17]Vogue Costs'!F102+'[17]Vogue Costs'!F102*(BracketMarkUP)</f>
        <v>1.16493</v>
      </c>
    </row>
    <row r="103" spans="1:9" ht="20.100000000000001" customHeight="1" x14ac:dyDescent="0.2">
      <c r="F103" s="46"/>
    </row>
    <row r="104" spans="1:9" ht="20.100000000000001" customHeight="1" x14ac:dyDescent="0.2">
      <c r="F104" s="46"/>
    </row>
    <row r="105" spans="1:9" ht="20.100000000000001" customHeight="1" x14ac:dyDescent="0.2">
      <c r="F105" s="46"/>
    </row>
    <row r="106" spans="1:9" ht="20.100000000000001" customHeight="1" x14ac:dyDescent="0.2">
      <c r="C106" s="499" t="s">
        <v>19</v>
      </c>
      <c r="D106" s="499"/>
      <c r="E106" s="499"/>
      <c r="F106" s="46">
        <f>'[17]Vogue Costs'!F106+'[17]Vogue Costs'!F106*(BracketMarkUP)</f>
        <v>1.4059500000000003</v>
      </c>
    </row>
    <row r="107" spans="1:9" ht="20.100000000000001" customHeight="1" x14ac:dyDescent="0.2">
      <c r="F107" s="46"/>
    </row>
    <row r="108" spans="1:9" ht="20.100000000000001" customHeight="1" x14ac:dyDescent="0.2">
      <c r="F108" s="48"/>
    </row>
    <row r="109" spans="1:9" ht="20.100000000000001" customHeight="1" x14ac:dyDescent="0.2">
      <c r="D109" s="43" t="s">
        <v>20</v>
      </c>
      <c r="E109" s="43"/>
      <c r="F109" s="46"/>
    </row>
    <row r="110" spans="1:9" ht="20.100000000000001" customHeight="1" x14ac:dyDescent="0.2">
      <c r="D110" s="43" t="s">
        <v>21</v>
      </c>
      <c r="F110" s="46">
        <f>'[17]Vogue Costs'!F110+'[17]Vogue Costs'!F110*(BracketMarkUP)</f>
        <v>1.9549400000000001</v>
      </c>
    </row>
    <row r="111" spans="1:9" ht="20.100000000000001" customHeight="1" x14ac:dyDescent="0.2">
      <c r="D111" s="2" t="s">
        <v>22</v>
      </c>
      <c r="F111" s="46">
        <f>'[17]Vogue Costs'!F111+'[17]Vogue Costs'!F111*(BracketMarkUP)</f>
        <v>1.9549400000000001</v>
      </c>
    </row>
    <row r="112" spans="1:9"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sheetData>
  <mergeCells count="9">
    <mergeCell ref="C99:E99"/>
    <mergeCell ref="C102:E102"/>
    <mergeCell ref="C106:E106"/>
    <mergeCell ref="A2:B2"/>
    <mergeCell ref="A14:B14"/>
    <mergeCell ref="A26:B26"/>
    <mergeCell ref="A38:B38"/>
    <mergeCell ref="C96:D96"/>
    <mergeCell ref="C98:E98"/>
  </mergeCells>
  <pageMargins left="0.7" right="0.7" top="0.75" bottom="0.75" header="0.3" footer="0.3"/>
  <pageSetup paperSize="9" scale="59" orientation="portrait" r:id="rId1"/>
  <headerFooter alignWithMargins="0">
    <oddHeader>&amp;L&amp;"Arial,Bold"Vouge Vertical Blind
Split Wand Op + £1.50
Cord and Chain + £1.50
&amp;C&amp;"Arial,Bold"Blind Size Limitations
Width 170 - 4800
Drop 350 - 4000&amp;R&amp;"Arial,Bold"89mm Fabrics Only
Steel Titlt Chain + £1.00</oddHeader>
  </headerFooter>
  <rowBreaks count="1" manualBreakCount="1">
    <brk id="60" max="12" man="1"/>
  </rowBreaks>
  <drawing r:id="rId2"/>
  <legacyDrawing r:id="rId3"/>
  <oleObjects>
    <mc:AlternateContent xmlns:mc="http://schemas.openxmlformats.org/markup-compatibility/2006">
      <mc:Choice Requires="x14">
        <oleObject shapeId="80897" r:id="rId4">
          <objectPr defaultSize="0" autoPict="0" r:id="rId5">
            <anchor moveWithCells="1" sizeWithCells="1">
              <from>
                <xdr:col>8</xdr:col>
                <xdr:colOff>419100</xdr:colOff>
                <xdr:row>101</xdr:row>
                <xdr:rowOff>123825</xdr:rowOff>
              </from>
              <to>
                <xdr:col>9</xdr:col>
                <xdr:colOff>704850</xdr:colOff>
                <xdr:row>110</xdr:row>
                <xdr:rowOff>190500</xdr:rowOff>
              </to>
            </anchor>
          </objectPr>
        </oleObject>
      </mc:Choice>
      <mc:Fallback>
        <oleObject shapeId="80897" r:id="rId4"/>
      </mc:Fallback>
    </mc:AlternateContent>
    <mc:AlternateContent xmlns:mc="http://schemas.openxmlformats.org/markup-compatibility/2006">
      <mc:Choice Requires="x14">
        <oleObject shapeId="80898" r:id="rId6">
          <objectPr defaultSize="0" autoPict="0" r:id="rId7">
            <anchor moveWithCells="1" sizeWithCells="1">
              <from>
                <xdr:col>8</xdr:col>
                <xdr:colOff>152400</xdr:colOff>
                <xdr:row>106</xdr:row>
                <xdr:rowOff>171450</xdr:rowOff>
              </from>
              <to>
                <xdr:col>8</xdr:col>
                <xdr:colOff>657225</xdr:colOff>
                <xdr:row>110</xdr:row>
                <xdr:rowOff>19050</xdr:rowOff>
              </to>
            </anchor>
          </objectPr>
        </oleObject>
      </mc:Choice>
      <mc:Fallback>
        <oleObject shapeId="80898" r:id="rId6"/>
      </mc:Fallback>
    </mc:AlternateContent>
    <mc:AlternateContent xmlns:mc="http://schemas.openxmlformats.org/markup-compatibility/2006">
      <mc:Choice Requires="x14">
        <oleObject shapeId="80899" r:id="rId8">
          <objectPr defaultSize="0" autoPict="0" r:id="rId9">
            <anchor moveWithCells="1" sizeWithCells="1">
              <from>
                <xdr:col>7</xdr:col>
                <xdr:colOff>342900</xdr:colOff>
                <xdr:row>102</xdr:row>
                <xdr:rowOff>161925</xdr:rowOff>
              </from>
              <to>
                <xdr:col>8</xdr:col>
                <xdr:colOff>266700</xdr:colOff>
                <xdr:row>106</xdr:row>
                <xdr:rowOff>47625</xdr:rowOff>
              </to>
            </anchor>
          </objectPr>
        </oleObject>
      </mc:Choice>
      <mc:Fallback>
        <oleObject shapeId="80899" r:id="rId8"/>
      </mc:Fallback>
    </mc:AlternateContent>
    <mc:AlternateContent xmlns:mc="http://schemas.openxmlformats.org/markup-compatibility/2006">
      <mc:Choice Requires="x14">
        <oleObject shapeId="80900" r:id="rId10">
          <objectPr defaultSize="0" autoPict="0" r:id="rId11">
            <anchor moveWithCells="1" sizeWithCells="1">
              <from>
                <xdr:col>8</xdr:col>
                <xdr:colOff>9525</xdr:colOff>
                <xdr:row>100</xdr:row>
                <xdr:rowOff>38100</xdr:rowOff>
              </from>
              <to>
                <xdr:col>8</xdr:col>
                <xdr:colOff>285750</xdr:colOff>
                <xdr:row>102</xdr:row>
                <xdr:rowOff>228600</xdr:rowOff>
              </to>
            </anchor>
          </objectPr>
        </oleObject>
      </mc:Choice>
      <mc:Fallback>
        <oleObject shapeId="80900" r:id="rId10"/>
      </mc:Fallback>
    </mc:AlternateContent>
    <mc:AlternateContent xmlns:mc="http://schemas.openxmlformats.org/markup-compatibility/2006">
      <mc:Choice Requires="x14">
        <oleObject shapeId="80901" r:id="rId12">
          <objectPr defaultSize="0" autoPict="0" r:id="rId13">
            <anchor moveWithCells="1">
              <from>
                <xdr:col>0</xdr:col>
                <xdr:colOff>114300</xdr:colOff>
                <xdr:row>94</xdr:row>
                <xdr:rowOff>123825</xdr:rowOff>
              </from>
              <to>
                <xdr:col>1</xdr:col>
                <xdr:colOff>171450</xdr:colOff>
                <xdr:row>96</xdr:row>
                <xdr:rowOff>47625</xdr:rowOff>
              </to>
            </anchor>
          </objectPr>
        </oleObject>
      </mc:Choice>
      <mc:Fallback>
        <oleObject shapeId="80901" r:id="rId12"/>
      </mc:Fallback>
    </mc:AlternateContent>
    <mc:AlternateContent xmlns:mc="http://schemas.openxmlformats.org/markup-compatibility/2006">
      <mc:Choice Requires="x14">
        <oleObject shapeId="80902" r:id="rId14">
          <objectPr defaultSize="0" autoPict="0" r:id="rId15">
            <anchor moveWithCells="1">
              <from>
                <xdr:col>0</xdr:col>
                <xdr:colOff>85725</xdr:colOff>
                <xdr:row>97</xdr:row>
                <xdr:rowOff>95250</xdr:rowOff>
              </from>
              <to>
                <xdr:col>1</xdr:col>
                <xdr:colOff>304800</xdr:colOff>
                <xdr:row>99</xdr:row>
                <xdr:rowOff>142875</xdr:rowOff>
              </to>
            </anchor>
          </objectPr>
        </oleObject>
      </mc:Choice>
      <mc:Fallback>
        <oleObject shapeId="80902" r:id="rId14"/>
      </mc:Fallback>
    </mc:AlternateContent>
    <mc:AlternateContent xmlns:mc="http://schemas.openxmlformats.org/markup-compatibility/2006">
      <mc:Choice Requires="x14">
        <oleObject shapeId="80903" r:id="rId16">
          <objectPr defaultSize="0" autoPict="0" r:id="rId17">
            <anchor moveWithCells="1">
              <from>
                <xdr:col>0</xdr:col>
                <xdr:colOff>38100</xdr:colOff>
                <xdr:row>100</xdr:row>
                <xdr:rowOff>142875</xdr:rowOff>
              </from>
              <to>
                <xdr:col>1</xdr:col>
                <xdr:colOff>666750</xdr:colOff>
                <xdr:row>102</xdr:row>
                <xdr:rowOff>238125</xdr:rowOff>
              </to>
            </anchor>
          </objectPr>
        </oleObject>
      </mc:Choice>
      <mc:Fallback>
        <oleObject shapeId="80903" r:id="rId16"/>
      </mc:Fallback>
    </mc:AlternateContent>
    <mc:AlternateContent xmlns:mc="http://schemas.openxmlformats.org/markup-compatibility/2006">
      <mc:Choice Requires="x14">
        <oleObject shapeId="80904" r:id="rId18">
          <objectPr defaultSize="0" autoPict="0" r:id="rId19">
            <anchor moveWithCells="1">
              <from>
                <xdr:col>0</xdr:col>
                <xdr:colOff>133350</xdr:colOff>
                <xdr:row>104</xdr:row>
                <xdr:rowOff>28575</xdr:rowOff>
              </from>
              <to>
                <xdr:col>1</xdr:col>
                <xdr:colOff>361950</xdr:colOff>
                <xdr:row>106</xdr:row>
                <xdr:rowOff>28575</xdr:rowOff>
              </to>
            </anchor>
          </objectPr>
        </oleObject>
      </mc:Choice>
      <mc:Fallback>
        <oleObject shapeId="80904" r:id="rId18"/>
      </mc:Fallback>
    </mc:AlternateContent>
    <mc:AlternateContent xmlns:mc="http://schemas.openxmlformats.org/markup-compatibility/2006">
      <mc:Choice Requires="x14">
        <oleObject shapeId="80905" r:id="rId20">
          <objectPr defaultSize="0" autoPict="0" r:id="rId21">
            <anchor moveWithCells="1">
              <from>
                <xdr:col>0</xdr:col>
                <xdr:colOff>142875</xdr:colOff>
                <xdr:row>108</xdr:row>
                <xdr:rowOff>9525</xdr:rowOff>
              </from>
              <to>
                <xdr:col>2</xdr:col>
                <xdr:colOff>485775</xdr:colOff>
                <xdr:row>110</xdr:row>
                <xdr:rowOff>228600</xdr:rowOff>
              </to>
            </anchor>
          </objectPr>
        </oleObject>
      </mc:Choice>
      <mc:Fallback>
        <oleObject shapeId="80905" r:id="rId20"/>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3D878-0B10-40AC-B880-DA7CF9F25FB7}">
  <dimension ref="A1:Z127"/>
  <sheetViews>
    <sheetView view="pageBreakPreview" topLeftCell="A67" zoomScaleNormal="90" zoomScaleSheetLayoutView="100" workbookViewId="0">
      <selection activeCell="C88" sqref="C88:M88"/>
    </sheetView>
  </sheetViews>
  <sheetFormatPr defaultColWidth="1.28515625" defaultRowHeight="18.75" x14ac:dyDescent="0.2"/>
  <cols>
    <col min="1" max="10" width="11.28515625" style="2" customWidth="1"/>
    <col min="11" max="12" width="11.28515625" style="3" customWidth="1"/>
    <col min="13" max="13" width="11.28515625" style="4" customWidth="1"/>
    <col min="14" max="32" width="12.7109375" style="4" customWidth="1"/>
    <col min="33" max="16384" width="1.28515625" style="4"/>
  </cols>
  <sheetData>
    <row r="1" spans="1:26" ht="20.100000000000001" customHeight="1" x14ac:dyDescent="0.2">
      <c r="A1" s="1" t="s">
        <v>0</v>
      </c>
    </row>
    <row r="2" spans="1:26" ht="20.100000000000001" customHeight="1" x14ac:dyDescent="0.2">
      <c r="A2" s="500" t="s">
        <v>1</v>
      </c>
      <c r="B2" s="501"/>
      <c r="C2" s="7">
        <f>[17]Sumary!S10</f>
        <v>0.8</v>
      </c>
      <c r="D2" s="7">
        <f>[17]Sumary!T10</f>
        <v>1.2</v>
      </c>
      <c r="E2" s="7">
        <f>[17]Sumary!U10</f>
        <v>1.6</v>
      </c>
      <c r="F2" s="7">
        <f>[17]Sumary!V10</f>
        <v>2</v>
      </c>
      <c r="G2" s="7">
        <f>[17]Sumary!W10</f>
        <v>2.4</v>
      </c>
      <c r="H2" s="8">
        <f>[17]Sumary!X10</f>
        <v>2.8</v>
      </c>
      <c r="I2" s="8">
        <f>[17]Sumary!Y10</f>
        <v>3.2</v>
      </c>
      <c r="J2" s="8">
        <f>[17]Sumary!Z10</f>
        <v>3.6</v>
      </c>
      <c r="K2" s="8">
        <f>[17]Sumary!AA10</f>
        <v>4</v>
      </c>
      <c r="L2" s="8">
        <f>[17]Sumary!AB10</f>
        <v>4.4000000000000004</v>
      </c>
      <c r="M2" s="8">
        <f>[17]Sumary!AC10</f>
        <v>4.8</v>
      </c>
      <c r="N2" s="33"/>
      <c r="O2" s="33"/>
      <c r="P2" s="33"/>
      <c r="Q2" s="33"/>
      <c r="R2" s="33"/>
      <c r="S2" s="33"/>
      <c r="T2" s="33"/>
      <c r="U2" s="33"/>
      <c r="V2" s="33"/>
      <c r="W2" s="33"/>
      <c r="X2" s="33"/>
      <c r="Y2" s="33"/>
      <c r="Z2" s="33"/>
    </row>
    <row r="3" spans="1:26" ht="20.100000000000001" customHeight="1" x14ac:dyDescent="0.2">
      <c r="A3" s="9"/>
      <c r="B3" s="10" t="s">
        <v>2</v>
      </c>
      <c r="C3" s="11">
        <f>[17]Sumary!S11</f>
        <v>24</v>
      </c>
      <c r="D3" s="11">
        <f>[17]Sumary!T11</f>
        <v>48</v>
      </c>
      <c r="E3" s="11">
        <f>[17]Sumary!U11</f>
        <v>60</v>
      </c>
      <c r="F3" s="11">
        <f>[17]Sumary!V11</f>
        <v>84</v>
      </c>
      <c r="G3" s="11">
        <f>[17]Sumary!W11</f>
        <v>108</v>
      </c>
      <c r="H3" s="12">
        <f>[17]Sumary!X11</f>
        <v>132</v>
      </c>
      <c r="I3" s="12">
        <f>[17]Sumary!Y11</f>
        <v>156</v>
      </c>
      <c r="J3" s="12">
        <f>[17]Sumary!Z11</f>
        <v>190</v>
      </c>
      <c r="K3" s="12">
        <f>[17]Sumary!AA11</f>
        <v>190</v>
      </c>
      <c r="L3" s="12">
        <f>[17]Sumary!AB11</f>
        <v>190</v>
      </c>
      <c r="M3" s="12">
        <f>[17]Sumary!AC11</f>
        <v>190</v>
      </c>
    </row>
    <row r="4" spans="1:26" ht="20.100000000000001" customHeight="1" x14ac:dyDescent="0.2">
      <c r="A4" s="13">
        <f>[17]Sumary!Q12</f>
        <v>0.8</v>
      </c>
      <c r="B4" s="14">
        <f>[17]Sumary!R12</f>
        <v>31.496062992125985</v>
      </c>
      <c r="C4" s="15">
        <f>'Vogue Vertical C'!C4*(1-Sumary!$B$24)</f>
        <v>20.858951125541125</v>
      </c>
      <c r="D4" s="15">
        <f>'Vogue Vertical C'!D4*(1-Sumary!$B$24)</f>
        <v>25.56361502164502</v>
      </c>
      <c r="E4" s="15">
        <f>'Vogue Vertical C'!E4*(1-Sumary!$B$24)</f>
        <v>30.268278917748923</v>
      </c>
      <c r="F4" s="15">
        <f>'Vogue Vertical C'!F4*(1-Sumary!$B$24)</f>
        <v>36.233832813852814</v>
      </c>
      <c r="G4" s="15">
        <f>'Vogue Vertical C'!G4*(1-Sumary!$B$24)</f>
        <v>40.938496709956709</v>
      </c>
      <c r="H4" s="15">
        <f>'Vogue Vertical C'!H4*(1-Sumary!$B$24)</f>
        <v>43.610169242424242</v>
      </c>
      <c r="I4" s="15">
        <f>'Vogue Vertical C'!I4*(1-Sumary!$B$24)</f>
        <v>48.079599943722947</v>
      </c>
      <c r="J4" s="15">
        <f>'Vogue Vertical C'!J4*(1-Sumary!$B$24)</f>
        <v>52.549030645021645</v>
      </c>
      <c r="K4" s="15">
        <f>'Vogue Vertical C'!K4*(1-Sumary!$B$24)</f>
        <v>54.279770398268397</v>
      </c>
      <c r="L4" s="15">
        <f>'Vogue Vertical C'!L4*(1-Sumary!$B$24)</f>
        <v>58.513967904761913</v>
      </c>
      <c r="M4" s="15">
        <f>'Vogue Vertical C'!M4*(1-Sumary!$B$24)</f>
        <v>59.539008073593067</v>
      </c>
    </row>
    <row r="5" spans="1:26" ht="20.100000000000001" customHeight="1" x14ac:dyDescent="0.2">
      <c r="A5" s="13">
        <f>[17]Sumary!Q13</f>
        <v>1.2</v>
      </c>
      <c r="B5" s="14">
        <f>[17]Sumary!R13</f>
        <v>47.244094488188978</v>
      </c>
      <c r="C5" s="15">
        <f>'Vogue Vertical C'!C5*(1-Sumary!$B$24)</f>
        <v>22.02890437229437</v>
      </c>
      <c r="D5" s="15">
        <f>'Vogue Vertical C'!D5*(1-Sumary!$B$24)</f>
        <v>27.318544891774891</v>
      </c>
      <c r="E5" s="15">
        <f>'Vogue Vertical C'!E5*(1-Sumary!$B$24)</f>
        <v>32.608185411255413</v>
      </c>
      <c r="F5" s="15">
        <f>'Vogue Vertical C'!F5*(1-Sumary!$B$24)</f>
        <v>39.158715930735923</v>
      </c>
      <c r="G5" s="15">
        <f>'Vogue Vertical C'!G5*(1-Sumary!$B$24)</f>
        <v>44.448356450216451</v>
      </c>
      <c r="H5" s="15">
        <f>'Vogue Vertical C'!H5*(1-Sumary!$B$24)</f>
        <v>47.500263787878779</v>
      </c>
      <c r="I5" s="15">
        <f>'Vogue Vertical C'!I5*(1-Sumary!$B$24)</f>
        <v>52.525422281385282</v>
      </c>
      <c r="J5" s="15">
        <f>'Vogue Vertical C'!J5*(1-Sumary!$B$24)</f>
        <v>57.55058077489177</v>
      </c>
      <c r="K5" s="15">
        <f>'Vogue Vertical C'!K5*(1-Sumary!$B$24)</f>
        <v>59.54456000865801</v>
      </c>
      <c r="L5" s="15">
        <f>'Vogue Vertical C'!L5*(1-Sumary!$B$24)</f>
        <v>64.305236476190487</v>
      </c>
      <c r="M5" s="15">
        <f>'Vogue Vertical C'!M5*(1-Sumary!$B$24)</f>
        <v>65.505769632034614</v>
      </c>
    </row>
    <row r="6" spans="1:26" ht="20.100000000000001" customHeight="1" x14ac:dyDescent="0.2">
      <c r="A6" s="13">
        <f>[17]Sumary!Q14</f>
        <v>1.6</v>
      </c>
      <c r="B6" s="14">
        <f>[17]Sumary!R14</f>
        <v>62.99212598425197</v>
      </c>
      <c r="C6" s="15">
        <f>'Vogue Vertical C'!C6*(1-Sumary!$B$24)</f>
        <v>23.198857619047619</v>
      </c>
      <c r="D6" s="15">
        <f>'Vogue Vertical C'!D6*(1-Sumary!$B$24)</f>
        <v>29.073474761904762</v>
      </c>
      <c r="E6" s="15">
        <f>'Vogue Vertical C'!E6*(1-Sumary!$B$24)</f>
        <v>34.94809190476191</v>
      </c>
      <c r="F6" s="15">
        <f>'Vogue Vertical C'!F6*(1-Sumary!$B$24)</f>
        <v>42.083599047619053</v>
      </c>
      <c r="G6" s="15">
        <f>'Vogue Vertical C'!G6*(1-Sumary!$B$24)</f>
        <v>47.958216190476193</v>
      </c>
      <c r="H6" s="15">
        <f>'Vogue Vertical C'!H6*(1-Sumary!$B$24)</f>
        <v>51.390358333333332</v>
      </c>
      <c r="I6" s="15">
        <f>'Vogue Vertical C'!I6*(1-Sumary!$B$24)</f>
        <v>56.971244619047624</v>
      </c>
      <c r="J6" s="15">
        <f>'Vogue Vertical C'!J6*(1-Sumary!$B$24)</f>
        <v>62.552130904761903</v>
      </c>
      <c r="K6" s="15">
        <f>'Vogue Vertical C'!K6*(1-Sumary!$B$24)</f>
        <v>64.809349619047623</v>
      </c>
      <c r="L6" s="15">
        <f>'Vogue Vertical C'!L6*(1-Sumary!$B$24)</f>
        <v>70.096505047619061</v>
      </c>
      <c r="M6" s="15">
        <f>'Vogue Vertical C'!M6*(1-Sumary!$B$24)</f>
        <v>71.47253119047619</v>
      </c>
    </row>
    <row r="7" spans="1:26" ht="20.100000000000001" customHeight="1" x14ac:dyDescent="0.2">
      <c r="A7" s="13">
        <f>[17]Sumary!Q15</f>
        <v>2</v>
      </c>
      <c r="B7" s="14">
        <f>[17]Sumary!R15</f>
        <v>78.740157480314963</v>
      </c>
      <c r="C7" s="15">
        <f>'Vogue Vertical C'!C7*(1-Sumary!$B$24)</f>
        <v>24.368810865800867</v>
      </c>
      <c r="D7" s="15">
        <f>'Vogue Vertical C'!D7*(1-Sumary!$B$24)</f>
        <v>30.828404632034633</v>
      </c>
      <c r="E7" s="15">
        <f>'Vogue Vertical C'!E7*(1-Sumary!$B$24)</f>
        <v>37.2879983982684</v>
      </c>
      <c r="F7" s="15">
        <f>'Vogue Vertical C'!F7*(1-Sumary!$B$24)</f>
        <v>45.008482164502162</v>
      </c>
      <c r="G7" s="15">
        <f>'Vogue Vertical C'!G7*(1-Sumary!$B$24)</f>
        <v>51.468075930735935</v>
      </c>
      <c r="H7" s="15">
        <f>'Vogue Vertical C'!H7*(1-Sumary!$B$24)</f>
        <v>55.28045287878787</v>
      </c>
      <c r="I7" s="15">
        <f>'Vogue Vertical C'!I7*(1-Sumary!$B$24)</f>
        <v>61.417066956709959</v>
      </c>
      <c r="J7" s="15">
        <f>'Vogue Vertical C'!J7*(1-Sumary!$B$24)</f>
        <v>67.553681034632049</v>
      </c>
      <c r="K7" s="15">
        <f>'Vogue Vertical C'!K7*(1-Sumary!$B$24)</f>
        <v>70.074139229437236</v>
      </c>
      <c r="L7" s="15">
        <f>'Vogue Vertical C'!L7*(1-Sumary!$B$24)</f>
        <v>75.887773619047636</v>
      </c>
      <c r="M7" s="15">
        <f>'Vogue Vertical C'!M7*(1-Sumary!$B$24)</f>
        <v>77.439292748917737</v>
      </c>
    </row>
    <row r="8" spans="1:26" ht="20.100000000000001" customHeight="1" x14ac:dyDescent="0.2">
      <c r="A8" s="13">
        <f>[17]Sumary!Q16</f>
        <v>2.4</v>
      </c>
      <c r="B8" s="14">
        <f>[17]Sumary!R16</f>
        <v>94.488188976377955</v>
      </c>
      <c r="C8" s="15">
        <f>'Vogue Vertical C'!C8*(1-Sumary!$B$24)</f>
        <v>25.538764112554112</v>
      </c>
      <c r="D8" s="15">
        <f>'Vogue Vertical C'!D8*(1-Sumary!$B$24)</f>
        <v>32.583334502164497</v>
      </c>
      <c r="E8" s="15">
        <f>'Vogue Vertical C'!E8*(1-Sumary!$B$24)</f>
        <v>39.62790489177489</v>
      </c>
      <c r="F8" s="15">
        <f>'Vogue Vertical C'!F8*(1-Sumary!$B$24)</f>
        <v>47.933365281385278</v>
      </c>
      <c r="G8" s="15">
        <f>'Vogue Vertical C'!G8*(1-Sumary!$B$24)</f>
        <v>54.977935670995677</v>
      </c>
      <c r="H8" s="15">
        <f>'Vogue Vertical C'!H8*(1-Sumary!$B$24)</f>
        <v>59.170547424242407</v>
      </c>
      <c r="I8" s="15">
        <f>'Vogue Vertical C'!I8*(1-Sumary!$B$24)</f>
        <v>65.86288929437228</v>
      </c>
      <c r="J8" s="15">
        <f>'Vogue Vertical C'!J8*(1-Sumary!$B$24)</f>
        <v>72.555231164502175</v>
      </c>
      <c r="K8" s="15">
        <f>'Vogue Vertical C'!K8*(1-Sumary!$B$24)</f>
        <v>75.338928839826863</v>
      </c>
      <c r="L8" s="15">
        <f>'Vogue Vertical C'!L8*(1-Sumary!$B$24)</f>
        <v>81.67904219047621</v>
      </c>
      <c r="M8" s="15">
        <f>'Vogue Vertical C'!M8*(1-Sumary!$B$24)</f>
        <v>83.406054307359312</v>
      </c>
    </row>
    <row r="9" spans="1:26" ht="20.100000000000001" customHeight="1" x14ac:dyDescent="0.2">
      <c r="A9" s="13">
        <f>[17]Sumary!Q17</f>
        <v>2.8</v>
      </c>
      <c r="B9" s="14">
        <f>[17]Sumary!R17</f>
        <v>110.23622047244095</v>
      </c>
      <c r="C9" s="15">
        <f>'Vogue Vertical C'!C9*(1-Sumary!$B$24)</f>
        <v>26.708717359307361</v>
      </c>
      <c r="D9" s="15">
        <f>'Vogue Vertical C'!D9*(1-Sumary!$B$24)</f>
        <v>34.338264372294375</v>
      </c>
      <c r="E9" s="15">
        <f>'Vogue Vertical C'!E9*(1-Sumary!$B$24)</f>
        <v>41.967811385281387</v>
      </c>
      <c r="F9" s="15">
        <f>'Vogue Vertical C'!F9*(1-Sumary!$B$24)</f>
        <v>50.858248398268401</v>
      </c>
      <c r="G9" s="15">
        <f>'Vogue Vertical C'!G9*(1-Sumary!$B$24)</f>
        <v>58.487795411255405</v>
      </c>
      <c r="H9" s="15">
        <f>'Vogue Vertical C'!H9*(1-Sumary!$B$24)</f>
        <v>63.06064196969696</v>
      </c>
      <c r="I9" s="15">
        <f>'Vogue Vertical C'!I9*(1-Sumary!$B$24)</f>
        <v>70.308711632034644</v>
      </c>
      <c r="J9" s="15">
        <f>'Vogue Vertical C'!J9*(1-Sumary!$B$24)</f>
        <v>77.5567812943723</v>
      </c>
      <c r="K9" s="15">
        <f>'Vogue Vertical C'!K9*(1-Sumary!$B$24)</f>
        <v>80.603718450216448</v>
      </c>
      <c r="L9" s="15">
        <f>'Vogue Vertical C'!L9*(1-Sumary!$B$24)</f>
        <v>87.47031076190477</v>
      </c>
      <c r="M9" s="15">
        <f>'Vogue Vertical C'!M9*(1-Sumary!$B$24)</f>
        <v>89.372815865800845</v>
      </c>
    </row>
    <row r="10" spans="1:26" ht="20.100000000000001" customHeight="1" x14ac:dyDescent="0.2">
      <c r="A10" s="13">
        <f>[17]Sumary!Q18</f>
        <v>3.2</v>
      </c>
      <c r="B10" s="14">
        <f>[17]Sumary!R18</f>
        <v>125.98425196850394</v>
      </c>
      <c r="C10" s="15">
        <f>'Vogue Vertical C'!C10*(1-Sumary!$B$24)</f>
        <v>27.878670606060609</v>
      </c>
      <c r="D10" s="15">
        <f>'Vogue Vertical C'!D10*(1-Sumary!$B$24)</f>
        <v>36.093194242424246</v>
      </c>
      <c r="E10" s="15">
        <f>'Vogue Vertical C'!E10*(1-Sumary!$B$24)</f>
        <v>44.307717878787884</v>
      </c>
      <c r="F10" s="15">
        <f>'Vogue Vertical C'!F10*(1-Sumary!$B$24)</f>
        <v>53.783131515151517</v>
      </c>
      <c r="G10" s="15">
        <f>'Vogue Vertical C'!G10*(1-Sumary!$B$24)</f>
        <v>61.997655151515154</v>
      </c>
      <c r="H10" s="15">
        <f>'Vogue Vertical C'!H10*(1-Sumary!$B$24)</f>
        <v>66.950736515151505</v>
      </c>
      <c r="I10" s="15">
        <f>'Vogue Vertical C'!I10*(1-Sumary!$B$24)</f>
        <v>74.754533969696979</v>
      </c>
      <c r="J10" s="15">
        <f>'Vogue Vertical C'!J10*(1-Sumary!$B$24)</f>
        <v>82.558331424242425</v>
      </c>
      <c r="K10" s="15">
        <f>'Vogue Vertical C'!K10*(1-Sumary!$B$24)</f>
        <v>85.868508060606075</v>
      </c>
      <c r="L10" s="15">
        <f>'Vogue Vertical C'!L10*(1-Sumary!$B$24)</f>
        <v>93.261579333333344</v>
      </c>
      <c r="M10" s="15">
        <f>'Vogue Vertical C'!M10*(1-Sumary!$B$24)</f>
        <v>95.339577424242435</v>
      </c>
    </row>
    <row r="11" spans="1:26" ht="20.100000000000001" customHeight="1" x14ac:dyDescent="0.2">
      <c r="A11" s="13">
        <f>[17]Sumary!Q19</f>
        <v>3.6</v>
      </c>
      <c r="B11" s="14">
        <f>[17]Sumary!R19</f>
        <v>141.73228346456693</v>
      </c>
      <c r="C11" s="15">
        <f>'Vogue Vertical C'!C11*(1-Sumary!$B$24)</f>
        <v>29.048623852813854</v>
      </c>
      <c r="D11" s="15">
        <f>'Vogue Vertical C'!D11*(1-Sumary!$B$24)</f>
        <v>37.848124112554117</v>
      </c>
      <c r="E11" s="15">
        <f>'Vogue Vertical C'!E11*(1-Sumary!$B$24)</f>
        <v>46.647624372294374</v>
      </c>
      <c r="F11" s="15">
        <f>'Vogue Vertical C'!F11*(1-Sumary!$B$24)</f>
        <v>56.708014632034633</v>
      </c>
      <c r="G11" s="15">
        <f>'Vogue Vertical C'!G11*(1-Sumary!$B$24)</f>
        <v>65.507514891774903</v>
      </c>
      <c r="H11" s="15">
        <f>'Vogue Vertical C'!H11*(1-Sumary!$B$24)</f>
        <v>70.84083106060605</v>
      </c>
      <c r="I11" s="15">
        <f>'Vogue Vertical C'!I11*(1-Sumary!$B$24)</f>
        <v>79.200356307359314</v>
      </c>
      <c r="J11" s="15">
        <f>'Vogue Vertical C'!J11*(1-Sumary!$B$24)</f>
        <v>87.559881554112565</v>
      </c>
      <c r="K11" s="15">
        <f>'Vogue Vertical C'!K11*(1-Sumary!$B$24)</f>
        <v>91.133297670995674</v>
      </c>
      <c r="L11" s="15">
        <f>'Vogue Vertical C'!L11*(1-Sumary!$B$24)</f>
        <v>99.052847904761933</v>
      </c>
      <c r="M11" s="15">
        <f>'Vogue Vertical C'!M11*(1-Sumary!$B$24)</f>
        <v>101.30633898268397</v>
      </c>
    </row>
    <row r="12" spans="1:26" ht="20.100000000000001" customHeight="1" x14ac:dyDescent="0.2">
      <c r="A12" s="13">
        <f>[17]Sumary!Q20</f>
        <v>4</v>
      </c>
      <c r="B12" s="14">
        <f>[17]Sumary!R20</f>
        <v>157.48031496062993</v>
      </c>
      <c r="C12" s="15">
        <f>'Vogue Vertical C'!C12*(1-Sumary!$B$24)</f>
        <v>30.218577099567099</v>
      </c>
      <c r="D12" s="15">
        <f>'Vogue Vertical C'!D12*(1-Sumary!$B$24)</f>
        <v>39.603053982683981</v>
      </c>
      <c r="E12" s="15">
        <f>'Vogue Vertical C'!E12*(1-Sumary!$B$24)</f>
        <v>48.987530865800863</v>
      </c>
      <c r="F12" s="15">
        <f>'Vogue Vertical C'!F12*(1-Sumary!$B$24)</f>
        <v>59.632897748917749</v>
      </c>
      <c r="G12" s="15">
        <f>'Vogue Vertical C'!G12*(1-Sumary!$B$24)</f>
        <v>69.017374632034645</v>
      </c>
      <c r="H12" s="15">
        <f>'Vogue Vertical C'!H12*(1-Sumary!$B$24)</f>
        <v>74.730925606060595</v>
      </c>
      <c r="I12" s="15">
        <f>'Vogue Vertical C'!I12*(1-Sumary!$B$24)</f>
        <v>83.646178645021635</v>
      </c>
      <c r="J12" s="15">
        <f>'Vogue Vertical C'!J12*(1-Sumary!$B$24)</f>
        <v>92.56143168398269</v>
      </c>
      <c r="K12" s="15">
        <f>'Vogue Vertical C'!K12*(1-Sumary!$B$24)</f>
        <v>96.398087281385273</v>
      </c>
      <c r="L12" s="15">
        <f>'Vogue Vertical C'!L12*(1-Sumary!$B$24)</f>
        <v>104.84411647619048</v>
      </c>
      <c r="M12" s="15">
        <f>'Vogue Vertical C'!M12*(1-Sumary!$B$24)</f>
        <v>107.27310054112553</v>
      </c>
    </row>
    <row r="13" spans="1:26" ht="20.100000000000001" customHeight="1" x14ac:dyDescent="0.2">
      <c r="A13" s="21" t="s">
        <v>30</v>
      </c>
      <c r="B13" s="19"/>
      <c r="C13" s="19"/>
      <c r="D13" s="19"/>
      <c r="E13" s="22"/>
      <c r="F13" s="19"/>
      <c r="H13" s="19"/>
      <c r="I13" s="19"/>
      <c r="J13" s="19"/>
      <c r="K13" s="20"/>
      <c r="L13" s="20"/>
    </row>
    <row r="14" spans="1:26" ht="20.100000000000001" customHeight="1" x14ac:dyDescent="0.2">
      <c r="A14" s="500" t="s">
        <v>1</v>
      </c>
      <c r="B14" s="502"/>
      <c r="C14" s="24">
        <f>[17]Sumary!S10</f>
        <v>0.8</v>
      </c>
      <c r="D14" s="24">
        <f>[17]Sumary!T10</f>
        <v>1.2</v>
      </c>
      <c r="E14" s="24">
        <f>[17]Sumary!U10</f>
        <v>1.6</v>
      </c>
      <c r="F14" s="24">
        <f>[17]Sumary!V10</f>
        <v>2</v>
      </c>
      <c r="G14" s="24">
        <f>[17]Sumary!W10</f>
        <v>2.4</v>
      </c>
      <c r="H14" s="25">
        <f>[17]Sumary!X10</f>
        <v>2.8</v>
      </c>
      <c r="I14" s="25">
        <f>[17]Sumary!Y10</f>
        <v>3.2</v>
      </c>
      <c r="J14" s="25">
        <f>[17]Sumary!Z10</f>
        <v>3.6</v>
      </c>
      <c r="K14" s="25">
        <f>[17]Sumary!AA10</f>
        <v>4</v>
      </c>
      <c r="L14" s="25">
        <f>[17]Sumary!AB10</f>
        <v>4.4000000000000004</v>
      </c>
      <c r="M14" s="25">
        <f>[17]Sumary!AC10</f>
        <v>4.8</v>
      </c>
    </row>
    <row r="15" spans="1:26" ht="20.100000000000001" customHeight="1" x14ac:dyDescent="0.2">
      <c r="A15" s="9"/>
      <c r="B15" s="26" t="s">
        <v>2</v>
      </c>
      <c r="C15" s="27">
        <f>[17]Sumary!S11</f>
        <v>24</v>
      </c>
      <c r="D15" s="27">
        <f>[17]Sumary!T11</f>
        <v>48</v>
      </c>
      <c r="E15" s="27">
        <f>[17]Sumary!U11</f>
        <v>60</v>
      </c>
      <c r="F15" s="27">
        <f>[17]Sumary!V11</f>
        <v>84</v>
      </c>
      <c r="G15" s="27">
        <f>[17]Sumary!W11</f>
        <v>108</v>
      </c>
      <c r="H15" s="28">
        <f>[17]Sumary!X11</f>
        <v>132</v>
      </c>
      <c r="I15" s="28">
        <f>[17]Sumary!Y11</f>
        <v>156</v>
      </c>
      <c r="J15" s="28">
        <f>[17]Sumary!Z11</f>
        <v>190</v>
      </c>
      <c r="K15" s="28">
        <f>[17]Sumary!AA11</f>
        <v>190</v>
      </c>
      <c r="L15" s="28">
        <f>[17]Sumary!AB11</f>
        <v>190</v>
      </c>
      <c r="M15" s="28">
        <f>[17]Sumary!AC11</f>
        <v>190</v>
      </c>
    </row>
    <row r="16" spans="1:26" ht="20.100000000000001" customHeight="1" x14ac:dyDescent="0.2">
      <c r="A16" s="13">
        <f>[17]Sumary!Q12</f>
        <v>0.8</v>
      </c>
      <c r="B16" s="14">
        <f>[17]Sumary!R12</f>
        <v>31.496062992125985</v>
      </c>
      <c r="C16" s="15">
        <f>'Vogue Vertical C'!C16*(1-Sumary!$B$24)</f>
        <v>22.651554761904762</v>
      </c>
      <c r="D16" s="15">
        <f>'Vogue Vertical C'!D16*(1-Sumary!$B$24)</f>
        <v>28.25252047619048</v>
      </c>
      <c r="E16" s="15">
        <f>'Vogue Vertical C'!E16*(1-Sumary!$B$24)</f>
        <v>33.853486190476197</v>
      </c>
      <c r="F16" s="15">
        <f>'Vogue Vertical C'!F16*(1-Sumary!$B$24)</f>
        <v>40.715341904761907</v>
      </c>
      <c r="G16" s="15">
        <f>'Vogue Vertical C'!G16*(1-Sumary!$B$24)</f>
        <v>46.31630761904762</v>
      </c>
      <c r="H16" s="15">
        <f>'Vogue Vertical C'!H16*(1-Sumary!$B$24)</f>
        <v>49.570576333333328</v>
      </c>
      <c r="I16" s="15">
        <f>'Vogue Vertical C'!I16*(1-Sumary!$B$24)</f>
        <v>54.891493761904762</v>
      </c>
      <c r="J16" s="15">
        <f>'Vogue Vertical C'!J16*(1-Sumary!$B$24)</f>
        <v>60.212411190476203</v>
      </c>
      <c r="K16" s="15">
        <f>'Vogue Vertical C'!K16*(1-Sumary!$B$24)</f>
        <v>62.346486761904778</v>
      </c>
      <c r="L16" s="15">
        <f>'Vogue Vertical C'!L16*(1-Sumary!$B$24)</f>
        <v>67.387355904761904</v>
      </c>
      <c r="M16" s="15">
        <f>'Vogue Vertical C'!M16*(1-Sumary!$B$24)</f>
        <v>68.681286619047611</v>
      </c>
    </row>
    <row r="17" spans="1:13" ht="20.100000000000001" customHeight="1" x14ac:dyDescent="0.2">
      <c r="A17" s="13">
        <f>[17]Sumary!Q13</f>
        <v>1.2</v>
      </c>
      <c r="B17" s="14">
        <f>[17]Sumary!R13</f>
        <v>47.244094488188978</v>
      </c>
      <c r="C17" s="15">
        <f>'Vogue Vertical C'!C17*(1-Sumary!$B$24)</f>
        <v>24.622671645021647</v>
      </c>
      <c r="D17" s="15">
        <f>'Vogue Vertical C'!D17*(1-Sumary!$B$24)</f>
        <v>31.209195800865807</v>
      </c>
      <c r="E17" s="15">
        <f>'Vogue Vertical C'!E17*(1-Sumary!$B$24)</f>
        <v>37.795719956709959</v>
      </c>
      <c r="F17" s="15">
        <f>'Vogue Vertical C'!F17*(1-Sumary!$B$24)</f>
        <v>45.643134112554108</v>
      </c>
      <c r="G17" s="15">
        <f>'Vogue Vertical C'!G17*(1-Sumary!$B$24)</f>
        <v>52.229658268398268</v>
      </c>
      <c r="H17" s="15">
        <f>'Vogue Vertical C'!H17*(1-Sumary!$B$24)</f>
        <v>56.124539969696961</v>
      </c>
      <c r="I17" s="15">
        <f>'Vogue Vertical C'!I17*(1-Sumary!$B$24)</f>
        <v>62.381737917748922</v>
      </c>
      <c r="J17" s="15">
        <f>'Vogue Vertical C'!J17*(1-Sumary!$B$24)</f>
        <v>68.638935865800875</v>
      </c>
      <c r="K17" s="15">
        <f>'Vogue Vertical C'!K17*(1-Sumary!$B$24)</f>
        <v>71.216512735930735</v>
      </c>
      <c r="L17" s="15">
        <f>'Vogue Vertical C'!L17*(1-Sumary!$B$24)</f>
        <v>77.144384476190481</v>
      </c>
      <c r="M17" s="15">
        <f>'Vogue Vertical C'!M17*(1-Sumary!$B$24)</f>
        <v>78.733982722943722</v>
      </c>
    </row>
    <row r="18" spans="1:13" ht="20.100000000000001" customHeight="1" x14ac:dyDescent="0.2">
      <c r="A18" s="13">
        <f>[17]Sumary!Q14</f>
        <v>1.6</v>
      </c>
      <c r="B18" s="14">
        <f>[17]Sumary!R14</f>
        <v>62.99212598425197</v>
      </c>
      <c r="C18" s="15">
        <f>'Vogue Vertical C'!C18*(1-Sumary!$B$24)</f>
        <v>26.593788528138532</v>
      </c>
      <c r="D18" s="15">
        <f>'Vogue Vertical C'!D18*(1-Sumary!$B$24)</f>
        <v>34.16587112554113</v>
      </c>
      <c r="E18" s="15">
        <f>'Vogue Vertical C'!E18*(1-Sumary!$B$24)</f>
        <v>41.737953722943729</v>
      </c>
      <c r="F18" s="15">
        <f>'Vogue Vertical C'!F18*(1-Sumary!$B$24)</f>
        <v>50.570926320346331</v>
      </c>
      <c r="G18" s="15">
        <f>'Vogue Vertical C'!G18*(1-Sumary!$B$24)</f>
        <v>58.143008917748915</v>
      </c>
      <c r="H18" s="15">
        <f>'Vogue Vertical C'!H18*(1-Sumary!$B$24)</f>
        <v>62.678503606060602</v>
      </c>
      <c r="I18" s="15">
        <f>'Vogue Vertical C'!I18*(1-Sumary!$B$24)</f>
        <v>69.871982073593074</v>
      </c>
      <c r="J18" s="15">
        <f>'Vogue Vertical C'!J18*(1-Sumary!$B$24)</f>
        <v>77.065460541125546</v>
      </c>
      <c r="K18" s="15">
        <f>'Vogue Vertical C'!K18*(1-Sumary!$B$24)</f>
        <v>80.086538709956727</v>
      </c>
      <c r="L18" s="15">
        <f>'Vogue Vertical C'!L18*(1-Sumary!$B$24)</f>
        <v>86.901413047619059</v>
      </c>
      <c r="M18" s="15">
        <f>'Vogue Vertical C'!M18*(1-Sumary!$B$24)</f>
        <v>88.786678826839818</v>
      </c>
    </row>
    <row r="19" spans="1:13" ht="20.100000000000001" customHeight="1" x14ac:dyDescent="0.2">
      <c r="A19" s="13">
        <f>[17]Sumary!Q15</f>
        <v>2</v>
      </c>
      <c r="B19" s="14">
        <f>[17]Sumary!R15</f>
        <v>78.740157480314963</v>
      </c>
      <c r="C19" s="15">
        <f>'Vogue Vertical C'!C19*(1-Sumary!$B$24)</f>
        <v>28.564905411255413</v>
      </c>
      <c r="D19" s="15">
        <f>'Vogue Vertical C'!D19*(1-Sumary!$B$24)</f>
        <v>37.122546450216454</v>
      </c>
      <c r="E19" s="15">
        <f>'Vogue Vertical C'!E19*(1-Sumary!$B$24)</f>
        <v>45.680187489177499</v>
      </c>
      <c r="F19" s="15">
        <f>'Vogue Vertical C'!F19*(1-Sumary!$B$24)</f>
        <v>55.498718528138532</v>
      </c>
      <c r="G19" s="15">
        <f>'Vogue Vertical C'!G19*(1-Sumary!$B$24)</f>
        <v>64.056359567099562</v>
      </c>
      <c r="H19" s="15">
        <f>'Vogue Vertical C'!H19*(1-Sumary!$B$24)</f>
        <v>69.232467242424235</v>
      </c>
      <c r="I19" s="15">
        <f>'Vogue Vertical C'!I19*(1-Sumary!$B$24)</f>
        <v>77.362226229437226</v>
      </c>
      <c r="J19" s="15">
        <f>'Vogue Vertical C'!J19*(1-Sumary!$B$24)</f>
        <v>85.491985216450232</v>
      </c>
      <c r="K19" s="15">
        <f>'Vogue Vertical C'!K19*(1-Sumary!$B$24)</f>
        <v>88.956564683982705</v>
      </c>
      <c r="L19" s="15">
        <f>'Vogue Vertical C'!L19*(1-Sumary!$B$24)</f>
        <v>96.658441619047636</v>
      </c>
      <c r="M19" s="15">
        <f>'Vogue Vertical C'!M19*(1-Sumary!$B$24)</f>
        <v>98.839374930735943</v>
      </c>
    </row>
    <row r="20" spans="1:13" ht="20.100000000000001" customHeight="1" x14ac:dyDescent="0.2">
      <c r="A20" s="13">
        <f>[17]Sumary!Q16</f>
        <v>2.4</v>
      </c>
      <c r="B20" s="14">
        <f>[17]Sumary!R16</f>
        <v>94.488188976377955</v>
      </c>
      <c r="C20" s="15">
        <f>'Vogue Vertical C'!C20*(1-Sumary!$B$24)</f>
        <v>30.536022294372295</v>
      </c>
      <c r="D20" s="15">
        <f>'Vogue Vertical C'!D20*(1-Sumary!$B$24)</f>
        <v>40.079221774891778</v>
      </c>
      <c r="E20" s="15">
        <f>'Vogue Vertical C'!E20*(1-Sumary!$B$24)</f>
        <v>49.622421255411254</v>
      </c>
      <c r="F20" s="15">
        <f>'Vogue Vertical C'!F20*(1-Sumary!$B$24)</f>
        <v>60.426510735930734</v>
      </c>
      <c r="G20" s="15">
        <f>'Vogue Vertical C'!G20*(1-Sumary!$B$24)</f>
        <v>69.969710216450224</v>
      </c>
      <c r="H20" s="15">
        <f>'Vogue Vertical C'!H20*(1-Sumary!$B$24)</f>
        <v>75.786430878787868</v>
      </c>
      <c r="I20" s="15">
        <f>'Vogue Vertical C'!I20*(1-Sumary!$B$24)</f>
        <v>84.852470385281379</v>
      </c>
      <c r="J20" s="15">
        <f>'Vogue Vertical C'!J20*(1-Sumary!$B$24)</f>
        <v>93.918509891774903</v>
      </c>
      <c r="K20" s="15">
        <f>'Vogue Vertical C'!K20*(1-Sumary!$B$24)</f>
        <v>97.826590658008669</v>
      </c>
      <c r="L20" s="15">
        <f>'Vogue Vertical C'!L20*(1-Sumary!$B$24)</f>
        <v>106.4154701904762</v>
      </c>
      <c r="M20" s="15">
        <f>'Vogue Vertical C'!M20*(1-Sumary!$B$24)</f>
        <v>108.89207103463204</v>
      </c>
    </row>
    <row r="21" spans="1:13" ht="20.100000000000001" customHeight="1" x14ac:dyDescent="0.2">
      <c r="A21" s="13">
        <f>[17]Sumary!Q17</f>
        <v>2.8</v>
      </c>
      <c r="B21" s="14">
        <f>[17]Sumary!R17</f>
        <v>110.23622047244095</v>
      </c>
      <c r="C21" s="15">
        <f>'Vogue Vertical C'!C21*(1-Sumary!$B$24)</f>
        <v>32.507139177489179</v>
      </c>
      <c r="D21" s="15">
        <f>'Vogue Vertical C'!D21*(1-Sumary!$B$24)</f>
        <v>43.035897099567102</v>
      </c>
      <c r="E21" s="15">
        <f>'Vogue Vertical C'!E21*(1-Sumary!$B$24)</f>
        <v>53.564655021645024</v>
      </c>
      <c r="F21" s="15">
        <f>'Vogue Vertical C'!F21*(1-Sumary!$B$24)</f>
        <v>65.354302943722956</v>
      </c>
      <c r="G21" s="15">
        <f>'Vogue Vertical C'!G21*(1-Sumary!$B$24)</f>
        <v>75.883060865800857</v>
      </c>
      <c r="H21" s="15">
        <f>'Vogue Vertical C'!H21*(1-Sumary!$B$24)</f>
        <v>82.34039451515153</v>
      </c>
      <c r="I21" s="15">
        <f>'Vogue Vertical C'!I21*(1-Sumary!$B$24)</f>
        <v>92.342714541125545</v>
      </c>
      <c r="J21" s="15">
        <f>'Vogue Vertical C'!J21*(1-Sumary!$B$24)</f>
        <v>102.34503456709956</v>
      </c>
      <c r="K21" s="15">
        <f>'Vogue Vertical C'!K21*(1-Sumary!$B$24)</f>
        <v>106.69661663203465</v>
      </c>
      <c r="L21" s="15">
        <f>'Vogue Vertical C'!L21*(1-Sumary!$B$24)</f>
        <v>116.17249876190479</v>
      </c>
      <c r="M21" s="15">
        <f>'Vogue Vertical C'!M21*(1-Sumary!$B$24)</f>
        <v>118.94476713852814</v>
      </c>
    </row>
    <row r="22" spans="1:13" ht="20.100000000000001" customHeight="1" x14ac:dyDescent="0.2">
      <c r="A22" s="13">
        <f>[17]Sumary!Q18</f>
        <v>3.2</v>
      </c>
      <c r="B22" s="14">
        <f>[17]Sumary!R18</f>
        <v>125.98425196850394</v>
      </c>
      <c r="C22" s="15">
        <f>'Vogue Vertical C'!C22*(1-Sumary!$B$24)</f>
        <v>34.478256060606064</v>
      </c>
      <c r="D22" s="15">
        <f>'Vogue Vertical C'!D22*(1-Sumary!$B$24)</f>
        <v>45.992572424242432</v>
      </c>
      <c r="E22" s="15">
        <f>'Vogue Vertical C'!E22*(1-Sumary!$B$24)</f>
        <v>57.506888787878793</v>
      </c>
      <c r="F22" s="15">
        <f>'Vogue Vertical C'!F22*(1-Sumary!$B$24)</f>
        <v>70.282095151515165</v>
      </c>
      <c r="G22" s="15">
        <f>'Vogue Vertical C'!G22*(1-Sumary!$B$24)</f>
        <v>81.796411515151519</v>
      </c>
      <c r="H22" s="15">
        <f>'Vogue Vertical C'!H22*(1-Sumary!$B$24)</f>
        <v>88.894358151515149</v>
      </c>
      <c r="I22" s="15">
        <f>'Vogue Vertical C'!I22*(1-Sumary!$B$24)</f>
        <v>99.832958696969698</v>
      </c>
      <c r="J22" s="15">
        <f>'Vogue Vertical C'!J22*(1-Sumary!$B$24)</f>
        <v>110.77155924242427</v>
      </c>
      <c r="K22" s="15">
        <f>'Vogue Vertical C'!K22*(1-Sumary!$B$24)</f>
        <v>115.56664260606063</v>
      </c>
      <c r="L22" s="15">
        <f>'Vogue Vertical C'!L22*(1-Sumary!$B$24)</f>
        <v>125.92952733333334</v>
      </c>
      <c r="M22" s="15">
        <f>'Vogue Vertical C'!M22*(1-Sumary!$B$24)</f>
        <v>128.99746324242426</v>
      </c>
    </row>
    <row r="23" spans="1:13" ht="20.100000000000001" customHeight="1" x14ac:dyDescent="0.2">
      <c r="A23" s="13">
        <f>[17]Sumary!Q19</f>
        <v>3.6</v>
      </c>
      <c r="B23" s="14">
        <f>[17]Sumary!R19</f>
        <v>141.73228346456693</v>
      </c>
      <c r="C23" s="15">
        <f>'Vogue Vertical C'!C23*(1-Sumary!$B$24)</f>
        <v>36.449372943722949</v>
      </c>
      <c r="D23" s="15">
        <f>'Vogue Vertical C'!D23*(1-Sumary!$B$24)</f>
        <v>48.949247748917756</v>
      </c>
      <c r="E23" s="15">
        <f>'Vogue Vertical C'!E23*(1-Sumary!$B$24)</f>
        <v>61.449122554112556</v>
      </c>
      <c r="F23" s="15">
        <f>'Vogue Vertical C'!F23*(1-Sumary!$B$24)</f>
        <v>75.209887359307359</v>
      </c>
      <c r="G23" s="15">
        <f>'Vogue Vertical C'!G23*(1-Sumary!$B$24)</f>
        <v>87.709762164502166</v>
      </c>
      <c r="H23" s="15">
        <f>'Vogue Vertical C'!H23*(1-Sumary!$B$24)</f>
        <v>95.448321787878768</v>
      </c>
      <c r="I23" s="15">
        <f>'Vogue Vertical C'!I23*(1-Sumary!$B$24)</f>
        <v>107.32320285281385</v>
      </c>
      <c r="J23" s="15">
        <f>'Vogue Vertical C'!J23*(1-Sumary!$B$24)</f>
        <v>119.19808391774893</v>
      </c>
      <c r="K23" s="15">
        <f>'Vogue Vertical C'!K23*(1-Sumary!$B$24)</f>
        <v>124.4366685800866</v>
      </c>
      <c r="L23" s="15">
        <f>'Vogue Vertical C'!L23*(1-Sumary!$B$24)</f>
        <v>135.68655590476192</v>
      </c>
      <c r="M23" s="15">
        <f>'Vogue Vertical C'!M23*(1-Sumary!$B$24)</f>
        <v>139.05015934632033</v>
      </c>
    </row>
    <row r="24" spans="1:13" ht="20.100000000000001" customHeight="1" x14ac:dyDescent="0.2">
      <c r="A24" s="13">
        <f>[17]Sumary!Q20</f>
        <v>4</v>
      </c>
      <c r="B24" s="14">
        <f>[17]Sumary!R20</f>
        <v>157.48031496062993</v>
      </c>
      <c r="C24" s="15">
        <f>'Vogue Vertical C'!C24*(1-Sumary!$B$24)</f>
        <v>38.420489826839827</v>
      </c>
      <c r="D24" s="15">
        <f>'Vogue Vertical C'!D24*(1-Sumary!$B$24)</f>
        <v>51.905923073593073</v>
      </c>
      <c r="E24" s="15">
        <f>'Vogue Vertical C'!E24*(1-Sumary!$B$24)</f>
        <v>65.391356320346318</v>
      </c>
      <c r="F24" s="15">
        <f>'Vogue Vertical C'!F24*(1-Sumary!$B$24)</f>
        <v>80.137679567099568</v>
      </c>
      <c r="G24" s="15">
        <f>'Vogue Vertical C'!G24*(1-Sumary!$B$24)</f>
        <v>93.623112813852813</v>
      </c>
      <c r="H24" s="15">
        <f>'Vogue Vertical C'!H24*(1-Sumary!$B$24)</f>
        <v>102.00228542424242</v>
      </c>
      <c r="I24" s="15">
        <f>'Vogue Vertical C'!I24*(1-Sumary!$B$24)</f>
        <v>114.813447008658</v>
      </c>
      <c r="J24" s="15">
        <f>'Vogue Vertical C'!J24*(1-Sumary!$B$24)</f>
        <v>127.62460859307362</v>
      </c>
      <c r="K24" s="15">
        <f>'Vogue Vertical C'!K24*(1-Sumary!$B$24)</f>
        <v>133.30669455411257</v>
      </c>
      <c r="L24" s="15">
        <f>'Vogue Vertical C'!L24*(1-Sumary!$B$24)</f>
        <v>145.44358447619049</v>
      </c>
      <c r="M24" s="15">
        <f>'Vogue Vertical C'!M24*(1-Sumary!$B$24)</f>
        <v>149.1028554502164</v>
      </c>
    </row>
    <row r="25" spans="1:13" ht="20.100000000000001" customHeight="1" x14ac:dyDescent="0.2">
      <c r="A25" s="1" t="s">
        <v>4</v>
      </c>
    </row>
    <row r="26" spans="1:13" ht="20.100000000000001" customHeight="1" x14ac:dyDescent="0.2">
      <c r="A26" s="500" t="s">
        <v>1</v>
      </c>
      <c r="B26" s="501"/>
      <c r="C26" s="7">
        <f>[17]Sumary!S10</f>
        <v>0.8</v>
      </c>
      <c r="D26" s="7">
        <f>[17]Sumary!T10</f>
        <v>1.2</v>
      </c>
      <c r="E26" s="7">
        <f>[17]Sumary!U10</f>
        <v>1.6</v>
      </c>
      <c r="F26" s="7">
        <f>[17]Sumary!V10</f>
        <v>2</v>
      </c>
      <c r="G26" s="7">
        <f>[17]Sumary!W10</f>
        <v>2.4</v>
      </c>
      <c r="H26" s="8">
        <f>[17]Sumary!X10</f>
        <v>2.8</v>
      </c>
      <c r="I26" s="8">
        <f>[17]Sumary!Y10</f>
        <v>3.2</v>
      </c>
      <c r="J26" s="8">
        <f>[17]Sumary!Z10</f>
        <v>3.6</v>
      </c>
      <c r="K26" s="8">
        <f>[17]Sumary!AA10</f>
        <v>4</v>
      </c>
      <c r="L26" s="8">
        <f>[17]Sumary!AB10</f>
        <v>4.4000000000000004</v>
      </c>
      <c r="M26" s="8">
        <f>[17]Sumary!AC10</f>
        <v>4.8</v>
      </c>
    </row>
    <row r="27" spans="1:13" ht="20.100000000000001" customHeight="1" x14ac:dyDescent="0.2">
      <c r="A27" s="9"/>
      <c r="B27" s="10" t="s">
        <v>2</v>
      </c>
      <c r="C27" s="11">
        <f>[17]Sumary!S11</f>
        <v>24</v>
      </c>
      <c r="D27" s="11">
        <f>[17]Sumary!T11</f>
        <v>48</v>
      </c>
      <c r="E27" s="11">
        <f>[17]Sumary!U11</f>
        <v>60</v>
      </c>
      <c r="F27" s="11">
        <f>[17]Sumary!V11</f>
        <v>84</v>
      </c>
      <c r="G27" s="11">
        <f>[17]Sumary!W11</f>
        <v>108</v>
      </c>
      <c r="H27" s="12">
        <f>[17]Sumary!X11</f>
        <v>132</v>
      </c>
      <c r="I27" s="12">
        <f>[17]Sumary!Y11</f>
        <v>156</v>
      </c>
      <c r="J27" s="12">
        <f>[17]Sumary!Z11</f>
        <v>190</v>
      </c>
      <c r="K27" s="12">
        <f>[17]Sumary!AA11</f>
        <v>190</v>
      </c>
      <c r="L27" s="12">
        <f>[17]Sumary!AB11</f>
        <v>190</v>
      </c>
      <c r="M27" s="12">
        <f>[17]Sumary!AC11</f>
        <v>190</v>
      </c>
    </row>
    <row r="28" spans="1:13" ht="20.100000000000001" customHeight="1" x14ac:dyDescent="0.2">
      <c r="A28" s="13">
        <f>[17]Sumary!Q12</f>
        <v>0.8</v>
      </c>
      <c r="B28" s="14">
        <f>[17]Sumary!R12</f>
        <v>31.496062992125985</v>
      </c>
      <c r="C28" s="15">
        <f>'Vogue Vertical C'!C28*(1-Sumary!$B$24)</f>
        <v>24.131164112554114</v>
      </c>
      <c r="D28" s="15">
        <f>'Vogue Vertical C'!D28*(1-Sumary!$B$24)</f>
        <v>30.471934502164501</v>
      </c>
      <c r="E28" s="15">
        <f>'Vogue Vertical C'!E28*(1-Sumary!$B$24)</f>
        <v>36.812704891774892</v>
      </c>
      <c r="F28" s="15">
        <f>'Vogue Vertical C'!F28*(1-Sumary!$B$24)</f>
        <v>44.41436528138528</v>
      </c>
      <c r="G28" s="15">
        <f>'Vogue Vertical C'!G28*(1-Sumary!$B$24)</f>
        <v>50.755135670995671</v>
      </c>
      <c r="H28" s="15">
        <f>'Vogue Vertical C'!H28*(1-Sumary!$B$24)</f>
        <v>54.490277424242414</v>
      </c>
      <c r="I28" s="15">
        <f>'Vogue Vertical C'!I28*(1-Sumary!$B$24)</f>
        <v>60.514009294372293</v>
      </c>
      <c r="J28" s="15">
        <f>'Vogue Vertical C'!J28*(1-Sumary!$B$24)</f>
        <v>66.537741164502165</v>
      </c>
      <c r="K28" s="15">
        <f>'Vogue Vertical C'!K28*(1-Sumary!$B$24)</f>
        <v>69.004728839826853</v>
      </c>
      <c r="L28" s="15">
        <f>'Vogue Vertical C'!L28*(1-Sumary!$B$24)</f>
        <v>74.711422190476199</v>
      </c>
      <c r="M28" s="15">
        <f>'Vogue Vertical C'!M28*(1-Sumary!$B$24)</f>
        <v>76.227294307359301</v>
      </c>
    </row>
    <row r="29" spans="1:13" ht="20.100000000000001" customHeight="1" x14ac:dyDescent="0.2">
      <c r="A29" s="13">
        <f>[17]Sumary!Q13</f>
        <v>1.2</v>
      </c>
      <c r="B29" s="14">
        <f>[17]Sumary!R13</f>
        <v>47.244094488188978</v>
      </c>
      <c r="C29" s="15">
        <f>'Vogue Vertical C'!C29*(1-Sumary!$B$24)</f>
        <v>26.763558917748917</v>
      </c>
      <c r="D29" s="15">
        <f>'Vogue Vertical C'!D29*(1-Sumary!$B$24)</f>
        <v>34.420526709956711</v>
      </c>
      <c r="E29" s="15">
        <f>'Vogue Vertical C'!E29*(1-Sumary!$B$24)</f>
        <v>42.077494502164505</v>
      </c>
      <c r="F29" s="15">
        <f>'Vogue Vertical C'!F29*(1-Sumary!$B$24)</f>
        <v>50.995352294372296</v>
      </c>
      <c r="G29" s="15">
        <f>'Vogue Vertical C'!G29*(1-Sumary!$B$24)</f>
        <v>58.652320086580076</v>
      </c>
      <c r="H29" s="15">
        <f>'Vogue Vertical C'!H29*(1-Sumary!$B$24)</f>
        <v>63.242990151515144</v>
      </c>
      <c r="I29" s="15">
        <f>'Vogue Vertical C'!I29*(1-Sumary!$B$24)</f>
        <v>70.517109554112565</v>
      </c>
      <c r="J29" s="15">
        <f>'Vogue Vertical C'!J29*(1-Sumary!$B$24)</f>
        <v>77.791228956709958</v>
      </c>
      <c r="K29" s="15">
        <f>'Vogue Vertical C'!K29*(1-Sumary!$B$24)</f>
        <v>80.850505463203461</v>
      </c>
      <c r="L29" s="15">
        <f>'Vogue Vertical C'!L29*(1-Sumary!$B$24)</f>
        <v>87.741776476190495</v>
      </c>
      <c r="M29" s="15">
        <f>'Vogue Vertical C'!M29*(1-Sumary!$B$24)</f>
        <v>89.652507813852793</v>
      </c>
    </row>
    <row r="30" spans="1:13" ht="20.100000000000001" customHeight="1" x14ac:dyDescent="0.2">
      <c r="A30" s="13">
        <f>[17]Sumary!Q14</f>
        <v>1.6</v>
      </c>
      <c r="B30" s="14">
        <f>[17]Sumary!R14</f>
        <v>62.99212598425197</v>
      </c>
      <c r="C30" s="15">
        <f>'Vogue Vertical C'!C30*(1-Sumary!$B$24)</f>
        <v>29.395953722943723</v>
      </c>
      <c r="D30" s="15">
        <f>'Vogue Vertical C'!D30*(1-Sumary!$B$24)</f>
        <v>38.369118917748914</v>
      </c>
      <c r="E30" s="15">
        <f>'Vogue Vertical C'!E30*(1-Sumary!$B$24)</f>
        <v>47.342284112554118</v>
      </c>
      <c r="F30" s="15">
        <f>'Vogue Vertical C'!F30*(1-Sumary!$B$24)</f>
        <v>57.576339307359312</v>
      </c>
      <c r="G30" s="15">
        <f>'Vogue Vertical C'!G30*(1-Sumary!$B$24)</f>
        <v>66.549504502164496</v>
      </c>
      <c r="H30" s="15">
        <f>'Vogue Vertical C'!H30*(1-Sumary!$B$24)</f>
        <v>71.995702878787867</v>
      </c>
      <c r="I30" s="15">
        <f>'Vogue Vertical C'!I30*(1-Sumary!$B$24)</f>
        <v>80.520209813852816</v>
      </c>
      <c r="J30" s="15">
        <f>'Vogue Vertical C'!J30*(1-Sumary!$B$24)</f>
        <v>89.04471674891775</v>
      </c>
      <c r="K30" s="15">
        <f>'Vogue Vertical C'!K30*(1-Sumary!$B$24)</f>
        <v>92.696282086580098</v>
      </c>
      <c r="L30" s="15">
        <f>'Vogue Vertical C'!L30*(1-Sumary!$B$24)</f>
        <v>100.77213076190476</v>
      </c>
      <c r="M30" s="15">
        <f>'Vogue Vertical C'!M30*(1-Sumary!$B$24)</f>
        <v>103.07772132034631</v>
      </c>
    </row>
    <row r="31" spans="1:13" ht="20.100000000000001" customHeight="1" x14ac:dyDescent="0.2">
      <c r="A31" s="13">
        <f>[17]Sumary!Q15</f>
        <v>2</v>
      </c>
      <c r="B31" s="14">
        <f>[17]Sumary!R15</f>
        <v>78.740157480314963</v>
      </c>
      <c r="C31" s="15">
        <f>'Vogue Vertical C'!C31*(1-Sumary!$B$24)</f>
        <v>32.02834852813853</v>
      </c>
      <c r="D31" s="15">
        <f>'Vogue Vertical C'!D31*(1-Sumary!$B$24)</f>
        <v>42.317711125541123</v>
      </c>
      <c r="E31" s="15">
        <f>'Vogue Vertical C'!E31*(1-Sumary!$B$24)</f>
        <v>52.607073722943724</v>
      </c>
      <c r="F31" s="15">
        <f>'Vogue Vertical C'!F31*(1-Sumary!$B$24)</f>
        <v>64.157326320346314</v>
      </c>
      <c r="G31" s="15">
        <f>'Vogue Vertical C'!G31*(1-Sumary!$B$24)</f>
        <v>74.446688917748915</v>
      </c>
      <c r="H31" s="15">
        <f>'Vogue Vertical C'!H31*(1-Sumary!$B$24)</f>
        <v>80.748415606060604</v>
      </c>
      <c r="I31" s="15">
        <f>'Vogue Vertical C'!I31*(1-Sumary!$B$24)</f>
        <v>90.52331007359308</v>
      </c>
      <c r="J31" s="15">
        <f>'Vogue Vertical C'!J31*(1-Sumary!$B$24)</f>
        <v>100.29820454112554</v>
      </c>
      <c r="K31" s="15">
        <f>'Vogue Vertical C'!K31*(1-Sumary!$B$24)</f>
        <v>104.54205870995672</v>
      </c>
      <c r="L31" s="15">
        <f>'Vogue Vertical C'!L31*(1-Sumary!$B$24)</f>
        <v>113.80248504761906</v>
      </c>
      <c r="M31" s="15">
        <f>'Vogue Vertical C'!M31*(1-Sumary!$B$24)</f>
        <v>116.50293482683982</v>
      </c>
    </row>
    <row r="32" spans="1:13" ht="20.100000000000001" customHeight="1" x14ac:dyDescent="0.2">
      <c r="A32" s="13">
        <f>[17]Sumary!Q16</f>
        <v>2.4</v>
      </c>
      <c r="B32" s="14">
        <f>[17]Sumary!R16</f>
        <v>94.488188976377955</v>
      </c>
      <c r="C32" s="15">
        <f>'Vogue Vertical C'!C32*(1-Sumary!$B$24)</f>
        <v>34.660743333333336</v>
      </c>
      <c r="D32" s="15">
        <f>'Vogue Vertical C'!D32*(1-Sumary!$B$24)</f>
        <v>46.26630333333334</v>
      </c>
      <c r="E32" s="15">
        <f>'Vogue Vertical C'!E32*(1-Sumary!$B$24)</f>
        <v>57.871863333333337</v>
      </c>
      <c r="F32" s="15">
        <f>'Vogue Vertical C'!F32*(1-Sumary!$B$24)</f>
        <v>70.738313333333338</v>
      </c>
      <c r="G32" s="15">
        <f>'Vogue Vertical C'!G32*(1-Sumary!$B$24)</f>
        <v>82.343873333333335</v>
      </c>
      <c r="H32" s="15">
        <f>'Vogue Vertical C'!H32*(1-Sumary!$B$24)</f>
        <v>89.501128333333327</v>
      </c>
      <c r="I32" s="15">
        <f>'Vogue Vertical C'!I32*(1-Sumary!$B$24)</f>
        <v>100.52641033333333</v>
      </c>
      <c r="J32" s="15">
        <f>'Vogue Vertical C'!J32*(1-Sumary!$B$24)</f>
        <v>111.55169233333334</v>
      </c>
      <c r="K32" s="15">
        <f>'Vogue Vertical C'!K32*(1-Sumary!$B$24)</f>
        <v>116.38783533333334</v>
      </c>
      <c r="L32" s="15">
        <f>'Vogue Vertical C'!L32*(1-Sumary!$B$24)</f>
        <v>126.83283933333334</v>
      </c>
      <c r="M32" s="15">
        <f>'Vogue Vertical C'!M32*(1-Sumary!$B$24)</f>
        <v>129.92814833333333</v>
      </c>
    </row>
    <row r="33" spans="1:13" ht="20.100000000000001" customHeight="1" x14ac:dyDescent="0.2">
      <c r="A33" s="13">
        <f>[17]Sumary!Q17</f>
        <v>2.8</v>
      </c>
      <c r="B33" s="14">
        <f>[17]Sumary!R17</f>
        <v>110.23622047244095</v>
      </c>
      <c r="C33" s="15">
        <f>'Vogue Vertical C'!C33*(1-Sumary!$B$24)</f>
        <v>37.293138138528136</v>
      </c>
      <c r="D33" s="15">
        <f>'Vogue Vertical C'!D33*(1-Sumary!$B$24)</f>
        <v>50.214895541125543</v>
      </c>
      <c r="E33" s="15">
        <f>'Vogue Vertical C'!E33*(1-Sumary!$B$24)</f>
        <v>63.13665294372295</v>
      </c>
      <c r="F33" s="15">
        <f>'Vogue Vertical C'!F33*(1-Sumary!$B$24)</f>
        <v>77.319300346320347</v>
      </c>
      <c r="G33" s="15">
        <f>'Vogue Vertical C'!G33*(1-Sumary!$B$24)</f>
        <v>90.241057748917754</v>
      </c>
      <c r="H33" s="15">
        <f>'Vogue Vertical C'!H33*(1-Sumary!$B$24)</f>
        <v>98.253841060606035</v>
      </c>
      <c r="I33" s="15">
        <f>'Vogue Vertical C'!I33*(1-Sumary!$B$24)</f>
        <v>110.52951059307358</v>
      </c>
      <c r="J33" s="15">
        <f>'Vogue Vertical C'!J33*(1-Sumary!$B$24)</f>
        <v>122.80518012554111</v>
      </c>
      <c r="K33" s="15">
        <f>'Vogue Vertical C'!K33*(1-Sumary!$B$24)</f>
        <v>128.23361195670995</v>
      </c>
      <c r="L33" s="15">
        <f>'Vogue Vertical C'!L33*(1-Sumary!$B$24)</f>
        <v>139.86319361904759</v>
      </c>
      <c r="M33" s="15">
        <f>'Vogue Vertical C'!M33*(1-Sumary!$B$24)</f>
        <v>143.35336183982679</v>
      </c>
    </row>
    <row r="34" spans="1:13" ht="20.100000000000001" customHeight="1" x14ac:dyDescent="0.2">
      <c r="A34" s="13">
        <f>[17]Sumary!Q18</f>
        <v>3.2</v>
      </c>
      <c r="B34" s="14">
        <f>[17]Sumary!R18</f>
        <v>125.98425196850394</v>
      </c>
      <c r="C34" s="15">
        <f>'Vogue Vertical C'!C34*(1-Sumary!$B$24)</f>
        <v>39.925532943722949</v>
      </c>
      <c r="D34" s="15">
        <f>'Vogue Vertical C'!D34*(1-Sumary!$B$24)</f>
        <v>54.163487748917753</v>
      </c>
      <c r="E34" s="15">
        <f>'Vogue Vertical C'!E34*(1-Sumary!$B$24)</f>
        <v>68.401442554112563</v>
      </c>
      <c r="F34" s="15">
        <f>'Vogue Vertical C'!F34*(1-Sumary!$B$24)</f>
        <v>83.900287359307356</v>
      </c>
      <c r="G34" s="15">
        <f>'Vogue Vertical C'!G34*(1-Sumary!$B$24)</f>
        <v>98.138242164502159</v>
      </c>
      <c r="H34" s="15">
        <f>'Vogue Vertical C'!H34*(1-Sumary!$B$24)</f>
        <v>107.00655378787879</v>
      </c>
      <c r="I34" s="15">
        <f>'Vogue Vertical C'!I34*(1-Sumary!$B$24)</f>
        <v>120.53261085281386</v>
      </c>
      <c r="J34" s="15">
        <f>'Vogue Vertical C'!J34*(1-Sumary!$B$24)</f>
        <v>134.05866791774892</v>
      </c>
      <c r="K34" s="15">
        <f>'Vogue Vertical C'!K34*(1-Sumary!$B$24)</f>
        <v>140.07938858008657</v>
      </c>
      <c r="L34" s="15">
        <f>'Vogue Vertical C'!L34*(1-Sumary!$B$24)</f>
        <v>152.8935479047619</v>
      </c>
      <c r="M34" s="15">
        <f>'Vogue Vertical C'!M34*(1-Sumary!$B$24)</f>
        <v>156.77857534632034</v>
      </c>
    </row>
    <row r="35" spans="1:13" ht="20.100000000000001" customHeight="1" x14ac:dyDescent="0.2">
      <c r="A35" s="13">
        <f>[17]Sumary!Q19</f>
        <v>3.6</v>
      </c>
      <c r="B35" s="14">
        <f>[17]Sumary!R19</f>
        <v>141.73228346456693</v>
      </c>
      <c r="C35" s="15">
        <f>'Vogue Vertical C'!C35*(1-Sumary!$B$24)</f>
        <v>42.557927748917749</v>
      </c>
      <c r="D35" s="15">
        <f>'Vogue Vertical C'!D35*(1-Sumary!$B$24)</f>
        <v>58.112079956709962</v>
      </c>
      <c r="E35" s="15">
        <f>'Vogue Vertical C'!E35*(1-Sumary!$B$24)</f>
        <v>73.666232164502162</v>
      </c>
      <c r="F35" s="15">
        <f>'Vogue Vertical C'!F35*(1-Sumary!$B$24)</f>
        <v>90.481274372294379</v>
      </c>
      <c r="G35" s="15">
        <f>'Vogue Vertical C'!G35*(1-Sumary!$B$24)</f>
        <v>106.03542658008656</v>
      </c>
      <c r="H35" s="15">
        <f>'Vogue Vertical C'!H35*(1-Sumary!$B$24)</f>
        <v>115.7592665151515</v>
      </c>
      <c r="I35" s="15">
        <f>'Vogue Vertical C'!I35*(1-Sumary!$B$24)</f>
        <v>130.53571111255408</v>
      </c>
      <c r="J35" s="15">
        <f>'Vogue Vertical C'!J35*(1-Sumary!$B$24)</f>
        <v>145.3121557099567</v>
      </c>
      <c r="K35" s="15">
        <f>'Vogue Vertical C'!K35*(1-Sumary!$B$24)</f>
        <v>151.92516520346317</v>
      </c>
      <c r="L35" s="15">
        <f>'Vogue Vertical C'!L35*(1-Sumary!$B$24)</f>
        <v>165.92390219047618</v>
      </c>
      <c r="M35" s="15">
        <f>'Vogue Vertical C'!M35*(1-Sumary!$B$24)</f>
        <v>170.20378885281383</v>
      </c>
    </row>
    <row r="36" spans="1:13" ht="20.100000000000001" customHeight="1" x14ac:dyDescent="0.2">
      <c r="A36" s="13">
        <f>[17]Sumary!Q20</f>
        <v>4</v>
      </c>
      <c r="B36" s="14">
        <f>[17]Sumary!R20</f>
        <v>157.48031496062993</v>
      </c>
      <c r="C36" s="15">
        <f>'Vogue Vertical C'!C36*(1-Sumary!$B$24)</f>
        <v>45.190322554112555</v>
      </c>
      <c r="D36" s="15">
        <f>'Vogue Vertical C'!D36*(1-Sumary!$B$24)</f>
        <v>62.060672164502165</v>
      </c>
      <c r="E36" s="15">
        <f>'Vogue Vertical C'!E36*(1-Sumary!$B$24)</f>
        <v>78.931021774891761</v>
      </c>
      <c r="F36" s="15">
        <f>'Vogue Vertical C'!F36*(1-Sumary!$B$24)</f>
        <v>97.062261385281388</v>
      </c>
      <c r="G36" s="15">
        <f>'Vogue Vertical C'!G36*(1-Sumary!$B$24)</f>
        <v>113.93261099567098</v>
      </c>
      <c r="H36" s="15">
        <f>'Vogue Vertical C'!H36*(1-Sumary!$B$24)</f>
        <v>124.51197924242422</v>
      </c>
      <c r="I36" s="15">
        <f>'Vogue Vertical C'!I36*(1-Sumary!$B$24)</f>
        <v>140.53881137229433</v>
      </c>
      <c r="J36" s="15">
        <f>'Vogue Vertical C'!J36*(1-Sumary!$B$24)</f>
        <v>156.56564350216451</v>
      </c>
      <c r="K36" s="15">
        <f>'Vogue Vertical C'!K36*(1-Sumary!$B$24)</f>
        <v>163.77094182683979</v>
      </c>
      <c r="L36" s="15">
        <f>'Vogue Vertical C'!L36*(1-Sumary!$B$24)</f>
        <v>178.95425647619047</v>
      </c>
      <c r="M36" s="15">
        <f>'Vogue Vertical C'!M36*(1-Sumary!$B$24)</f>
        <v>183.62900235930732</v>
      </c>
    </row>
    <row r="37" spans="1:13" ht="20.100000000000001" customHeight="1" x14ac:dyDescent="0.2">
      <c r="A37" s="21" t="s">
        <v>33</v>
      </c>
      <c r="B37" s="19"/>
      <c r="C37" s="19"/>
      <c r="D37" s="19"/>
      <c r="E37" s="22"/>
      <c r="F37" s="19"/>
      <c r="H37" s="19"/>
      <c r="I37" s="19"/>
      <c r="J37" s="19"/>
      <c r="K37" s="20"/>
      <c r="L37" s="20"/>
    </row>
    <row r="38" spans="1:13" ht="20.100000000000001" customHeight="1" x14ac:dyDescent="0.2">
      <c r="A38" s="500" t="s">
        <v>1</v>
      </c>
      <c r="B38" s="502"/>
      <c r="C38" s="24">
        <f>[17]Sumary!S10</f>
        <v>0.8</v>
      </c>
      <c r="D38" s="24">
        <f>[17]Sumary!T10</f>
        <v>1.2</v>
      </c>
      <c r="E38" s="24">
        <f>[17]Sumary!U10</f>
        <v>1.6</v>
      </c>
      <c r="F38" s="24">
        <f>[17]Sumary!V10</f>
        <v>2</v>
      </c>
      <c r="G38" s="24">
        <f>[17]Sumary!W10</f>
        <v>2.4</v>
      </c>
      <c r="H38" s="25">
        <f>[17]Sumary!X10</f>
        <v>2.8</v>
      </c>
      <c r="I38" s="25">
        <f>[17]Sumary!Y10</f>
        <v>3.2</v>
      </c>
      <c r="J38" s="25">
        <f>[17]Sumary!Z10</f>
        <v>3.6</v>
      </c>
      <c r="K38" s="25">
        <f>[17]Sumary!AA10</f>
        <v>4</v>
      </c>
      <c r="L38" s="25">
        <f>[17]Sumary!AB10</f>
        <v>4.4000000000000004</v>
      </c>
      <c r="M38" s="25">
        <f>[17]Sumary!AC10</f>
        <v>4.8</v>
      </c>
    </row>
    <row r="39" spans="1:13" ht="20.100000000000001" customHeight="1" x14ac:dyDescent="0.2">
      <c r="A39" s="9"/>
      <c r="B39" s="26" t="s">
        <v>2</v>
      </c>
      <c r="C39" s="29">
        <f>[17]Sumary!S11</f>
        <v>24</v>
      </c>
      <c r="D39" s="29">
        <f>[17]Sumary!T11</f>
        <v>48</v>
      </c>
      <c r="E39" s="29">
        <f>[17]Sumary!U11</f>
        <v>60</v>
      </c>
      <c r="F39" s="29">
        <f>[17]Sumary!V11</f>
        <v>84</v>
      </c>
      <c r="G39" s="29">
        <f>[17]Sumary!W11</f>
        <v>108</v>
      </c>
      <c r="H39" s="30">
        <f>[17]Sumary!X11</f>
        <v>132</v>
      </c>
      <c r="I39" s="30">
        <f>[17]Sumary!Y11</f>
        <v>156</v>
      </c>
      <c r="J39" s="30">
        <f>[17]Sumary!Z11</f>
        <v>190</v>
      </c>
      <c r="K39" s="30">
        <f>[17]Sumary!AA11</f>
        <v>190</v>
      </c>
      <c r="L39" s="30">
        <f>[17]Sumary!AB11</f>
        <v>190</v>
      </c>
      <c r="M39" s="30">
        <f>[17]Sumary!AC11</f>
        <v>190</v>
      </c>
    </row>
    <row r="40" spans="1:13" ht="20.100000000000001" customHeight="1" x14ac:dyDescent="0.2">
      <c r="A40" s="13">
        <f>[17]Sumary!Q12</f>
        <v>0.8</v>
      </c>
      <c r="B40" s="14">
        <f>[17]Sumary!R12</f>
        <v>31.496062992125985</v>
      </c>
      <c r="C40" s="15">
        <f>'Vogue Vertical C'!C40*(1-Sumary!$B$24)</f>
        <v>26.258102554112554</v>
      </c>
      <c r="D40" s="15">
        <f>'Vogue Vertical C'!D40*(1-Sumary!$B$24)</f>
        <v>33.662342164502164</v>
      </c>
      <c r="E40" s="15">
        <f>'Vogue Vertical C'!E40*(1-Sumary!$B$24)</f>
        <v>41.066581774891773</v>
      </c>
      <c r="F40" s="15">
        <f>'Vogue Vertical C'!F40*(1-Sumary!$B$24)</f>
        <v>49.731711385281386</v>
      </c>
      <c r="G40" s="15">
        <f>'Vogue Vertical C'!G40*(1-Sumary!$B$24)</f>
        <v>57.135950995670996</v>
      </c>
      <c r="H40" s="15">
        <f>'Vogue Vertical C'!H40*(1-Sumary!$B$24)</f>
        <v>61.56234774242423</v>
      </c>
      <c r="I40" s="15">
        <f>'Vogue Vertical C'!I40*(1-Sumary!$B$24)</f>
        <v>68.596375372294361</v>
      </c>
      <c r="J40" s="15">
        <f>'Vogue Vertical C'!J40*(1-Sumary!$B$24)</f>
        <v>75.630403002164513</v>
      </c>
      <c r="K40" s="15">
        <f>'Vogue Vertical C'!K40*(1-Sumary!$B$24)</f>
        <v>78.575951826839827</v>
      </c>
      <c r="L40" s="15">
        <f>'Vogue Vertical C'!L40*(1-Sumary!$B$24)</f>
        <v>85.239767476190494</v>
      </c>
      <c r="M40" s="15">
        <f>'Vogue Vertical C'!M40*(1-Sumary!$B$24)</f>
        <v>87.074680359307337</v>
      </c>
    </row>
    <row r="41" spans="1:13" ht="20.100000000000001" customHeight="1" x14ac:dyDescent="0.2">
      <c r="A41" s="13">
        <f>[17]Sumary!Q13</f>
        <v>1.2</v>
      </c>
      <c r="B41" s="14">
        <f>[17]Sumary!R13</f>
        <v>47.244094488188978</v>
      </c>
      <c r="C41" s="15">
        <f>'Vogue Vertical C'!C41*(1-Sumary!$B$24)</f>
        <v>29.841084372294372</v>
      </c>
      <c r="D41" s="15">
        <f>'Vogue Vertical C'!D41*(1-Sumary!$B$24)</f>
        <v>39.036814891774895</v>
      </c>
      <c r="E41" s="15">
        <f>'Vogue Vertical C'!E41*(1-Sumary!$B$24)</f>
        <v>48.232545411255408</v>
      </c>
      <c r="F41" s="15">
        <f>'Vogue Vertical C'!F41*(1-Sumary!$B$24)</f>
        <v>58.689165930735925</v>
      </c>
      <c r="G41" s="15">
        <f>'Vogue Vertical C'!G41*(1-Sumary!$B$24)</f>
        <v>67.884896450216445</v>
      </c>
      <c r="H41" s="15">
        <f>'Vogue Vertical C'!H41*(1-Sumary!$B$24)</f>
        <v>73.47576228787878</v>
      </c>
      <c r="I41" s="15">
        <f>'Vogue Vertical C'!I41*(1-Sumary!$B$24)</f>
        <v>82.21170628138529</v>
      </c>
      <c r="J41" s="15">
        <f>'Vogue Vertical C'!J41*(1-Sumary!$B$24)</f>
        <v>90.947650274891785</v>
      </c>
      <c r="K41" s="15">
        <f>'Vogue Vertical C'!K41*(1-Sumary!$B$24)</f>
        <v>94.699370008658008</v>
      </c>
      <c r="L41" s="15">
        <f>'Vogue Vertical C'!L41*(1-Sumary!$B$24)</f>
        <v>102.97552747619049</v>
      </c>
      <c r="M41" s="15">
        <f>'Vogue Vertical C'!M41*(1-Sumary!$B$24)</f>
        <v>105.34788763203461</v>
      </c>
    </row>
    <row r="42" spans="1:13" ht="20.100000000000001" customHeight="1" x14ac:dyDescent="0.2">
      <c r="A42" s="13">
        <f>[17]Sumary!Q14</f>
        <v>1.6</v>
      </c>
      <c r="B42" s="14">
        <f>[17]Sumary!R14</f>
        <v>62.99212598425197</v>
      </c>
      <c r="C42" s="15">
        <f>'Vogue Vertical C'!C42*(1-Sumary!$B$24)</f>
        <v>33.424066190476189</v>
      </c>
      <c r="D42" s="15">
        <f>'Vogue Vertical C'!D42*(1-Sumary!$B$24)</f>
        <v>44.411287619047627</v>
      </c>
      <c r="E42" s="15">
        <f>'Vogue Vertical C'!E42*(1-Sumary!$B$24)</f>
        <v>55.398509047619051</v>
      </c>
      <c r="F42" s="15">
        <f>'Vogue Vertical C'!F42*(1-Sumary!$B$24)</f>
        <v>67.646620476190478</v>
      </c>
      <c r="G42" s="15">
        <f>'Vogue Vertical C'!G42*(1-Sumary!$B$24)</f>
        <v>78.633841904761894</v>
      </c>
      <c r="H42" s="15">
        <f>'Vogue Vertical C'!H42*(1-Sumary!$B$24)</f>
        <v>85.389176833333323</v>
      </c>
      <c r="I42" s="15">
        <f>'Vogue Vertical C'!I42*(1-Sumary!$B$24)</f>
        <v>95.827037190476176</v>
      </c>
      <c r="J42" s="15">
        <f>'Vogue Vertical C'!J42*(1-Sumary!$B$24)</f>
        <v>106.26489754761906</v>
      </c>
      <c r="K42" s="15">
        <f>'Vogue Vertical C'!K42*(1-Sumary!$B$24)</f>
        <v>110.82278819047619</v>
      </c>
      <c r="L42" s="15">
        <f>'Vogue Vertical C'!L42*(1-Sumary!$B$24)</f>
        <v>120.71128747619046</v>
      </c>
      <c r="M42" s="15">
        <f>'Vogue Vertical C'!M42*(1-Sumary!$B$24)</f>
        <v>123.6210949047619</v>
      </c>
    </row>
    <row r="43" spans="1:13" ht="20.100000000000001" customHeight="1" x14ac:dyDescent="0.2">
      <c r="A43" s="13">
        <f>[17]Sumary!Q15</f>
        <v>2</v>
      </c>
      <c r="B43" s="14">
        <f>[17]Sumary!R15</f>
        <v>78.740157480314963</v>
      </c>
      <c r="C43" s="15">
        <f>'Vogue Vertical C'!C43*(1-Sumary!$B$24)</f>
        <v>37.00704800865801</v>
      </c>
      <c r="D43" s="15">
        <f>'Vogue Vertical C'!D43*(1-Sumary!$B$24)</f>
        <v>49.785760346320352</v>
      </c>
      <c r="E43" s="15">
        <f>'Vogue Vertical C'!E43*(1-Sumary!$B$24)</f>
        <v>62.564472683982679</v>
      </c>
      <c r="F43" s="15">
        <f>'Vogue Vertical C'!F43*(1-Sumary!$B$24)</f>
        <v>76.604075021645016</v>
      </c>
      <c r="G43" s="15">
        <f>'Vogue Vertical C'!G43*(1-Sumary!$B$24)</f>
        <v>89.382787359307372</v>
      </c>
      <c r="H43" s="15">
        <f>'Vogue Vertical C'!H43*(1-Sumary!$B$24)</f>
        <v>97.302591378787866</v>
      </c>
      <c r="I43" s="15">
        <f>'Vogue Vertical C'!I43*(1-Sumary!$B$24)</f>
        <v>109.44236809956709</v>
      </c>
      <c r="J43" s="15">
        <f>'Vogue Vertical C'!J43*(1-Sumary!$B$24)</f>
        <v>121.58214482034633</v>
      </c>
      <c r="K43" s="15">
        <f>'Vogue Vertical C'!K43*(1-Sumary!$B$24)</f>
        <v>126.94620637229438</v>
      </c>
      <c r="L43" s="15">
        <f>'Vogue Vertical C'!L43*(1-Sumary!$B$24)</f>
        <v>138.44704747619048</v>
      </c>
      <c r="M43" s="15">
        <f>'Vogue Vertical C'!M43*(1-Sumary!$B$24)</f>
        <v>141.89430217748918</v>
      </c>
    </row>
    <row r="44" spans="1:13" ht="20.100000000000001" customHeight="1" x14ac:dyDescent="0.2">
      <c r="A44" s="13">
        <f>[17]Sumary!Q16</f>
        <v>2.4</v>
      </c>
      <c r="B44" s="14">
        <f>[17]Sumary!R16</f>
        <v>94.488188976377955</v>
      </c>
      <c r="C44" s="15">
        <f>'Vogue Vertical C'!C44*(1-Sumary!$B$24)</f>
        <v>40.590029826839825</v>
      </c>
      <c r="D44" s="15">
        <f>'Vogue Vertical C'!D44*(1-Sumary!$B$24)</f>
        <v>55.160233073593076</v>
      </c>
      <c r="E44" s="15">
        <f>'Vogue Vertical C'!E44*(1-Sumary!$B$24)</f>
        <v>69.730436320346328</v>
      </c>
      <c r="F44" s="15">
        <f>'Vogue Vertical C'!F44*(1-Sumary!$B$24)</f>
        <v>85.561529567099555</v>
      </c>
      <c r="G44" s="15">
        <f>'Vogue Vertical C'!G44*(1-Sumary!$B$24)</f>
        <v>100.13173281385281</v>
      </c>
      <c r="H44" s="15">
        <f>'Vogue Vertical C'!H44*(1-Sumary!$B$24)</f>
        <v>109.2160059242424</v>
      </c>
      <c r="I44" s="15">
        <f>'Vogue Vertical C'!I44*(1-Sumary!$B$24)</f>
        <v>123.05769900865799</v>
      </c>
      <c r="J44" s="15">
        <f>'Vogue Vertical C'!J44*(1-Sumary!$B$24)</f>
        <v>136.89939209307357</v>
      </c>
      <c r="K44" s="15">
        <f>'Vogue Vertical C'!K44*(1-Sumary!$B$24)</f>
        <v>143.06962455411255</v>
      </c>
      <c r="L44" s="15">
        <f>'Vogue Vertical C'!L44*(1-Sumary!$B$24)</f>
        <v>156.18280747619048</v>
      </c>
      <c r="M44" s="15">
        <f>'Vogue Vertical C'!M44*(1-Sumary!$B$24)</f>
        <v>160.16750945021641</v>
      </c>
    </row>
    <row r="45" spans="1:13" ht="20.100000000000001" customHeight="1" x14ac:dyDescent="0.2">
      <c r="A45" s="13">
        <f>[17]Sumary!Q17</f>
        <v>2.8</v>
      </c>
      <c r="B45" s="14">
        <f>[17]Sumary!R17</f>
        <v>110.23622047244095</v>
      </c>
      <c r="C45" s="15">
        <f>'Vogue Vertical C'!C45*(1-Sumary!$B$24)</f>
        <v>44.173011645021646</v>
      </c>
      <c r="D45" s="15">
        <f>'Vogue Vertical C'!D45*(1-Sumary!$B$24)</f>
        <v>60.534705800865794</v>
      </c>
      <c r="E45" s="15">
        <f>'Vogue Vertical C'!E45*(1-Sumary!$B$24)</f>
        <v>76.896399956709956</v>
      </c>
      <c r="F45" s="15">
        <f>'Vogue Vertical C'!F45*(1-Sumary!$B$24)</f>
        <v>94.518984112554122</v>
      </c>
      <c r="G45" s="15">
        <f>'Vogue Vertical C'!G45*(1-Sumary!$B$24)</f>
        <v>110.88067826839826</v>
      </c>
      <c r="H45" s="15">
        <f>'Vogue Vertical C'!H45*(1-Sumary!$B$24)</f>
        <v>121.12942046969695</v>
      </c>
      <c r="I45" s="15">
        <f>'Vogue Vertical C'!I45*(1-Sumary!$B$24)</f>
        <v>136.67302991774889</v>
      </c>
      <c r="J45" s="15">
        <f>'Vogue Vertical C'!J45*(1-Sumary!$B$24)</f>
        <v>152.21663936580086</v>
      </c>
      <c r="K45" s="15">
        <f>'Vogue Vertical C'!K45*(1-Sumary!$B$24)</f>
        <v>159.1930427359307</v>
      </c>
      <c r="L45" s="15">
        <f>'Vogue Vertical C'!L45*(1-Sumary!$B$24)</f>
        <v>173.91856747619047</v>
      </c>
      <c r="M45" s="15">
        <f>'Vogue Vertical C'!M45*(1-Sumary!$B$24)</f>
        <v>178.44071672294371</v>
      </c>
    </row>
    <row r="46" spans="1:13" ht="20.100000000000001" customHeight="1" x14ac:dyDescent="0.2">
      <c r="A46" s="13">
        <f>[17]Sumary!Q18</f>
        <v>3.2</v>
      </c>
      <c r="B46" s="14">
        <f>[17]Sumary!R18</f>
        <v>125.98425196850394</v>
      </c>
      <c r="C46" s="15">
        <f>'Vogue Vertical C'!C46*(1-Sumary!$B$24)</f>
        <v>47.755993463203467</v>
      </c>
      <c r="D46" s="15">
        <f>'Vogue Vertical C'!D46*(1-Sumary!$B$24)</f>
        <v>65.909178528138526</v>
      </c>
      <c r="E46" s="15">
        <f>'Vogue Vertical C'!E46*(1-Sumary!$B$24)</f>
        <v>84.062363593073613</v>
      </c>
      <c r="F46" s="15">
        <f>'Vogue Vertical C'!F46*(1-Sumary!$B$24)</f>
        <v>103.47643865800866</v>
      </c>
      <c r="G46" s="15">
        <f>'Vogue Vertical C'!G46*(1-Sumary!$B$24)</f>
        <v>121.62962372294372</v>
      </c>
      <c r="H46" s="15">
        <f>'Vogue Vertical C'!H46*(1-Sumary!$B$24)</f>
        <v>133.04283501515147</v>
      </c>
      <c r="I46" s="15">
        <f>'Vogue Vertical C'!I46*(1-Sumary!$B$24)</f>
        <v>150.28836082683983</v>
      </c>
      <c r="J46" s="15">
        <f>'Vogue Vertical C'!J46*(1-Sumary!$B$24)</f>
        <v>167.53388663852812</v>
      </c>
      <c r="K46" s="15">
        <f>'Vogue Vertical C'!K46*(1-Sumary!$B$24)</f>
        <v>175.31646091774894</v>
      </c>
      <c r="L46" s="15">
        <f>'Vogue Vertical C'!L46*(1-Sumary!$B$24)</f>
        <v>191.65432747619047</v>
      </c>
      <c r="M46" s="15">
        <f>'Vogue Vertical C'!M46*(1-Sumary!$B$24)</f>
        <v>196.71392399567097</v>
      </c>
    </row>
    <row r="47" spans="1:13" ht="20.100000000000001" customHeight="1" x14ac:dyDescent="0.2">
      <c r="A47" s="13">
        <f>[17]Sumary!Q19</f>
        <v>3.6</v>
      </c>
      <c r="B47" s="14">
        <f>[17]Sumary!R19</f>
        <v>141.73228346456693</v>
      </c>
      <c r="C47" s="15">
        <f>'Vogue Vertical C'!C47*(1-Sumary!$B$24)</f>
        <v>51.338975281385281</v>
      </c>
      <c r="D47" s="15">
        <f>'Vogue Vertical C'!D47*(1-Sumary!$B$24)</f>
        <v>71.283651255411257</v>
      </c>
      <c r="E47" s="15">
        <f>'Vogue Vertical C'!E47*(1-Sumary!$B$24)</f>
        <v>91.228327229437227</v>
      </c>
      <c r="F47" s="15">
        <f>'Vogue Vertical C'!F47*(1-Sumary!$B$24)</f>
        <v>112.4338932034632</v>
      </c>
      <c r="G47" s="15">
        <f>'Vogue Vertical C'!G47*(1-Sumary!$B$24)</f>
        <v>132.37856917748917</v>
      </c>
      <c r="H47" s="15">
        <f>'Vogue Vertical C'!H47*(1-Sumary!$B$24)</f>
        <v>144.95624956060604</v>
      </c>
      <c r="I47" s="15">
        <f>'Vogue Vertical C'!I47*(1-Sumary!$B$24)</f>
        <v>163.90369173593072</v>
      </c>
      <c r="J47" s="15">
        <f>'Vogue Vertical C'!J47*(1-Sumary!$B$24)</f>
        <v>182.8511339112554</v>
      </c>
      <c r="K47" s="15">
        <f>'Vogue Vertical C'!K47*(1-Sumary!$B$24)</f>
        <v>191.43987909956709</v>
      </c>
      <c r="L47" s="15">
        <f>'Vogue Vertical C'!L47*(1-Sumary!$B$24)</f>
        <v>209.3900874761905</v>
      </c>
      <c r="M47" s="15">
        <f>'Vogue Vertical C'!M47*(1-Sumary!$B$24)</f>
        <v>214.98713126839826</v>
      </c>
    </row>
    <row r="48" spans="1:13" ht="20.100000000000001" customHeight="1" x14ac:dyDescent="0.2">
      <c r="A48" s="13">
        <f>[17]Sumary!Q20</f>
        <v>4</v>
      </c>
      <c r="B48" s="14">
        <f>[17]Sumary!R20</f>
        <v>157.48031496062993</v>
      </c>
      <c r="C48" s="15">
        <f>'Vogue Vertical C'!C48*(1-Sumary!$B$24)</f>
        <v>54.921957099567095</v>
      </c>
      <c r="D48" s="15">
        <f>'Vogue Vertical C'!D48*(1-Sumary!$B$24)</f>
        <v>76.658123982683989</v>
      </c>
      <c r="E48" s="15">
        <f>'Vogue Vertical C'!E48*(1-Sumary!$B$24)</f>
        <v>98.394290865800841</v>
      </c>
      <c r="F48" s="15">
        <f>'Vogue Vertical C'!F48*(1-Sumary!$B$24)</f>
        <v>121.39134774891774</v>
      </c>
      <c r="G48" s="15">
        <f>'Vogue Vertical C'!G48*(1-Sumary!$B$24)</f>
        <v>143.1275146320346</v>
      </c>
      <c r="H48" s="15">
        <f>'Vogue Vertical C'!H48*(1-Sumary!$B$24)</f>
        <v>156.86966410606058</v>
      </c>
      <c r="I48" s="15">
        <f>'Vogue Vertical C'!I48*(1-Sumary!$B$24)</f>
        <v>177.51902264502158</v>
      </c>
      <c r="J48" s="15">
        <f>'Vogue Vertical C'!J48*(1-Sumary!$B$24)</f>
        <v>198.16838118398266</v>
      </c>
      <c r="K48" s="15">
        <f>'Vogue Vertical C'!K48*(1-Sumary!$B$24)</f>
        <v>207.56329728138527</v>
      </c>
      <c r="L48" s="15">
        <f>'Vogue Vertical C'!L48*(1-Sumary!$B$24)</f>
        <v>227.12584747619047</v>
      </c>
      <c r="M48" s="15">
        <f>'Vogue Vertical C'!M48*(1-Sumary!$B$24)</f>
        <v>233.26033854112546</v>
      </c>
    </row>
    <row r="49" spans="1:13" ht="20.100000000000001" customHeight="1" x14ac:dyDescent="0.2">
      <c r="A49" s="21" t="s">
        <v>32</v>
      </c>
      <c r="B49" s="19"/>
      <c r="C49" s="19"/>
      <c r="D49" s="19"/>
      <c r="E49" s="22"/>
      <c r="F49" s="19"/>
      <c r="H49" s="19"/>
      <c r="I49" s="19"/>
      <c r="J49" s="19"/>
      <c r="K49" s="20"/>
      <c r="L49" s="20"/>
    </row>
    <row r="50" spans="1:13" ht="20.100000000000001" customHeight="1" x14ac:dyDescent="0.2">
      <c r="A50" s="5" t="s">
        <v>1</v>
      </c>
      <c r="B50" s="23"/>
      <c r="C50" s="24">
        <f>[17]Sumary!S10</f>
        <v>0.8</v>
      </c>
      <c r="D50" s="24">
        <f>[17]Sumary!T10</f>
        <v>1.2</v>
      </c>
      <c r="E50" s="24">
        <f>[17]Sumary!U10</f>
        <v>1.6</v>
      </c>
      <c r="F50" s="24">
        <f>[17]Sumary!V10</f>
        <v>2</v>
      </c>
      <c r="G50" s="24">
        <f>[17]Sumary!W10</f>
        <v>2.4</v>
      </c>
      <c r="H50" s="25">
        <f>[17]Sumary!X10</f>
        <v>2.8</v>
      </c>
      <c r="I50" s="25">
        <f>[17]Sumary!Y10</f>
        <v>3.2</v>
      </c>
      <c r="J50" s="25">
        <f>[17]Sumary!Z10</f>
        <v>3.6</v>
      </c>
      <c r="K50" s="25">
        <f>[17]Sumary!AA10</f>
        <v>4</v>
      </c>
      <c r="L50" s="25">
        <f>[17]Sumary!AB10</f>
        <v>4.4000000000000004</v>
      </c>
      <c r="M50" s="25">
        <f>[17]Sumary!AC10</f>
        <v>4.8</v>
      </c>
    </row>
    <row r="51" spans="1:13" ht="20.100000000000001" customHeight="1" x14ac:dyDescent="0.2">
      <c r="A51" s="9"/>
      <c r="B51" s="26" t="s">
        <v>2</v>
      </c>
      <c r="C51" s="29">
        <f>[17]Sumary!S11</f>
        <v>24</v>
      </c>
      <c r="D51" s="29">
        <f>[17]Sumary!T11</f>
        <v>48</v>
      </c>
      <c r="E51" s="29">
        <f>[17]Sumary!U11</f>
        <v>60</v>
      </c>
      <c r="F51" s="29">
        <f>[17]Sumary!V11</f>
        <v>84</v>
      </c>
      <c r="G51" s="29">
        <f>[17]Sumary!W11</f>
        <v>108</v>
      </c>
      <c r="H51" s="30">
        <f>[17]Sumary!X11</f>
        <v>132</v>
      </c>
      <c r="I51" s="30">
        <f>[17]Sumary!Y11</f>
        <v>156</v>
      </c>
      <c r="J51" s="30">
        <f>[17]Sumary!Z11</f>
        <v>190</v>
      </c>
      <c r="K51" s="30">
        <f>[17]Sumary!AA11</f>
        <v>190</v>
      </c>
      <c r="L51" s="30">
        <f>[17]Sumary!AB11</f>
        <v>190</v>
      </c>
      <c r="M51" s="30">
        <f>[17]Sumary!AC11</f>
        <v>190</v>
      </c>
    </row>
    <row r="52" spans="1:13" ht="20.100000000000001" customHeight="1" x14ac:dyDescent="0.2">
      <c r="A52" s="13">
        <f>[17]Sumary!Q12</f>
        <v>0.8</v>
      </c>
      <c r="B52" s="14">
        <f>[17]Sumary!R12</f>
        <v>31.496062992125985</v>
      </c>
      <c r="C52" s="15">
        <f>'Vogue Vertical C'!C52*(1-Sumary!$B$24)</f>
        <v>29.686022294372297</v>
      </c>
      <c r="D52" s="15">
        <f>'Vogue Vertical C'!D52*(1-Sumary!$B$24)</f>
        <v>38.804221774891772</v>
      </c>
      <c r="E52" s="15">
        <f>'Vogue Vertical C'!E52*(1-Sumary!$B$24)</f>
        <v>47.922421255411258</v>
      </c>
      <c r="F52" s="15">
        <f>'Vogue Vertical C'!F52*(1-Sumary!$B$24)</f>
        <v>58.301510735930734</v>
      </c>
      <c r="G52" s="15">
        <f>'Vogue Vertical C'!G52*(1-Sumary!$B$24)</f>
        <v>67.419710216450213</v>
      </c>
      <c r="H52" s="15">
        <f>'Vogue Vertical C'!H52*(1-Sumary!$B$24)</f>
        <v>72.960180878787867</v>
      </c>
      <c r="I52" s="15">
        <f>'Vogue Vertical C'!I52*(1-Sumary!$B$24)</f>
        <v>81.622470385281375</v>
      </c>
      <c r="J52" s="15">
        <f>'Vogue Vertical C'!J52*(1-Sumary!$B$24)</f>
        <v>90.284759891774883</v>
      </c>
      <c r="K52" s="15">
        <f>'Vogue Vertical C'!K52*(1-Sumary!$B$24)</f>
        <v>94.001590658008666</v>
      </c>
      <c r="L52" s="15">
        <f>'Vogue Vertical C'!L52*(1-Sumary!$B$24)</f>
        <v>102.20797019047619</v>
      </c>
      <c r="M52" s="15">
        <f>'Vogue Vertical C'!M52*(1-Sumary!$B$24)</f>
        <v>104.55707103463202</v>
      </c>
    </row>
    <row r="53" spans="1:13" ht="20.100000000000001" customHeight="1" x14ac:dyDescent="0.2">
      <c r="A53" s="13">
        <f>[17]Sumary!Q13</f>
        <v>1.2</v>
      </c>
      <c r="B53" s="14">
        <f>[17]Sumary!R13</f>
        <v>47.244094488188978</v>
      </c>
      <c r="C53" s="15">
        <f>'Vogue Vertical C'!C53*(1-Sumary!$B$24)</f>
        <v>34.801035281385275</v>
      </c>
      <c r="D53" s="15">
        <f>'Vogue Vertical C'!D53*(1-Sumary!$B$24)</f>
        <v>46.476741255411255</v>
      </c>
      <c r="E53" s="15">
        <f>'Vogue Vertical C'!E53*(1-Sumary!$B$24)</f>
        <v>58.152447229437229</v>
      </c>
      <c r="F53" s="15">
        <f>'Vogue Vertical C'!F53*(1-Sumary!$B$24)</f>
        <v>71.089043203463206</v>
      </c>
      <c r="G53" s="15">
        <f>'Vogue Vertical C'!G53*(1-Sumary!$B$24)</f>
        <v>82.764749177489179</v>
      </c>
      <c r="H53" s="15">
        <f>'Vogue Vertical C'!H53*(1-Sumary!$B$24)</f>
        <v>89.967599060606048</v>
      </c>
      <c r="I53" s="15">
        <f>'Vogue Vertical C'!I53*(1-Sumary!$B$24)</f>
        <v>101.05951973593073</v>
      </c>
      <c r="J53" s="15">
        <f>'Vogue Vertical C'!J53*(1-Sumary!$B$24)</f>
        <v>112.15144041125539</v>
      </c>
      <c r="K53" s="15">
        <f>'Vogue Vertical C'!K53*(1-Sumary!$B$24)</f>
        <v>117.0191490995671</v>
      </c>
      <c r="L53" s="15">
        <f>'Vogue Vertical C'!L53*(1-Sumary!$B$24)</f>
        <v>127.52728447619046</v>
      </c>
      <c r="M53" s="15">
        <f>'Vogue Vertical C'!M53*(1-Sumary!$B$24)</f>
        <v>130.64363726839827</v>
      </c>
    </row>
    <row r="54" spans="1:13" ht="20.100000000000001" customHeight="1" x14ac:dyDescent="0.2">
      <c r="A54" s="13">
        <f>[17]Sumary!Q14</f>
        <v>1.6</v>
      </c>
      <c r="B54" s="14">
        <f>[17]Sumary!R14</f>
        <v>62.99212598425197</v>
      </c>
      <c r="C54" s="15">
        <f>'Vogue Vertical C'!C54*(1-Sumary!$B$24)</f>
        <v>39.916048268398271</v>
      </c>
      <c r="D54" s="15">
        <f>'Vogue Vertical C'!D54*(1-Sumary!$B$24)</f>
        <v>54.149260735930739</v>
      </c>
      <c r="E54" s="15">
        <f>'Vogue Vertical C'!E54*(1-Sumary!$B$24)</f>
        <v>68.382473203463192</v>
      </c>
      <c r="F54" s="15">
        <f>'Vogue Vertical C'!F54*(1-Sumary!$B$24)</f>
        <v>83.876575670995678</v>
      </c>
      <c r="G54" s="15">
        <f>'Vogue Vertical C'!G54*(1-Sumary!$B$24)</f>
        <v>98.109788138528145</v>
      </c>
      <c r="H54" s="15">
        <f>'Vogue Vertical C'!H54*(1-Sumary!$B$24)</f>
        <v>106.97501724242423</v>
      </c>
      <c r="I54" s="15">
        <f>'Vogue Vertical C'!I54*(1-Sumary!$B$24)</f>
        <v>120.49656908658008</v>
      </c>
      <c r="J54" s="15">
        <f>'Vogue Vertical C'!J54*(1-Sumary!$B$24)</f>
        <v>134.0181209307359</v>
      </c>
      <c r="K54" s="15">
        <f>'Vogue Vertical C'!K54*(1-Sumary!$B$24)</f>
        <v>140.03670754112554</v>
      </c>
      <c r="L54" s="15">
        <f>'Vogue Vertical C'!L54*(1-Sumary!$B$24)</f>
        <v>152.84659876190477</v>
      </c>
      <c r="M54" s="15">
        <f>'Vogue Vertical C'!M54*(1-Sumary!$B$24)</f>
        <v>156.73020350216447</v>
      </c>
    </row>
    <row r="55" spans="1:13" ht="20.100000000000001" customHeight="1" x14ac:dyDescent="0.2">
      <c r="A55" s="13">
        <f>[17]Sumary!Q15</f>
        <v>2</v>
      </c>
      <c r="B55" s="14">
        <f>[17]Sumary!R15</f>
        <v>78.740157480314963</v>
      </c>
      <c r="C55" s="15">
        <f>'Vogue Vertical C'!C55*(1-Sumary!$B$24)</f>
        <v>45.031061255411259</v>
      </c>
      <c r="D55" s="15">
        <f>'Vogue Vertical C'!D55*(1-Sumary!$B$24)</f>
        <v>61.821780216450222</v>
      </c>
      <c r="E55" s="15">
        <f>'Vogue Vertical C'!E55*(1-Sumary!$B$24)</f>
        <v>78.612499177489184</v>
      </c>
      <c r="F55" s="15">
        <f>'Vogue Vertical C'!F55*(1-Sumary!$B$24)</f>
        <v>96.664108138528135</v>
      </c>
      <c r="G55" s="15">
        <f>'Vogue Vertical C'!G55*(1-Sumary!$B$24)</f>
        <v>113.45482709956711</v>
      </c>
      <c r="H55" s="15">
        <f>'Vogue Vertical C'!H55*(1-Sumary!$B$24)</f>
        <v>123.98243542424242</v>
      </c>
      <c r="I55" s="15">
        <f>'Vogue Vertical C'!I55*(1-Sumary!$B$24)</f>
        <v>139.93361843722943</v>
      </c>
      <c r="J55" s="15">
        <f>'Vogue Vertical C'!J55*(1-Sumary!$B$24)</f>
        <v>155.88480145021646</v>
      </c>
      <c r="K55" s="15">
        <f>'Vogue Vertical C'!K55*(1-Sumary!$B$24)</f>
        <v>163.054265982684</v>
      </c>
      <c r="L55" s="15">
        <f>'Vogue Vertical C'!L55*(1-Sumary!$B$24)</f>
        <v>178.16591304761906</v>
      </c>
      <c r="M55" s="15">
        <f>'Vogue Vertical C'!M55*(1-Sumary!$B$24)</f>
        <v>182.81676973593071</v>
      </c>
    </row>
    <row r="56" spans="1:13" ht="20.100000000000001" customHeight="1" x14ac:dyDescent="0.2">
      <c r="A56" s="13">
        <f>[17]Sumary!Q16</f>
        <v>2.4</v>
      </c>
      <c r="B56" s="14">
        <f>[17]Sumary!R16</f>
        <v>94.488188976377955</v>
      </c>
      <c r="C56" s="15">
        <f>'Vogue Vertical C'!C56*(1-Sumary!$B$24)</f>
        <v>50.146074242424248</v>
      </c>
      <c r="D56" s="15">
        <f>'Vogue Vertical C'!D56*(1-Sumary!$B$24)</f>
        <v>69.494299696969691</v>
      </c>
      <c r="E56" s="15">
        <f>'Vogue Vertical C'!E56*(1-Sumary!$B$24)</f>
        <v>88.842525151515147</v>
      </c>
      <c r="F56" s="15">
        <f>'Vogue Vertical C'!F56*(1-Sumary!$B$24)</f>
        <v>109.45164060606059</v>
      </c>
      <c r="G56" s="15">
        <f>'Vogue Vertical C'!G56*(1-Sumary!$B$24)</f>
        <v>128.79986606060606</v>
      </c>
      <c r="H56" s="15">
        <f>'Vogue Vertical C'!H56*(1-Sumary!$B$24)</f>
        <v>140.98985360606056</v>
      </c>
      <c r="I56" s="15">
        <f>'Vogue Vertical C'!I56*(1-Sumary!$B$24)</f>
        <v>159.37066778787877</v>
      </c>
      <c r="J56" s="15">
        <f>'Vogue Vertical C'!J56*(1-Sumary!$B$24)</f>
        <v>177.75148196969698</v>
      </c>
      <c r="K56" s="15">
        <f>'Vogue Vertical C'!K56*(1-Sumary!$B$24)</f>
        <v>186.07182442424241</v>
      </c>
      <c r="L56" s="15">
        <f>'Vogue Vertical C'!L56*(1-Sumary!$B$24)</f>
        <v>203.48522733333331</v>
      </c>
      <c r="M56" s="15">
        <f>'Vogue Vertical C'!M56*(1-Sumary!$B$24)</f>
        <v>208.90333596969694</v>
      </c>
    </row>
    <row r="57" spans="1:13" ht="20.100000000000001" customHeight="1" x14ac:dyDescent="0.2">
      <c r="A57" s="13">
        <f>[17]Sumary!Q17</f>
        <v>2.8</v>
      </c>
      <c r="B57" s="14">
        <f>[17]Sumary!R17</f>
        <v>110.23622047244095</v>
      </c>
      <c r="C57" s="15">
        <f>'Vogue Vertical C'!C57*(1-Sumary!$B$24)</f>
        <v>55.26108722943723</v>
      </c>
      <c r="D57" s="15">
        <f>'Vogue Vertical C'!D57*(1-Sumary!$B$24)</f>
        <v>77.166819177489174</v>
      </c>
      <c r="E57" s="15">
        <f>'Vogue Vertical C'!E57*(1-Sumary!$B$24)</f>
        <v>99.072551125541125</v>
      </c>
      <c r="F57" s="15">
        <f>'Vogue Vertical C'!F57*(1-Sumary!$B$24)</f>
        <v>122.23917307359308</v>
      </c>
      <c r="G57" s="15">
        <f>'Vogue Vertical C'!G57*(1-Sumary!$B$24)</f>
        <v>144.144905021645</v>
      </c>
      <c r="H57" s="15">
        <f>'Vogue Vertical C'!H57*(1-Sumary!$B$24)</f>
        <v>157.99727178787879</v>
      </c>
      <c r="I57" s="15">
        <f>'Vogue Vertical C'!I57*(1-Sumary!$B$24)</f>
        <v>178.80771713852812</v>
      </c>
      <c r="J57" s="15">
        <f>'Vogue Vertical C'!J57*(1-Sumary!$B$24)</f>
        <v>199.61816248917748</v>
      </c>
      <c r="K57" s="15">
        <f>'Vogue Vertical C'!K57*(1-Sumary!$B$24)</f>
        <v>209.08938286580087</v>
      </c>
      <c r="L57" s="15">
        <f>'Vogue Vertical C'!L57*(1-Sumary!$B$24)</f>
        <v>228.80454161904763</v>
      </c>
      <c r="M57" s="15">
        <f>'Vogue Vertical C'!M57*(1-Sumary!$B$24)</f>
        <v>234.98990220346315</v>
      </c>
    </row>
    <row r="58" spans="1:13" ht="20.100000000000001" customHeight="1" x14ac:dyDescent="0.2">
      <c r="A58" s="13">
        <f>[17]Sumary!Q18</f>
        <v>3.2</v>
      </c>
      <c r="B58" s="14">
        <f>[17]Sumary!R18</f>
        <v>125.98425196850394</v>
      </c>
      <c r="C58" s="15">
        <f>'Vogue Vertical C'!C58*(1-Sumary!$B$24)</f>
        <v>60.376100216450212</v>
      </c>
      <c r="D58" s="15">
        <f>'Vogue Vertical C'!D58*(1-Sumary!$B$24)</f>
        <v>84.839338658008657</v>
      </c>
      <c r="E58" s="15">
        <f>'Vogue Vertical C'!E58*(1-Sumary!$B$24)</f>
        <v>109.3025770995671</v>
      </c>
      <c r="F58" s="15">
        <f>'Vogue Vertical C'!F58*(1-Sumary!$B$24)</f>
        <v>135.02670554112555</v>
      </c>
      <c r="G58" s="15">
        <f>'Vogue Vertical C'!G58*(1-Sumary!$B$24)</f>
        <v>159.48994398268397</v>
      </c>
      <c r="H58" s="15">
        <f>'Vogue Vertical C'!H58*(1-Sumary!$B$24)</f>
        <v>175.00468996969693</v>
      </c>
      <c r="I58" s="15">
        <f>'Vogue Vertical C'!I58*(1-Sumary!$B$24)</f>
        <v>198.24476648917747</v>
      </c>
      <c r="J58" s="15">
        <f>'Vogue Vertical C'!J58*(1-Sumary!$B$24)</f>
        <v>221.484843008658</v>
      </c>
      <c r="K58" s="15">
        <f>'Vogue Vertical C'!K58*(1-Sumary!$B$24)</f>
        <v>232.10694130735931</v>
      </c>
      <c r="L58" s="15">
        <f>'Vogue Vertical C'!L58*(1-Sumary!$B$24)</f>
        <v>254.12385590476188</v>
      </c>
      <c r="M58" s="15">
        <f>'Vogue Vertical C'!M58*(1-Sumary!$B$24)</f>
        <v>261.07646843722944</v>
      </c>
    </row>
    <row r="59" spans="1:13" ht="20.100000000000001" customHeight="1" x14ac:dyDescent="0.2">
      <c r="A59" s="13">
        <f>[17]Sumary!Q19</f>
        <v>3.6</v>
      </c>
      <c r="B59" s="14">
        <f>[17]Sumary!R19</f>
        <v>141.73228346456693</v>
      </c>
      <c r="C59" s="15">
        <f>'Vogue Vertical C'!C59*(1-Sumary!$B$24)</f>
        <v>65.4911132034632</v>
      </c>
      <c r="D59" s="15">
        <f>'Vogue Vertical C'!D59*(1-Sumary!$B$24)</f>
        <v>92.511858138528126</v>
      </c>
      <c r="E59" s="15">
        <f>'Vogue Vertical C'!E59*(1-Sumary!$B$24)</f>
        <v>119.53260307359308</v>
      </c>
      <c r="F59" s="15">
        <f>'Vogue Vertical C'!F59*(1-Sumary!$B$24)</f>
        <v>147.81423800865798</v>
      </c>
      <c r="G59" s="15">
        <f>'Vogue Vertical C'!G59*(1-Sumary!$B$24)</f>
        <v>174.83498294372291</v>
      </c>
      <c r="H59" s="15">
        <f>'Vogue Vertical C'!H59*(1-Sumary!$B$24)</f>
        <v>192.01210815151509</v>
      </c>
      <c r="I59" s="15">
        <f>'Vogue Vertical C'!I59*(1-Sumary!$B$24)</f>
        <v>217.68181583982678</v>
      </c>
      <c r="J59" s="15">
        <f>'Vogue Vertical C'!J59*(1-Sumary!$B$24)</f>
        <v>243.3515235281385</v>
      </c>
      <c r="K59" s="15">
        <f>'Vogue Vertical C'!K59*(1-Sumary!$B$24)</f>
        <v>255.1244997489178</v>
      </c>
      <c r="L59" s="15">
        <f>'Vogue Vertical C'!L59*(1-Sumary!$B$24)</f>
        <v>279.44317019047622</v>
      </c>
      <c r="M59" s="15">
        <f>'Vogue Vertical C'!M59*(1-Sumary!$B$24)</f>
        <v>287.16303467099567</v>
      </c>
    </row>
    <row r="60" spans="1:13" ht="20.100000000000001" customHeight="1" x14ac:dyDescent="0.2">
      <c r="A60" s="13">
        <f>[17]Sumary!Q20</f>
        <v>4</v>
      </c>
      <c r="B60" s="14">
        <f>[17]Sumary!R20</f>
        <v>157.48031496062993</v>
      </c>
      <c r="C60" s="15">
        <f>'Vogue Vertical C'!C60*(1-Sumary!$B$24)</f>
        <v>70.606126190476175</v>
      </c>
      <c r="D60" s="15">
        <f>'Vogue Vertical C'!D60*(1-Sumary!$B$24)</f>
        <v>100.18437761904759</v>
      </c>
      <c r="E60" s="15">
        <f>'Vogue Vertical C'!E60*(1-Sumary!$B$24)</f>
        <v>129.76262904761901</v>
      </c>
      <c r="F60" s="15">
        <f>'Vogue Vertical C'!F60*(1-Sumary!$B$24)</f>
        <v>160.60177047619047</v>
      </c>
      <c r="G60" s="15">
        <f>'Vogue Vertical C'!G60*(1-Sumary!$B$24)</f>
        <v>190.18002190476184</v>
      </c>
      <c r="H60" s="15">
        <f>'Vogue Vertical C'!H60*(1-Sumary!$B$24)</f>
        <v>209.01952633333326</v>
      </c>
      <c r="I60" s="15">
        <f>'Vogue Vertical C'!I60*(1-Sumary!$B$24)</f>
        <v>237.11886519047613</v>
      </c>
      <c r="J60" s="15">
        <f>'Vogue Vertical C'!J60*(1-Sumary!$B$24)</f>
        <v>265.21820404761905</v>
      </c>
      <c r="K60" s="15">
        <f>'Vogue Vertical C'!K60*(1-Sumary!$B$24)</f>
        <v>278.14205819047618</v>
      </c>
      <c r="L60" s="15">
        <f>'Vogue Vertical C'!L60*(1-Sumary!$B$24)</f>
        <v>304.76248447619048</v>
      </c>
      <c r="M60" s="15">
        <f>'Vogue Vertical C'!M60*(1-Sumary!$B$24)</f>
        <v>313.24960090476185</v>
      </c>
    </row>
    <row r="61" spans="1:13" ht="20.100000000000001" customHeight="1" x14ac:dyDescent="0.2">
      <c r="A61" s="1" t="s">
        <v>34</v>
      </c>
    </row>
    <row r="62" spans="1:13" ht="20.100000000000001" customHeight="1" x14ac:dyDescent="0.2">
      <c r="A62" s="5" t="s">
        <v>1</v>
      </c>
      <c r="B62" s="6"/>
      <c r="C62" s="7">
        <f>[17]Sumary!S10</f>
        <v>0.8</v>
      </c>
      <c r="D62" s="24">
        <f>[17]Sumary!T10</f>
        <v>1.2</v>
      </c>
      <c r="E62" s="24">
        <f>[17]Sumary!U10</f>
        <v>1.6</v>
      </c>
      <c r="F62" s="24">
        <f>[17]Sumary!V10</f>
        <v>2</v>
      </c>
      <c r="G62" s="24">
        <f>[17]Sumary!W10</f>
        <v>2.4</v>
      </c>
      <c r="H62" s="25">
        <f>[17]Sumary!X10</f>
        <v>2.8</v>
      </c>
      <c r="I62" s="25">
        <f>[17]Sumary!Y10</f>
        <v>3.2</v>
      </c>
      <c r="J62" s="25">
        <f>[17]Sumary!Z10</f>
        <v>3.6</v>
      </c>
      <c r="K62" s="25">
        <f>[17]Sumary!AA10</f>
        <v>4</v>
      </c>
      <c r="L62" s="25">
        <f>[17]Sumary!AB10</f>
        <v>4.4000000000000004</v>
      </c>
      <c r="M62" s="25">
        <f>[17]Sumary!AC10</f>
        <v>4.8</v>
      </c>
    </row>
    <row r="63" spans="1:13" ht="20.100000000000001" customHeight="1" x14ac:dyDescent="0.2">
      <c r="A63" s="9"/>
      <c r="B63" s="10" t="s">
        <v>2</v>
      </c>
      <c r="C63" s="32">
        <f>[17]Sumary!S11</f>
        <v>24</v>
      </c>
      <c r="D63" s="29">
        <f>[17]Sumary!T11</f>
        <v>48</v>
      </c>
      <c r="E63" s="29">
        <f>[17]Sumary!U11</f>
        <v>60</v>
      </c>
      <c r="F63" s="29">
        <f>[17]Sumary!V11</f>
        <v>84</v>
      </c>
      <c r="G63" s="29">
        <f>[17]Sumary!W11</f>
        <v>108</v>
      </c>
      <c r="H63" s="30">
        <f>[17]Sumary!X11</f>
        <v>132</v>
      </c>
      <c r="I63" s="30">
        <f>[17]Sumary!Y11</f>
        <v>156</v>
      </c>
      <c r="J63" s="30">
        <f>[17]Sumary!Z11</f>
        <v>190</v>
      </c>
      <c r="K63" s="30">
        <f>[17]Sumary!AA11</f>
        <v>190</v>
      </c>
      <c r="L63" s="30">
        <f>[17]Sumary!AB11</f>
        <v>190</v>
      </c>
      <c r="M63" s="30">
        <f>[17]Sumary!AC11</f>
        <v>190</v>
      </c>
    </row>
    <row r="64" spans="1:13" ht="20.100000000000001" customHeight="1" x14ac:dyDescent="0.2">
      <c r="A64" s="13">
        <f>[17]Sumary!Q12</f>
        <v>0.8</v>
      </c>
      <c r="B64" s="14">
        <f>[17]Sumary!R12</f>
        <v>31.496062992125985</v>
      </c>
      <c r="C64" s="15">
        <f>'Vogue Vertical C'!C64*(1-Sumary!$B$24)</f>
        <v>32.148085930735931</v>
      </c>
      <c r="D64" s="15">
        <f>'Vogue Vertical C'!D64*(1-Sumary!$B$24)</f>
        <v>42.497317229437229</v>
      </c>
      <c r="E64" s="15">
        <f>'Vogue Vertical C'!E64*(1-Sumary!$B$24)</f>
        <v>52.846548528138534</v>
      </c>
      <c r="F64" s="15">
        <f>'Vogue Vertical C'!F64*(1-Sumary!$B$24)</f>
        <v>64.456669826839828</v>
      </c>
      <c r="G64" s="15">
        <f>'Vogue Vertical C'!G64*(1-Sumary!$B$24)</f>
        <v>74.805901125541126</v>
      </c>
      <c r="H64" s="15">
        <f>'Vogue Vertical C'!H64*(1-Sumary!$B$24)</f>
        <v>81.146542469696954</v>
      </c>
      <c r="I64" s="15">
        <f>'Vogue Vertical C'!I64*(1-Sumary!$B$24)</f>
        <v>90.978312203463233</v>
      </c>
      <c r="J64" s="15">
        <f>'Vogue Vertical C'!J64*(1-Sumary!$B$24)</f>
        <v>100.81008193722944</v>
      </c>
      <c r="K64" s="15">
        <f>'Vogue Vertical C'!K64*(1-Sumary!$B$24)</f>
        <v>105.08087702164505</v>
      </c>
      <c r="L64" s="15">
        <f>'Vogue Vertical C'!L64*(1-Sumary!$B$24)</f>
        <v>114.3951851904762</v>
      </c>
      <c r="M64" s="15">
        <f>'Vogue Vertical C'!M64*(1-Sumary!$B$24)</f>
        <v>117.11359558008657</v>
      </c>
    </row>
    <row r="65" spans="1:13" ht="20.100000000000001" customHeight="1" x14ac:dyDescent="0.2">
      <c r="A65" s="13">
        <f>[17]Sumary!Q13</f>
        <v>1.2</v>
      </c>
      <c r="B65" s="14">
        <f>[17]Sumary!R13</f>
        <v>47.244094488188978</v>
      </c>
      <c r="C65" s="15">
        <f>'Vogue Vertical C'!C65*(1-Sumary!$B$24)</f>
        <v>38.363462554112552</v>
      </c>
      <c r="D65" s="15">
        <f>'Vogue Vertical C'!D65*(1-Sumary!$B$24)</f>
        <v>51.820382164502163</v>
      </c>
      <c r="E65" s="15">
        <f>'Vogue Vertical C'!E65*(1-Sumary!$B$24)</f>
        <v>65.277301774891768</v>
      </c>
      <c r="F65" s="15">
        <f>'Vogue Vertical C'!F65*(1-Sumary!$B$24)</f>
        <v>79.995111385281376</v>
      </c>
      <c r="G65" s="15">
        <f>'Vogue Vertical C'!G65*(1-Sumary!$B$24)</f>
        <v>93.452030995670995</v>
      </c>
      <c r="H65" s="15">
        <f>'Vogue Vertical C'!H65*(1-Sumary!$B$24)</f>
        <v>101.81266974242423</v>
      </c>
      <c r="I65" s="15">
        <f>'Vogue Vertical C'!I65*(1-Sumary!$B$24)</f>
        <v>114.59674337229436</v>
      </c>
      <c r="J65" s="15">
        <f>'Vogue Vertical C'!J65*(1-Sumary!$B$24)</f>
        <v>127.38081700216453</v>
      </c>
      <c r="K65" s="15">
        <f>'Vogue Vertical C'!K65*(1-Sumary!$B$24)</f>
        <v>133.05007182683983</v>
      </c>
      <c r="L65" s="15">
        <f>'Vogue Vertical C'!L65*(1-Sumary!$B$24)</f>
        <v>145.16129947619046</v>
      </c>
      <c r="M65" s="15">
        <f>'Vogue Vertical C'!M65*(1-Sumary!$B$24)</f>
        <v>148.81201635930731</v>
      </c>
    </row>
    <row r="66" spans="1:13" ht="20.100000000000001" customHeight="1" x14ac:dyDescent="0.2">
      <c r="A66" s="13">
        <f>[17]Sumary!Q14</f>
        <v>1.6</v>
      </c>
      <c r="B66" s="14">
        <f>[17]Sumary!R14</f>
        <v>62.99212598425197</v>
      </c>
      <c r="C66" s="15">
        <f>'Vogue Vertical C'!C66*(1-Sumary!$B$24)</f>
        <v>44.578839177489172</v>
      </c>
      <c r="D66" s="15">
        <f>'Vogue Vertical C'!D66*(1-Sumary!$B$24)</f>
        <v>61.143447099567105</v>
      </c>
      <c r="E66" s="15">
        <f>'Vogue Vertical C'!E66*(1-Sumary!$B$24)</f>
        <v>77.708055021645038</v>
      </c>
      <c r="F66" s="15">
        <f>'Vogue Vertical C'!F66*(1-Sumary!$B$24)</f>
        <v>95.533552943722952</v>
      </c>
      <c r="G66" s="15">
        <f>'Vogue Vertical C'!G66*(1-Sumary!$B$24)</f>
        <v>112.09816086580088</v>
      </c>
      <c r="H66" s="15">
        <f>'Vogue Vertical C'!H66*(1-Sumary!$B$24)</f>
        <v>122.47879701515151</v>
      </c>
      <c r="I66" s="15">
        <f>'Vogue Vertical C'!I66*(1-Sumary!$B$24)</f>
        <v>138.21517454112552</v>
      </c>
      <c r="J66" s="15">
        <f>'Vogue Vertical C'!J66*(1-Sumary!$B$24)</f>
        <v>153.95155206709956</v>
      </c>
      <c r="K66" s="15">
        <f>'Vogue Vertical C'!K66*(1-Sumary!$B$24)</f>
        <v>161.01926663203463</v>
      </c>
      <c r="L66" s="15">
        <f>'Vogue Vertical C'!L66*(1-Sumary!$B$24)</f>
        <v>175.92741376190477</v>
      </c>
      <c r="M66" s="15">
        <f>'Vogue Vertical C'!M66*(1-Sumary!$B$24)</f>
        <v>180.51043713852815</v>
      </c>
    </row>
    <row r="67" spans="1:13" ht="20.100000000000001" customHeight="1" x14ac:dyDescent="0.2">
      <c r="A67" s="13">
        <f>[17]Sumary!Q15</f>
        <v>2</v>
      </c>
      <c r="B67" s="14">
        <f>[17]Sumary!R15</f>
        <v>78.740157480314963</v>
      </c>
      <c r="C67" s="15">
        <f>'Vogue Vertical C'!C67*(1-Sumary!$B$24)</f>
        <v>50.794215800865807</v>
      </c>
      <c r="D67" s="15">
        <f>'Vogue Vertical C'!D67*(1-Sumary!$B$24)</f>
        <v>70.466512034632032</v>
      </c>
      <c r="E67" s="15">
        <f>'Vogue Vertical C'!E67*(1-Sumary!$B$24)</f>
        <v>90.138808268398279</v>
      </c>
      <c r="F67" s="15">
        <f>'Vogue Vertical C'!F67*(1-Sumary!$B$24)</f>
        <v>111.0719945021645</v>
      </c>
      <c r="G67" s="15">
        <f>'Vogue Vertical C'!G67*(1-Sumary!$B$24)</f>
        <v>130.74429073593075</v>
      </c>
      <c r="H67" s="15">
        <f>'Vogue Vertical C'!H67*(1-Sumary!$B$24)</f>
        <v>143.14492428787878</v>
      </c>
      <c r="I67" s="15">
        <f>'Vogue Vertical C'!I67*(1-Sumary!$B$24)</f>
        <v>161.83360570995671</v>
      </c>
      <c r="J67" s="15">
        <f>'Vogue Vertical C'!J67*(1-Sumary!$B$24)</f>
        <v>180.52228713203465</v>
      </c>
      <c r="K67" s="15">
        <f>'Vogue Vertical C'!K67*(1-Sumary!$B$24)</f>
        <v>188.98846143722943</v>
      </c>
      <c r="L67" s="15">
        <f>'Vogue Vertical C'!L67*(1-Sumary!$B$24)</f>
        <v>206.69352804761905</v>
      </c>
      <c r="M67" s="15">
        <f>'Vogue Vertical C'!M67*(1-Sumary!$B$24)</f>
        <v>212.2088579177489</v>
      </c>
    </row>
    <row r="68" spans="1:13" ht="20.100000000000001" customHeight="1" x14ac:dyDescent="0.2">
      <c r="A68" s="13">
        <f>[17]Sumary!Q16</f>
        <v>2.4</v>
      </c>
      <c r="B68" s="14">
        <f>[17]Sumary!R16</f>
        <v>94.488188976377955</v>
      </c>
      <c r="C68" s="15">
        <f>'Vogue Vertical C'!C68*(1-Sumary!$B$24)</f>
        <v>57.009592424242427</v>
      </c>
      <c r="D68" s="15">
        <f>'Vogue Vertical C'!D68*(1-Sumary!$B$24)</f>
        <v>79.789576969696967</v>
      </c>
      <c r="E68" s="15">
        <f>'Vogue Vertical C'!E68*(1-Sumary!$B$24)</f>
        <v>102.56956151515152</v>
      </c>
      <c r="F68" s="15">
        <f>'Vogue Vertical C'!F68*(1-Sumary!$B$24)</f>
        <v>126.61043606060606</v>
      </c>
      <c r="G68" s="15">
        <f>'Vogue Vertical C'!G68*(1-Sumary!$B$24)</f>
        <v>149.39042060606059</v>
      </c>
      <c r="H68" s="15">
        <f>'Vogue Vertical C'!H68*(1-Sumary!$B$24)</f>
        <v>163.81105156060602</v>
      </c>
      <c r="I68" s="15">
        <f>'Vogue Vertical C'!I68*(1-Sumary!$B$24)</f>
        <v>185.45203687878788</v>
      </c>
      <c r="J68" s="15">
        <f>'Vogue Vertical C'!J68*(1-Sumary!$B$24)</f>
        <v>207.09302219696968</v>
      </c>
      <c r="K68" s="15">
        <f>'Vogue Vertical C'!K68*(1-Sumary!$B$24)</f>
        <v>216.95765624242421</v>
      </c>
      <c r="L68" s="15">
        <f>'Vogue Vertical C'!L68*(1-Sumary!$B$24)</f>
        <v>237.45964233333336</v>
      </c>
      <c r="M68" s="15">
        <f>'Vogue Vertical C'!M68*(1-Sumary!$B$24)</f>
        <v>243.90727869696968</v>
      </c>
    </row>
    <row r="69" spans="1:13" ht="20.100000000000001" customHeight="1" x14ac:dyDescent="0.2">
      <c r="A69" s="13">
        <f>[17]Sumary!Q17</f>
        <v>2.8</v>
      </c>
      <c r="B69" s="14">
        <f>[17]Sumary!R17</f>
        <v>110.23622047244095</v>
      </c>
      <c r="C69" s="15">
        <f>'Vogue Vertical C'!C69*(1-Sumary!$B$24)</f>
        <v>63.224969047619041</v>
      </c>
      <c r="D69" s="15">
        <f>'Vogue Vertical C'!D69*(1-Sumary!$B$24)</f>
        <v>89.112641904761915</v>
      </c>
      <c r="E69" s="15">
        <f>'Vogue Vertical C'!E69*(1-Sumary!$B$24)</f>
        <v>115.00031476190476</v>
      </c>
      <c r="F69" s="15">
        <f>'Vogue Vertical C'!F69*(1-Sumary!$B$24)</f>
        <v>142.1488776190476</v>
      </c>
      <c r="G69" s="15">
        <f>'Vogue Vertical C'!G69*(1-Sumary!$B$24)</f>
        <v>168.03655047619046</v>
      </c>
      <c r="H69" s="15">
        <f>'Vogue Vertical C'!H69*(1-Sumary!$B$24)</f>
        <v>184.47717883333331</v>
      </c>
      <c r="I69" s="15">
        <f>'Vogue Vertical C'!I69*(1-Sumary!$B$24)</f>
        <v>209.07046804761902</v>
      </c>
      <c r="J69" s="15">
        <f>'Vogue Vertical C'!J69*(1-Sumary!$B$24)</f>
        <v>233.66375726190475</v>
      </c>
      <c r="K69" s="15">
        <f>'Vogue Vertical C'!K69*(1-Sumary!$B$24)</f>
        <v>244.92685104761904</v>
      </c>
      <c r="L69" s="15">
        <f>'Vogue Vertical C'!L69*(1-Sumary!$B$24)</f>
        <v>268.22575661904767</v>
      </c>
      <c r="M69" s="15">
        <f>'Vogue Vertical C'!M69*(1-Sumary!$B$24)</f>
        <v>275.60569947619047</v>
      </c>
    </row>
    <row r="70" spans="1:13" ht="20.100000000000001" customHeight="1" x14ac:dyDescent="0.2">
      <c r="A70" s="13">
        <f>[17]Sumary!Q18</f>
        <v>3.2</v>
      </c>
      <c r="B70" s="14">
        <f>[17]Sumary!R18</f>
        <v>125.98425196850394</v>
      </c>
      <c r="C70" s="15">
        <f>'Vogue Vertical C'!C70*(1-Sumary!$B$24)</f>
        <v>69.440345670995683</v>
      </c>
      <c r="D70" s="15">
        <f>'Vogue Vertical C'!D70*(1-Sumary!$B$24)</f>
        <v>98.435706839826835</v>
      </c>
      <c r="E70" s="15">
        <f>'Vogue Vertical C'!E70*(1-Sumary!$B$24)</f>
        <v>127.43106800865803</v>
      </c>
      <c r="F70" s="15">
        <f>'Vogue Vertical C'!F70*(1-Sumary!$B$24)</f>
        <v>157.68731917748917</v>
      </c>
      <c r="G70" s="15">
        <f>'Vogue Vertical C'!G70*(1-Sumary!$B$24)</f>
        <v>186.68268034632032</v>
      </c>
      <c r="H70" s="15">
        <f>'Vogue Vertical C'!H70*(1-Sumary!$B$24)</f>
        <v>205.14330610606055</v>
      </c>
      <c r="I70" s="15">
        <f>'Vogue Vertical C'!I70*(1-Sumary!$B$24)</f>
        <v>232.68889921645021</v>
      </c>
      <c r="J70" s="15">
        <f>'Vogue Vertical C'!J70*(1-Sumary!$B$24)</f>
        <v>260.23449232683987</v>
      </c>
      <c r="K70" s="15">
        <f>'Vogue Vertical C'!K70*(1-Sumary!$B$24)</f>
        <v>272.89604585281393</v>
      </c>
      <c r="L70" s="15">
        <f>'Vogue Vertical C'!L70*(1-Sumary!$B$24)</f>
        <v>298.99187090476192</v>
      </c>
      <c r="M70" s="15">
        <f>'Vogue Vertical C'!M70*(1-Sumary!$B$24)</f>
        <v>307.30412025541125</v>
      </c>
    </row>
    <row r="71" spans="1:13" ht="20.100000000000001" customHeight="1" x14ac:dyDescent="0.2">
      <c r="A71" s="13">
        <f>[17]Sumary!Q19</f>
        <v>3.6</v>
      </c>
      <c r="B71" s="14">
        <f>[17]Sumary!R19</f>
        <v>141.73228346456693</v>
      </c>
      <c r="C71" s="15">
        <f>'Vogue Vertical C'!C71*(1-Sumary!$B$24)</f>
        <v>75.655722294372296</v>
      </c>
      <c r="D71" s="15">
        <f>'Vogue Vertical C'!D71*(1-Sumary!$B$24)</f>
        <v>107.75877177489178</v>
      </c>
      <c r="E71" s="15">
        <f>'Vogue Vertical C'!E71*(1-Sumary!$B$24)</f>
        <v>139.86182125541123</v>
      </c>
      <c r="F71" s="15">
        <f>'Vogue Vertical C'!F71*(1-Sumary!$B$24)</f>
        <v>173.22576073593075</v>
      </c>
      <c r="G71" s="15">
        <f>'Vogue Vertical C'!G71*(1-Sumary!$B$24)</f>
        <v>205.32881021645019</v>
      </c>
      <c r="H71" s="15">
        <f>'Vogue Vertical C'!H71*(1-Sumary!$B$24)</f>
        <v>225.80943337878784</v>
      </c>
      <c r="I71" s="15">
        <f>'Vogue Vertical C'!I71*(1-Sumary!$B$24)</f>
        <v>256.30733038528138</v>
      </c>
      <c r="J71" s="15">
        <f>'Vogue Vertical C'!J71*(1-Sumary!$B$24)</f>
        <v>286.80522739177491</v>
      </c>
      <c r="K71" s="15">
        <f>'Vogue Vertical C'!K71*(1-Sumary!$B$24)</f>
        <v>300.8652406580087</v>
      </c>
      <c r="L71" s="15">
        <f>'Vogue Vertical C'!L71*(1-Sumary!$B$24)</f>
        <v>329.75798519047629</v>
      </c>
      <c r="M71" s="15">
        <f>'Vogue Vertical C'!M71*(1-Sumary!$B$24)</f>
        <v>339.00254103463203</v>
      </c>
    </row>
    <row r="72" spans="1:13" ht="20.100000000000001" customHeight="1" x14ac:dyDescent="0.2">
      <c r="A72" s="13">
        <f>[17]Sumary!Q20</f>
        <v>4</v>
      </c>
      <c r="B72" s="14">
        <f>[17]Sumary!R20</f>
        <v>157.48031496062993</v>
      </c>
      <c r="C72" s="15">
        <f>'Vogue Vertical C'!C72*(1-Sumary!$B$24)</f>
        <v>81.87109891774891</v>
      </c>
      <c r="D72" s="15">
        <f>'Vogue Vertical C'!D72*(1-Sumary!$B$24)</f>
        <v>117.0818367099567</v>
      </c>
      <c r="E72" s="15">
        <f>'Vogue Vertical C'!E72*(1-Sumary!$B$24)</f>
        <v>152.29257450216448</v>
      </c>
      <c r="F72" s="15">
        <f>'Vogue Vertical C'!F72*(1-Sumary!$B$24)</f>
        <v>188.76420229437227</v>
      </c>
      <c r="G72" s="15">
        <f>'Vogue Vertical C'!G72*(1-Sumary!$B$24)</f>
        <v>223.97494008658006</v>
      </c>
      <c r="H72" s="15">
        <f>'Vogue Vertical C'!H72*(1-Sumary!$B$24)</f>
        <v>246.47556065151505</v>
      </c>
      <c r="I72" s="15">
        <f>'Vogue Vertical C'!I72*(1-Sumary!$B$24)</f>
        <v>279.92576155411257</v>
      </c>
      <c r="J72" s="15">
        <f>'Vogue Vertical C'!J72*(1-Sumary!$B$24)</f>
        <v>313.37596245670994</v>
      </c>
      <c r="K72" s="15">
        <f>'Vogue Vertical C'!K72*(1-Sumary!$B$24)</f>
        <v>328.83443546320348</v>
      </c>
      <c r="L72" s="15">
        <f>'Vogue Vertical C'!L72*(1-Sumary!$B$24)</f>
        <v>360.52409947619049</v>
      </c>
      <c r="M72" s="15">
        <f>'Vogue Vertical C'!M72*(1-Sumary!$B$24)</f>
        <v>370.70096181385276</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[17]Sumary!S10</f>
        <v>0.8</v>
      </c>
      <c r="D74" s="24">
        <f>[17]Sumary!T10</f>
        <v>1.2</v>
      </c>
      <c r="E74" s="24">
        <f>[17]Sumary!U10</f>
        <v>1.6</v>
      </c>
      <c r="F74" s="24">
        <f>[17]Sumary!V10</f>
        <v>2</v>
      </c>
      <c r="G74" s="24">
        <f>[17]Sumary!W10</f>
        <v>2.4</v>
      </c>
      <c r="H74" s="25">
        <f>[17]Sumary!X10</f>
        <v>2.8</v>
      </c>
      <c r="I74" s="25">
        <f>[17]Sumary!Y10</f>
        <v>3.2</v>
      </c>
      <c r="J74" s="25">
        <f>[17]Sumary!Z10</f>
        <v>3.6</v>
      </c>
      <c r="K74" s="25">
        <f>[17]Sumary!AA10</f>
        <v>4</v>
      </c>
      <c r="L74" s="25">
        <f>[17]Sumary!AB10</f>
        <v>4.4000000000000004</v>
      </c>
      <c r="M74" s="25">
        <f>[17]Sumary!AC10</f>
        <v>4.8</v>
      </c>
    </row>
    <row r="75" spans="1:13" ht="20.100000000000001" customHeight="1" x14ac:dyDescent="0.2">
      <c r="A75" s="9"/>
      <c r="B75" s="26" t="s">
        <v>2</v>
      </c>
      <c r="C75" s="29">
        <f>[17]Sumary!S11</f>
        <v>24</v>
      </c>
      <c r="D75" s="29">
        <f>[17]Sumary!T11</f>
        <v>48</v>
      </c>
      <c r="E75" s="29">
        <f>[17]Sumary!U11</f>
        <v>60</v>
      </c>
      <c r="F75" s="29">
        <f>[17]Sumary!V11</f>
        <v>84</v>
      </c>
      <c r="G75" s="29">
        <f>[17]Sumary!W11</f>
        <v>108</v>
      </c>
      <c r="H75" s="30">
        <f>[17]Sumary!X11</f>
        <v>132</v>
      </c>
      <c r="I75" s="30">
        <f>[17]Sumary!Y11</f>
        <v>156</v>
      </c>
      <c r="J75" s="30">
        <f>[17]Sumary!Z11</f>
        <v>190</v>
      </c>
      <c r="K75" s="30">
        <f>[17]Sumary!AA11</f>
        <v>190</v>
      </c>
      <c r="L75" s="30">
        <f>[17]Sumary!AB11</f>
        <v>190</v>
      </c>
      <c r="M75" s="30">
        <f>[17]Sumary!AC11</f>
        <v>190</v>
      </c>
    </row>
    <row r="76" spans="1:13" ht="20.100000000000001" customHeight="1" x14ac:dyDescent="0.2">
      <c r="A76" s="13">
        <f>[17]Sumary!Q12</f>
        <v>0.8</v>
      </c>
      <c r="B76" s="14">
        <f>[17]Sumary!R12</f>
        <v>31.496062992125985</v>
      </c>
      <c r="C76" s="15">
        <f>'Vogue Vertical C'!C76*(1-Sumary!$B$24)</f>
        <v>35.629752164502165</v>
      </c>
      <c r="D76" s="15">
        <f>'Vogue Vertical C'!D76*(1-Sumary!$B$24)</f>
        <v>47.719816580086587</v>
      </c>
      <c r="E76" s="15">
        <f>'Vogue Vertical C'!E76*(1-Sumary!$B$24)</f>
        <v>59.809880995671008</v>
      </c>
      <c r="F76" s="15">
        <f>'Vogue Vertical C'!F76*(1-Sumary!$B$24)</f>
        <v>73.16083541125542</v>
      </c>
      <c r="G76" s="15">
        <f>'Vogue Vertical C'!G76*(1-Sumary!$B$24)</f>
        <v>85.250899826839827</v>
      </c>
      <c r="H76" s="15">
        <f>'Vogue Vertical C'!H76*(1-Sumary!$B$24)</f>
        <v>92.723082696969684</v>
      </c>
      <c r="I76" s="15">
        <f>'Vogue Vertical C'!I76*(1-Sumary!$B$24)</f>
        <v>104.20864389177488</v>
      </c>
      <c r="J76" s="15">
        <f>'Vogue Vertical C'!J76*(1-Sumary!$B$24)</f>
        <v>115.69420508658008</v>
      </c>
      <c r="K76" s="15">
        <f>'Vogue Vertical C'!K76*(1-Sumary!$B$24)</f>
        <v>120.74837507359308</v>
      </c>
      <c r="L76" s="15">
        <f>'Vogue Vertical C'!L76*(1-Sumary!$B$24)</f>
        <v>131.62943304761907</v>
      </c>
      <c r="M76" s="15">
        <f>'Vogue Vertical C'!M76*(1-Sumary!$B$24)</f>
        <v>134.87009337229435</v>
      </c>
    </row>
    <row r="77" spans="1:13" ht="20.100000000000001" customHeight="1" x14ac:dyDescent="0.2">
      <c r="A77" s="13">
        <f>[17]Sumary!Q13</f>
        <v>1.2</v>
      </c>
      <c r="B77" s="14">
        <f>[17]Sumary!R13</f>
        <v>47.244094488188978</v>
      </c>
      <c r="C77" s="15">
        <f>'Vogue Vertical C'!C77*(1-Sumary!$B$24)</f>
        <v>43.40118073593073</v>
      </c>
      <c r="D77" s="15">
        <f>'Vogue Vertical C'!D77*(1-Sumary!$B$24)</f>
        <v>59.376959437229438</v>
      </c>
      <c r="E77" s="15">
        <f>'Vogue Vertical C'!E77*(1-Sumary!$B$24)</f>
        <v>75.352738138528139</v>
      </c>
      <c r="F77" s="15">
        <f>'Vogue Vertical C'!F77*(1-Sumary!$B$24)</f>
        <v>92.589406839826836</v>
      </c>
      <c r="G77" s="15">
        <f>'Vogue Vertical C'!G77*(1-Sumary!$B$24)</f>
        <v>108.56518554112554</v>
      </c>
      <c r="H77" s="15">
        <f>'Vogue Vertical C'!H77*(1-Sumary!$B$24)</f>
        <v>118.56308269696969</v>
      </c>
      <c r="I77" s="15">
        <f>'Vogue Vertical C'!I77*(1-Sumary!$B$24)</f>
        <v>133.7400724632034</v>
      </c>
      <c r="J77" s="15">
        <f>'Vogue Vertical C'!J77*(1-Sumary!$B$24)</f>
        <v>148.91706222943725</v>
      </c>
      <c r="K77" s="15">
        <f>'Vogue Vertical C'!K77*(1-Sumary!$B$24)</f>
        <v>155.71980364502161</v>
      </c>
      <c r="L77" s="15">
        <f>'Vogue Vertical C'!L77*(1-Sumary!$B$24)</f>
        <v>170.09800447619048</v>
      </c>
      <c r="M77" s="15">
        <f>'Vogue Vertical C'!M77*(1-Sumary!$B$24)</f>
        <v>174.50437908658006</v>
      </c>
    </row>
    <row r="78" spans="1:13" ht="20.100000000000001" customHeight="1" x14ac:dyDescent="0.2">
      <c r="A78" s="13">
        <f>[17]Sumary!Q14</f>
        <v>1.6</v>
      </c>
      <c r="B78" s="14">
        <f>[17]Sumary!R14</f>
        <v>62.99212598425197</v>
      </c>
      <c r="C78" s="15">
        <f>'Vogue Vertical C'!C78*(1-Sumary!$B$24)</f>
        <v>51.172609307359309</v>
      </c>
      <c r="D78" s="15">
        <f>'Vogue Vertical C'!D78*(1-Sumary!$B$24)</f>
        <v>71.034102294372303</v>
      </c>
      <c r="E78" s="15">
        <f>'Vogue Vertical C'!E78*(1-Sumary!$B$24)</f>
        <v>90.895595281385297</v>
      </c>
      <c r="F78" s="15">
        <f>'Vogue Vertical C'!F78*(1-Sumary!$B$24)</f>
        <v>112.01797826839828</v>
      </c>
      <c r="G78" s="15">
        <f>'Vogue Vertical C'!G78*(1-Sumary!$B$24)</f>
        <v>131.87947125541126</v>
      </c>
      <c r="H78" s="15">
        <f>'Vogue Vertical C'!H78*(1-Sumary!$B$24)</f>
        <v>144.40308269696965</v>
      </c>
      <c r="I78" s="15">
        <f>'Vogue Vertical C'!I78*(1-Sumary!$B$24)</f>
        <v>163.27150103463205</v>
      </c>
      <c r="J78" s="15">
        <f>'Vogue Vertical C'!J78*(1-Sumary!$B$24)</f>
        <v>182.13991937229437</v>
      </c>
      <c r="K78" s="15">
        <f>'Vogue Vertical C'!K78*(1-Sumary!$B$24)</f>
        <v>190.69123221645023</v>
      </c>
      <c r="L78" s="15">
        <f>'Vogue Vertical C'!L78*(1-Sumary!$B$24)</f>
        <v>208.56657590476195</v>
      </c>
      <c r="M78" s="15">
        <f>'Vogue Vertical C'!M78*(1-Sumary!$B$24)</f>
        <v>214.1386648008658</v>
      </c>
    </row>
    <row r="79" spans="1:13" ht="20.100000000000001" customHeight="1" x14ac:dyDescent="0.2">
      <c r="A79" s="13">
        <f>[17]Sumary!Q15</f>
        <v>2</v>
      </c>
      <c r="B79" s="14">
        <f>[17]Sumary!R15</f>
        <v>78.740157480314963</v>
      </c>
      <c r="C79" s="15">
        <f>'Vogue Vertical C'!C79*(1-Sumary!$B$24)</f>
        <v>58.944037878787881</v>
      </c>
      <c r="D79" s="15">
        <f>'Vogue Vertical C'!D79*(1-Sumary!$B$24)</f>
        <v>82.691245151515147</v>
      </c>
      <c r="E79" s="15">
        <f>'Vogue Vertical C'!E79*(1-Sumary!$B$24)</f>
        <v>106.43845242424244</v>
      </c>
      <c r="F79" s="15">
        <f>'Vogue Vertical C'!F79*(1-Sumary!$B$24)</f>
        <v>131.4465496969697</v>
      </c>
      <c r="G79" s="15">
        <f>'Vogue Vertical C'!G79*(1-Sumary!$B$24)</f>
        <v>155.19375696969698</v>
      </c>
      <c r="H79" s="15">
        <f>'Vogue Vertical C'!H79*(1-Sumary!$B$24)</f>
        <v>170.24308269696971</v>
      </c>
      <c r="I79" s="15">
        <f>'Vogue Vertical C'!I79*(1-Sumary!$B$24)</f>
        <v>192.80292960606062</v>
      </c>
      <c r="J79" s="15">
        <f>'Vogue Vertical C'!J79*(1-Sumary!$B$24)</f>
        <v>215.36277651515155</v>
      </c>
      <c r="K79" s="15">
        <f>'Vogue Vertical C'!K79*(1-Sumary!$B$24)</f>
        <v>225.66266078787882</v>
      </c>
      <c r="L79" s="15">
        <f>'Vogue Vertical C'!L79*(1-Sumary!$B$24)</f>
        <v>247.03514733333338</v>
      </c>
      <c r="M79" s="15">
        <f>'Vogue Vertical C'!M79*(1-Sumary!$B$24)</f>
        <v>253.77295051515151</v>
      </c>
    </row>
    <row r="80" spans="1:13" ht="20.100000000000001" customHeight="1" x14ac:dyDescent="0.2">
      <c r="A80" s="13">
        <f>[17]Sumary!Q16</f>
        <v>2.4</v>
      </c>
      <c r="B80" s="14">
        <f>[17]Sumary!R16</f>
        <v>94.488188976377955</v>
      </c>
      <c r="C80" s="15">
        <f>'Vogue Vertical C'!C80*(1-Sumary!$B$24)</f>
        <v>66.715466450216454</v>
      </c>
      <c r="D80" s="15">
        <f>'Vogue Vertical C'!D80*(1-Sumary!$B$24)</f>
        <v>94.348388008658006</v>
      </c>
      <c r="E80" s="15">
        <f>'Vogue Vertical C'!E80*(1-Sumary!$B$24)</f>
        <v>121.98130956709957</v>
      </c>
      <c r="F80" s="15">
        <f>'Vogue Vertical C'!F80*(1-Sumary!$B$24)</f>
        <v>150.87512112554111</v>
      </c>
      <c r="G80" s="15">
        <f>'Vogue Vertical C'!G80*(1-Sumary!$B$24)</f>
        <v>178.50804268398267</v>
      </c>
      <c r="H80" s="15">
        <f>'Vogue Vertical C'!H80*(1-Sumary!$B$24)</f>
        <v>196.08308269696965</v>
      </c>
      <c r="I80" s="15">
        <f>'Vogue Vertical C'!I80*(1-Sumary!$B$24)</f>
        <v>222.33435817748915</v>
      </c>
      <c r="J80" s="15">
        <f>'Vogue Vertical C'!J80*(1-Sumary!$B$24)</f>
        <v>248.5856336580087</v>
      </c>
      <c r="K80" s="15">
        <f>'Vogue Vertical C'!K80*(1-Sumary!$B$24)</f>
        <v>260.63408935930738</v>
      </c>
      <c r="L80" s="15">
        <f>'Vogue Vertical C'!L80*(1-Sumary!$B$24)</f>
        <v>285.50371876190485</v>
      </c>
      <c r="M80" s="15">
        <f>'Vogue Vertical C'!M80*(1-Sumary!$B$24)</f>
        <v>293.40723622943727</v>
      </c>
    </row>
    <row r="81" spans="1:13" ht="20.100000000000001" customHeight="1" x14ac:dyDescent="0.2">
      <c r="A81" s="13">
        <f>[17]Sumary!Q17</f>
        <v>2.8</v>
      </c>
      <c r="B81" s="14">
        <f>[17]Sumary!R17</f>
        <v>110.23622047244095</v>
      </c>
      <c r="C81" s="15">
        <f>'Vogue Vertical C'!C81*(1-Sumary!$B$24)</f>
        <v>74.486895021645026</v>
      </c>
      <c r="D81" s="15">
        <f>'Vogue Vertical C'!D81*(1-Sumary!$B$24)</f>
        <v>106.00553086580088</v>
      </c>
      <c r="E81" s="15">
        <f>'Vogue Vertical C'!E81*(1-Sumary!$B$24)</f>
        <v>137.52416670995672</v>
      </c>
      <c r="F81" s="15">
        <f>'Vogue Vertical C'!F81*(1-Sumary!$B$24)</f>
        <v>170.30369255411256</v>
      </c>
      <c r="G81" s="15">
        <f>'Vogue Vertical C'!G81*(1-Sumary!$B$24)</f>
        <v>201.82232839826841</v>
      </c>
      <c r="H81" s="15">
        <f>'Vogue Vertical C'!H81*(1-Sumary!$B$24)</f>
        <v>221.92308269696969</v>
      </c>
      <c r="I81" s="15">
        <f>'Vogue Vertical C'!I81*(1-Sumary!$B$24)</f>
        <v>251.86578674891777</v>
      </c>
      <c r="J81" s="15">
        <f>'Vogue Vertical C'!J81*(1-Sumary!$B$24)</f>
        <v>281.8084908008658</v>
      </c>
      <c r="K81" s="15">
        <f>'Vogue Vertical C'!K81*(1-Sumary!$B$24)</f>
        <v>295.60551793073597</v>
      </c>
      <c r="L81" s="15">
        <f>'Vogue Vertical C'!L81*(1-Sumary!$B$24)</f>
        <v>323.97229019047631</v>
      </c>
      <c r="M81" s="15">
        <f>'Vogue Vertical C'!M81*(1-Sumary!$B$24)</f>
        <v>333.04152194372296</v>
      </c>
    </row>
    <row r="82" spans="1:13" ht="20.100000000000001" customHeight="1" x14ac:dyDescent="0.2">
      <c r="A82" s="13">
        <f>[17]Sumary!Q18</f>
        <v>3.2</v>
      </c>
      <c r="B82" s="14">
        <f>[17]Sumary!R18</f>
        <v>125.98425196850394</v>
      </c>
      <c r="C82" s="15">
        <f>'Vogue Vertical C'!C82*(1-Sumary!$B$24)</f>
        <v>82.258323593073598</v>
      </c>
      <c r="D82" s="15">
        <f>'Vogue Vertical C'!D82*(1-Sumary!$B$24)</f>
        <v>117.66267372294375</v>
      </c>
      <c r="E82" s="15">
        <f>'Vogue Vertical C'!E82*(1-Sumary!$B$24)</f>
        <v>153.06702385281386</v>
      </c>
      <c r="F82" s="15">
        <f>'Vogue Vertical C'!F82*(1-Sumary!$B$24)</f>
        <v>189.73226398268403</v>
      </c>
      <c r="G82" s="15">
        <f>'Vogue Vertical C'!G82*(1-Sumary!$B$24)</f>
        <v>225.1366141125541</v>
      </c>
      <c r="H82" s="15">
        <f>'Vogue Vertical C'!H82*(1-Sumary!$B$24)</f>
        <v>247.76308269696966</v>
      </c>
      <c r="I82" s="15">
        <f>'Vogue Vertical C'!I82*(1-Sumary!$B$24)</f>
        <v>281.39721532034639</v>
      </c>
      <c r="J82" s="15">
        <f>'Vogue Vertical C'!J82*(1-Sumary!$B$24)</f>
        <v>315.03134794372301</v>
      </c>
      <c r="K82" s="15">
        <f>'Vogue Vertical C'!K82*(1-Sumary!$B$24)</f>
        <v>330.57694650216462</v>
      </c>
      <c r="L82" s="15">
        <f>'Vogue Vertical C'!L82*(1-Sumary!$B$24)</f>
        <v>362.44086161904772</v>
      </c>
      <c r="M82" s="15">
        <f>'Vogue Vertical C'!M82*(1-Sumary!$B$24)</f>
        <v>372.67580765800869</v>
      </c>
    </row>
    <row r="83" spans="1:13" ht="20.100000000000001" customHeight="1" x14ac:dyDescent="0.2">
      <c r="A83" s="13">
        <f>[17]Sumary!Q19</f>
        <v>3.6</v>
      </c>
      <c r="B83" s="14">
        <f>[17]Sumary!R19</f>
        <v>141.73228346456693</v>
      </c>
      <c r="C83" s="15">
        <f>'Vogue Vertical C'!C83*(1-Sumary!$B$24)</f>
        <v>90.02975216450217</v>
      </c>
      <c r="D83" s="15">
        <f>'Vogue Vertical C'!D83*(1-Sumary!$B$24)</f>
        <v>129.31981658008658</v>
      </c>
      <c r="E83" s="15">
        <f>'Vogue Vertical C'!E83*(1-Sumary!$B$24)</f>
        <v>168.60988099567098</v>
      </c>
      <c r="F83" s="15">
        <f>'Vogue Vertical C'!F83*(1-Sumary!$B$24)</f>
        <v>209.16083541125542</v>
      </c>
      <c r="G83" s="15">
        <f>'Vogue Vertical C'!G83*(1-Sumary!$B$24)</f>
        <v>248.45089982683984</v>
      </c>
      <c r="H83" s="15">
        <f>'Vogue Vertical C'!H83*(1-Sumary!$B$24)</f>
        <v>273.60308269696964</v>
      </c>
      <c r="I83" s="15">
        <f>'Vogue Vertical C'!I83*(1-Sumary!$B$24)</f>
        <v>310.92864389177493</v>
      </c>
      <c r="J83" s="15">
        <f>'Vogue Vertical C'!J83*(1-Sumary!$B$24)</f>
        <v>348.25420508658016</v>
      </c>
      <c r="K83" s="15">
        <f>'Vogue Vertical C'!K83*(1-Sumary!$B$24)</f>
        <v>365.54837507359315</v>
      </c>
      <c r="L83" s="15">
        <f>'Vogue Vertical C'!L83*(1-Sumary!$B$24)</f>
        <v>400.90943304761913</v>
      </c>
      <c r="M83" s="15">
        <f>'Vogue Vertical C'!M83*(1-Sumary!$B$24)</f>
        <v>412.31009337229438</v>
      </c>
    </row>
    <row r="84" spans="1:13" ht="20.100000000000001" customHeight="1" x14ac:dyDescent="0.2">
      <c r="A84" s="13">
        <f>[17]Sumary!Q20</f>
        <v>4</v>
      </c>
      <c r="B84" s="14">
        <f>[17]Sumary!R20</f>
        <v>157.48031496062993</v>
      </c>
      <c r="C84" s="15">
        <f>'Vogue Vertical C'!C84*(1-Sumary!$B$24)</f>
        <v>97.801180735930728</v>
      </c>
      <c r="D84" s="15">
        <f>'Vogue Vertical C'!D84*(1-Sumary!$B$24)</f>
        <v>140.97695943722943</v>
      </c>
      <c r="E84" s="15">
        <f>'Vogue Vertical C'!E84*(1-Sumary!$B$24)</f>
        <v>184.15273813852812</v>
      </c>
      <c r="F84" s="15">
        <f>'Vogue Vertical C'!F84*(1-Sumary!$B$24)</f>
        <v>228.58940683982684</v>
      </c>
      <c r="G84" s="15">
        <f>'Vogue Vertical C'!G84*(1-Sumary!$B$24)</f>
        <v>271.76518554112556</v>
      </c>
      <c r="H84" s="15">
        <f>'Vogue Vertical C'!H84*(1-Sumary!$B$24)</f>
        <v>299.44308269696967</v>
      </c>
      <c r="I84" s="15">
        <f>'Vogue Vertical C'!I84*(1-Sumary!$B$24)</f>
        <v>340.4600724632034</v>
      </c>
      <c r="J84" s="15">
        <f>'Vogue Vertical C'!J84*(1-Sumary!$B$24)</f>
        <v>381.47706222943725</v>
      </c>
      <c r="K84" s="15">
        <f>'Vogue Vertical C'!K84*(1-Sumary!$B$24)</f>
        <v>400.51980364502168</v>
      </c>
      <c r="L84" s="15">
        <f>'Vogue Vertical C'!L84*(1-Sumary!$B$24)</f>
        <v>439.37800447619054</v>
      </c>
      <c r="M84" s="15">
        <f>'Vogue Vertical C'!M84*(1-Sumary!$B$24)</f>
        <v>451.94437908658011</v>
      </c>
    </row>
    <row r="85" spans="1:13" ht="20.100000000000001" customHeight="1" thickBot="1" x14ac:dyDescent="0.25">
      <c r="A85" s="21" t="s">
        <v>35</v>
      </c>
      <c r="B85" s="19"/>
      <c r="C85" s="19"/>
      <c r="D85" s="19"/>
      <c r="E85" s="19"/>
      <c r="F85" s="19"/>
      <c r="H85" s="19"/>
      <c r="I85" s="19"/>
      <c r="J85" s="19"/>
      <c r="K85" s="16"/>
      <c r="L85" s="16"/>
    </row>
    <row r="86" spans="1:13" ht="20.100000000000001" customHeight="1" thickBot="1" x14ac:dyDescent="0.25">
      <c r="A86" s="34" t="s">
        <v>10</v>
      </c>
      <c r="B86" s="35"/>
      <c r="C86" s="36">
        <f>[17]Sumary!S10</f>
        <v>0.8</v>
      </c>
      <c r="D86" s="37">
        <f>[17]Sumary!T10</f>
        <v>1.2</v>
      </c>
      <c r="E86" s="37">
        <f>[17]Sumary!U10</f>
        <v>1.6</v>
      </c>
      <c r="F86" s="37">
        <f>[17]Sumary!V10</f>
        <v>2</v>
      </c>
      <c r="G86" s="37">
        <f>[17]Sumary!W10</f>
        <v>2.4</v>
      </c>
      <c r="H86" s="37">
        <f>[17]Sumary!X10</f>
        <v>2.8</v>
      </c>
      <c r="I86" s="37">
        <f>[17]Sumary!Y10</f>
        <v>3.2</v>
      </c>
      <c r="J86" s="37">
        <f>[17]Sumary!Z10</f>
        <v>3.6</v>
      </c>
      <c r="K86" s="37">
        <f>[17]Sumary!AA10</f>
        <v>4</v>
      </c>
      <c r="L86" s="37">
        <f>[17]Sumary!AB10</f>
        <v>4.4000000000000004</v>
      </c>
      <c r="M86" s="37">
        <f>[17]Sumary!AC10</f>
        <v>4.8</v>
      </c>
    </row>
    <row r="87" spans="1:13" ht="20.100000000000001" customHeight="1" thickBot="1" x14ac:dyDescent="0.25">
      <c r="A87" s="38"/>
      <c r="B87" s="39" t="s">
        <v>2</v>
      </c>
      <c r="C87" s="40">
        <f>[17]Sumary!S11</f>
        <v>24</v>
      </c>
      <c r="D87" s="29">
        <f>[17]Sumary!T11</f>
        <v>48</v>
      </c>
      <c r="E87" s="29">
        <f>[17]Sumary!U11</f>
        <v>60</v>
      </c>
      <c r="F87" s="29">
        <f>[17]Sumary!V11</f>
        <v>84</v>
      </c>
      <c r="G87" s="29">
        <f>[17]Sumary!W11</f>
        <v>108</v>
      </c>
      <c r="H87" s="30">
        <f>[17]Sumary!X11</f>
        <v>132</v>
      </c>
      <c r="I87" s="30">
        <f>[17]Sumary!Y11</f>
        <v>156</v>
      </c>
      <c r="J87" s="30">
        <f>[17]Sumary!Z11</f>
        <v>190</v>
      </c>
      <c r="K87" s="30">
        <f>[17]Sumary!AA11</f>
        <v>190</v>
      </c>
      <c r="L87" s="30">
        <f>[17]Sumary!AB11</f>
        <v>190</v>
      </c>
      <c r="M87" s="30">
        <f>[17]Sumary!AC11</f>
        <v>190</v>
      </c>
    </row>
    <row r="88" spans="1:13" ht="20.100000000000001" customHeight="1" x14ac:dyDescent="0.2">
      <c r="A88" s="19"/>
      <c r="B88" s="19"/>
      <c r="C88" s="15">
        <f>'Vogue Vertical C'!C88*(1-Sumary!$B$25)</f>
        <v>14.183911471861471</v>
      </c>
      <c r="D88" s="15">
        <f>'Vogue Vertical C'!D88*(1-Sumary!$B$25)</f>
        <v>16.95938887445887</v>
      </c>
      <c r="E88" s="15">
        <f>'Vogue Vertical C'!E88*(1-Sumary!$B$25)</f>
        <v>19.734866277056277</v>
      </c>
      <c r="F88" s="15">
        <f>'Vogue Vertical C'!F88*(1-Sumary!$B$25)</f>
        <v>23.77123367965368</v>
      </c>
      <c r="G88" s="15">
        <f>'Vogue Vertical C'!G88*(1-Sumary!$B$25)</f>
        <v>26.546711082251083</v>
      </c>
      <c r="H88" s="15">
        <f>'Vogue Vertical C'!H88*(1-Sumary!$B$25)</f>
        <v>29.322188484848486</v>
      </c>
      <c r="I88" s="15">
        <f>'Vogue Vertical C'!I88*(1-Sumary!$B$25)</f>
        <v>32.097665887445878</v>
      </c>
      <c r="J88" s="15">
        <f>'Vogue Vertical C'!J88*(1-Sumary!$B$25)</f>
        <v>34.873143290043288</v>
      </c>
      <c r="K88" s="15">
        <f>'Vogue Vertical C'!K88*(1-Sumary!$B$25)</f>
        <v>37.648620692640684</v>
      </c>
      <c r="L88" s="15">
        <f>'Vogue Vertical C'!L88*(1-Sumary!$B$25)</f>
        <v>40.424098095238087</v>
      </c>
      <c r="M88" s="15">
        <f>'Vogue Vertical C'!M88*(1-Sumary!$B$25)</f>
        <v>43.19957549783549</v>
      </c>
    </row>
    <row r="89" spans="1:13" ht="20.100000000000001" customHeight="1" x14ac:dyDescent="0.2">
      <c r="K89" s="31"/>
      <c r="L89" s="31"/>
    </row>
    <row r="90" spans="1:13" ht="20.100000000000001" customHeight="1" x14ac:dyDescent="0.2">
      <c r="B90" s="42" t="s">
        <v>24</v>
      </c>
    </row>
    <row r="91" spans="1:13" ht="20.100000000000001" customHeight="1" x14ac:dyDescent="0.2">
      <c r="B91" s="42" t="s">
        <v>11</v>
      </c>
    </row>
    <row r="92" spans="1:13" ht="20.100000000000001" customHeight="1" x14ac:dyDescent="0.2">
      <c r="B92" s="42" t="s">
        <v>12</v>
      </c>
    </row>
    <row r="93" spans="1:13" ht="20.100000000000001" customHeight="1" x14ac:dyDescent="0.2"/>
    <row r="94" spans="1:13" ht="20.100000000000001" customHeight="1" x14ac:dyDescent="0.2">
      <c r="A94" s="43" t="s">
        <v>13</v>
      </c>
      <c r="C94" s="44"/>
      <c r="H94" s="45" t="s">
        <v>25</v>
      </c>
    </row>
    <row r="95" spans="1:13" ht="20.100000000000001" customHeight="1" x14ac:dyDescent="0.2">
      <c r="C95" s="42" t="s">
        <v>14</v>
      </c>
      <c r="F95" s="46">
        <f>'[17]Vogue Costs'!F95+'[17]Vogue Costs'!F95*(BracketMarkUP)</f>
        <v>0.10400000000000001</v>
      </c>
      <c r="H95" s="42" t="s">
        <v>26</v>
      </c>
      <c r="I95" s="46">
        <f>'[17]Vogue Costs'!I95+'[17]Vogue Costs'!I95*(MotorMarkUp)</f>
        <v>66.69559000000001</v>
      </c>
    </row>
    <row r="96" spans="1:13" ht="20.100000000000001" customHeight="1" x14ac:dyDescent="0.2">
      <c r="C96" s="497" t="s">
        <v>15</v>
      </c>
      <c r="D96" s="497"/>
      <c r="F96" s="46">
        <f>'[17]Vogue Costs'!F96+'[17]Vogue Costs'!F96*(BracketMarkUP)</f>
        <v>0.156</v>
      </c>
      <c r="H96" s="42" t="s">
        <v>27</v>
      </c>
      <c r="I96" s="46">
        <f>'[17]Vogue Costs'!I96+'[17]Vogue Costs'!I96*(MotorMarkUp)</f>
        <v>16.4697</v>
      </c>
    </row>
    <row r="97" spans="1:9" ht="20.100000000000001" customHeight="1" x14ac:dyDescent="0.2">
      <c r="C97" s="47"/>
      <c r="F97" s="46"/>
      <c r="H97" s="42" t="s">
        <v>28</v>
      </c>
      <c r="I97" s="46">
        <f>'[17]Vogue Costs'!I97+'[17]Vogue Costs'!I97*(MotorMarkUp)</f>
        <v>11.07353</v>
      </c>
    </row>
    <row r="98" spans="1:9" ht="20.100000000000001" customHeight="1" x14ac:dyDescent="0.2">
      <c r="C98" s="497" t="s">
        <v>16</v>
      </c>
      <c r="D98" s="497"/>
      <c r="E98" s="497"/>
      <c r="F98" s="43">
        <f>'[17]Vogue Costs'!F98+'[17]Vogue Costs'!F98*(BracketMarkUP)</f>
        <v>0.26</v>
      </c>
      <c r="H98" s="42" t="s">
        <v>29</v>
      </c>
      <c r="I98" s="46">
        <f>'[17]Vogue Costs'!I98+'[17]Vogue Costs'!I98*(MotorMarkUp)</f>
        <v>7.53857</v>
      </c>
    </row>
    <row r="99" spans="1:9" ht="20.100000000000001" customHeight="1" x14ac:dyDescent="0.2">
      <c r="A99" s="44"/>
      <c r="C99" s="497" t="s">
        <v>17</v>
      </c>
      <c r="D99" s="497"/>
      <c r="E99" s="497"/>
      <c r="F99" s="43">
        <f>'[17]Vogue Costs'!F99+'[17]Vogue Costs'!F99*(BracketMarkUP)</f>
        <v>0.39</v>
      </c>
    </row>
    <row r="100" spans="1:9" ht="20.100000000000001" customHeight="1" x14ac:dyDescent="0.2">
      <c r="F100" s="46"/>
    </row>
    <row r="101" spans="1:9" ht="20.100000000000001" customHeight="1" x14ac:dyDescent="0.2">
      <c r="F101" s="46"/>
    </row>
    <row r="102" spans="1:9" ht="20.100000000000001" customHeight="1" x14ac:dyDescent="0.2">
      <c r="C102" s="498" t="s">
        <v>18</v>
      </c>
      <c r="D102" s="498"/>
      <c r="E102" s="498"/>
      <c r="F102" s="46">
        <f>'[17]Vogue Costs'!F102+'[17]Vogue Costs'!F102*(BracketMarkUP)</f>
        <v>1.16493</v>
      </c>
    </row>
    <row r="103" spans="1:9" ht="20.100000000000001" customHeight="1" x14ac:dyDescent="0.2">
      <c r="F103" s="46"/>
    </row>
    <row r="104" spans="1:9" ht="20.100000000000001" customHeight="1" x14ac:dyDescent="0.2">
      <c r="F104" s="46"/>
    </row>
    <row r="105" spans="1:9" ht="20.100000000000001" customHeight="1" x14ac:dyDescent="0.2">
      <c r="F105" s="46"/>
    </row>
    <row r="106" spans="1:9" ht="20.100000000000001" customHeight="1" x14ac:dyDescent="0.2">
      <c r="C106" s="499" t="s">
        <v>19</v>
      </c>
      <c r="D106" s="499"/>
      <c r="E106" s="499"/>
      <c r="F106" s="46">
        <f>'[17]Vogue Costs'!F106+'[17]Vogue Costs'!F106*(BracketMarkUP)</f>
        <v>1.4059500000000003</v>
      </c>
    </row>
    <row r="107" spans="1:9" ht="20.100000000000001" customHeight="1" x14ac:dyDescent="0.2">
      <c r="F107" s="46"/>
    </row>
    <row r="108" spans="1:9" ht="20.100000000000001" customHeight="1" x14ac:dyDescent="0.2">
      <c r="F108" s="48"/>
    </row>
    <row r="109" spans="1:9" ht="20.100000000000001" customHeight="1" x14ac:dyDescent="0.2">
      <c r="D109" s="43" t="s">
        <v>20</v>
      </c>
      <c r="E109" s="43"/>
      <c r="F109" s="46"/>
    </row>
    <row r="110" spans="1:9" ht="20.100000000000001" customHeight="1" x14ac:dyDescent="0.2">
      <c r="D110" s="43" t="s">
        <v>21</v>
      </c>
      <c r="F110" s="46">
        <f>'[17]Vogue Costs'!F110+'[17]Vogue Costs'!F110*(BracketMarkUP)</f>
        <v>1.9549400000000001</v>
      </c>
    </row>
    <row r="111" spans="1:9" ht="20.100000000000001" customHeight="1" x14ac:dyDescent="0.2">
      <c r="D111" s="2" t="s">
        <v>22</v>
      </c>
      <c r="F111" s="46">
        <f>'[17]Vogue Costs'!F111+'[17]Vogue Costs'!F111*(BracketMarkUP)</f>
        <v>1.9549400000000001</v>
      </c>
    </row>
    <row r="112" spans="1:9"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sheetData>
  <mergeCells count="9">
    <mergeCell ref="C99:E99"/>
    <mergeCell ref="C102:E102"/>
    <mergeCell ref="C106:E106"/>
    <mergeCell ref="A2:B2"/>
    <mergeCell ref="A14:B14"/>
    <mergeCell ref="A26:B26"/>
    <mergeCell ref="A38:B38"/>
    <mergeCell ref="C96:D96"/>
    <mergeCell ref="C98:E98"/>
  </mergeCells>
  <pageMargins left="0.7" right="0.7" top="0.75" bottom="0.75" header="0.3" footer="0.3"/>
  <pageSetup paperSize="9" scale="59" orientation="portrait" r:id="rId1"/>
  <headerFooter alignWithMargins="0">
    <oddHeader>&amp;L&amp;"Arial,Bold"Vouge Vertical Blind
Split Wand Op + £1.50
Cord and Chain + £1.50
&amp;C&amp;"Arial,Bold"Blind Size Limitations
Width 170 - 4800
Drop 350 - 4000&amp;R&amp;"Arial,Bold"89mm Fabrics Only
Steel Titlt Chain + £1.00</oddHeader>
  </headerFooter>
  <rowBreaks count="1" manualBreakCount="1">
    <brk id="60" max="12" man="1"/>
  </rowBreaks>
  <drawing r:id="rId2"/>
  <legacyDrawing r:id="rId3"/>
  <oleObjects>
    <mc:AlternateContent xmlns:mc="http://schemas.openxmlformats.org/markup-compatibility/2006">
      <mc:Choice Requires="x14">
        <oleObject shapeId="81921" r:id="rId4">
          <objectPr defaultSize="0" autoPict="0" r:id="rId5">
            <anchor moveWithCells="1" sizeWithCells="1">
              <from>
                <xdr:col>8</xdr:col>
                <xdr:colOff>419100</xdr:colOff>
                <xdr:row>101</xdr:row>
                <xdr:rowOff>123825</xdr:rowOff>
              </from>
              <to>
                <xdr:col>9</xdr:col>
                <xdr:colOff>704850</xdr:colOff>
                <xdr:row>110</xdr:row>
                <xdr:rowOff>190500</xdr:rowOff>
              </to>
            </anchor>
          </objectPr>
        </oleObject>
      </mc:Choice>
      <mc:Fallback>
        <oleObject shapeId="81921" r:id="rId4"/>
      </mc:Fallback>
    </mc:AlternateContent>
    <mc:AlternateContent xmlns:mc="http://schemas.openxmlformats.org/markup-compatibility/2006">
      <mc:Choice Requires="x14">
        <oleObject shapeId="81922" r:id="rId6">
          <objectPr defaultSize="0" autoPict="0" r:id="rId7">
            <anchor moveWithCells="1" sizeWithCells="1">
              <from>
                <xdr:col>8</xdr:col>
                <xdr:colOff>152400</xdr:colOff>
                <xdr:row>106</xdr:row>
                <xdr:rowOff>171450</xdr:rowOff>
              </from>
              <to>
                <xdr:col>8</xdr:col>
                <xdr:colOff>657225</xdr:colOff>
                <xdr:row>110</xdr:row>
                <xdr:rowOff>19050</xdr:rowOff>
              </to>
            </anchor>
          </objectPr>
        </oleObject>
      </mc:Choice>
      <mc:Fallback>
        <oleObject shapeId="81922" r:id="rId6"/>
      </mc:Fallback>
    </mc:AlternateContent>
    <mc:AlternateContent xmlns:mc="http://schemas.openxmlformats.org/markup-compatibility/2006">
      <mc:Choice Requires="x14">
        <oleObject shapeId="81923" r:id="rId8">
          <objectPr defaultSize="0" autoPict="0" r:id="rId9">
            <anchor moveWithCells="1" sizeWithCells="1">
              <from>
                <xdr:col>7</xdr:col>
                <xdr:colOff>342900</xdr:colOff>
                <xdr:row>102</xdr:row>
                <xdr:rowOff>161925</xdr:rowOff>
              </from>
              <to>
                <xdr:col>8</xdr:col>
                <xdr:colOff>266700</xdr:colOff>
                <xdr:row>106</xdr:row>
                <xdr:rowOff>47625</xdr:rowOff>
              </to>
            </anchor>
          </objectPr>
        </oleObject>
      </mc:Choice>
      <mc:Fallback>
        <oleObject shapeId="81923" r:id="rId8"/>
      </mc:Fallback>
    </mc:AlternateContent>
    <mc:AlternateContent xmlns:mc="http://schemas.openxmlformats.org/markup-compatibility/2006">
      <mc:Choice Requires="x14">
        <oleObject shapeId="81924" r:id="rId10">
          <objectPr defaultSize="0" autoPict="0" r:id="rId11">
            <anchor moveWithCells="1" sizeWithCells="1">
              <from>
                <xdr:col>8</xdr:col>
                <xdr:colOff>9525</xdr:colOff>
                <xdr:row>100</xdr:row>
                <xdr:rowOff>38100</xdr:rowOff>
              </from>
              <to>
                <xdr:col>8</xdr:col>
                <xdr:colOff>285750</xdr:colOff>
                <xdr:row>102</xdr:row>
                <xdr:rowOff>228600</xdr:rowOff>
              </to>
            </anchor>
          </objectPr>
        </oleObject>
      </mc:Choice>
      <mc:Fallback>
        <oleObject shapeId="81924" r:id="rId10"/>
      </mc:Fallback>
    </mc:AlternateContent>
    <mc:AlternateContent xmlns:mc="http://schemas.openxmlformats.org/markup-compatibility/2006">
      <mc:Choice Requires="x14">
        <oleObject shapeId="81925" r:id="rId12">
          <objectPr defaultSize="0" autoPict="0" r:id="rId13">
            <anchor moveWithCells="1">
              <from>
                <xdr:col>0</xdr:col>
                <xdr:colOff>114300</xdr:colOff>
                <xdr:row>94</xdr:row>
                <xdr:rowOff>123825</xdr:rowOff>
              </from>
              <to>
                <xdr:col>1</xdr:col>
                <xdr:colOff>171450</xdr:colOff>
                <xdr:row>96</xdr:row>
                <xdr:rowOff>47625</xdr:rowOff>
              </to>
            </anchor>
          </objectPr>
        </oleObject>
      </mc:Choice>
      <mc:Fallback>
        <oleObject shapeId="81925" r:id="rId12"/>
      </mc:Fallback>
    </mc:AlternateContent>
    <mc:AlternateContent xmlns:mc="http://schemas.openxmlformats.org/markup-compatibility/2006">
      <mc:Choice Requires="x14">
        <oleObject shapeId="81926" r:id="rId14">
          <objectPr defaultSize="0" autoPict="0" r:id="rId15">
            <anchor moveWithCells="1">
              <from>
                <xdr:col>0</xdr:col>
                <xdr:colOff>85725</xdr:colOff>
                <xdr:row>97</xdr:row>
                <xdr:rowOff>95250</xdr:rowOff>
              </from>
              <to>
                <xdr:col>1</xdr:col>
                <xdr:colOff>304800</xdr:colOff>
                <xdr:row>99</xdr:row>
                <xdr:rowOff>142875</xdr:rowOff>
              </to>
            </anchor>
          </objectPr>
        </oleObject>
      </mc:Choice>
      <mc:Fallback>
        <oleObject shapeId="81926" r:id="rId14"/>
      </mc:Fallback>
    </mc:AlternateContent>
    <mc:AlternateContent xmlns:mc="http://schemas.openxmlformats.org/markup-compatibility/2006">
      <mc:Choice Requires="x14">
        <oleObject shapeId="81927" r:id="rId16">
          <objectPr defaultSize="0" autoPict="0" r:id="rId17">
            <anchor moveWithCells="1">
              <from>
                <xdr:col>0</xdr:col>
                <xdr:colOff>38100</xdr:colOff>
                <xdr:row>100</xdr:row>
                <xdr:rowOff>142875</xdr:rowOff>
              </from>
              <to>
                <xdr:col>1</xdr:col>
                <xdr:colOff>666750</xdr:colOff>
                <xdr:row>102</xdr:row>
                <xdr:rowOff>238125</xdr:rowOff>
              </to>
            </anchor>
          </objectPr>
        </oleObject>
      </mc:Choice>
      <mc:Fallback>
        <oleObject shapeId="81927" r:id="rId16"/>
      </mc:Fallback>
    </mc:AlternateContent>
    <mc:AlternateContent xmlns:mc="http://schemas.openxmlformats.org/markup-compatibility/2006">
      <mc:Choice Requires="x14">
        <oleObject shapeId="81928" r:id="rId18">
          <objectPr defaultSize="0" autoPict="0" r:id="rId19">
            <anchor moveWithCells="1">
              <from>
                <xdr:col>0</xdr:col>
                <xdr:colOff>133350</xdr:colOff>
                <xdr:row>104</xdr:row>
                <xdr:rowOff>28575</xdr:rowOff>
              </from>
              <to>
                <xdr:col>1</xdr:col>
                <xdr:colOff>361950</xdr:colOff>
                <xdr:row>106</xdr:row>
                <xdr:rowOff>28575</xdr:rowOff>
              </to>
            </anchor>
          </objectPr>
        </oleObject>
      </mc:Choice>
      <mc:Fallback>
        <oleObject shapeId="81928" r:id="rId18"/>
      </mc:Fallback>
    </mc:AlternateContent>
    <mc:AlternateContent xmlns:mc="http://schemas.openxmlformats.org/markup-compatibility/2006">
      <mc:Choice Requires="x14">
        <oleObject shapeId="81929" r:id="rId20">
          <objectPr defaultSize="0" autoPict="0" r:id="rId21">
            <anchor moveWithCells="1">
              <from>
                <xdr:col>0</xdr:col>
                <xdr:colOff>142875</xdr:colOff>
                <xdr:row>108</xdr:row>
                <xdr:rowOff>9525</xdr:rowOff>
              </from>
              <to>
                <xdr:col>2</xdr:col>
                <xdr:colOff>485775</xdr:colOff>
                <xdr:row>110</xdr:row>
                <xdr:rowOff>228600</xdr:rowOff>
              </to>
            </anchor>
          </objectPr>
        </oleObject>
      </mc:Choice>
      <mc:Fallback>
        <oleObject shapeId="81929" r:id="rId20"/>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4AE1-119B-4B5A-86DB-DAF3F203EB2C}">
  <dimension ref="A1:Z127"/>
  <sheetViews>
    <sheetView view="pageBreakPreview" topLeftCell="A21" zoomScaleNormal="90" zoomScaleSheetLayoutView="100" workbookViewId="0">
      <selection activeCell="C26" sqref="C26"/>
    </sheetView>
  </sheetViews>
  <sheetFormatPr defaultColWidth="1.28515625" defaultRowHeight="18.75" x14ac:dyDescent="0.2"/>
  <cols>
    <col min="1" max="10" width="11.28515625" style="2" customWidth="1"/>
    <col min="11" max="12" width="11.28515625" style="3" customWidth="1"/>
    <col min="13" max="13" width="11.28515625" style="4" customWidth="1"/>
    <col min="14" max="32" width="12.7109375" style="4" customWidth="1"/>
    <col min="33" max="16384" width="1.28515625" style="4"/>
  </cols>
  <sheetData>
    <row r="1" spans="1:26" ht="20.100000000000001" customHeight="1" x14ac:dyDescent="0.2">
      <c r="A1" s="1" t="s">
        <v>0</v>
      </c>
    </row>
    <row r="2" spans="1:26" ht="20.100000000000001" customHeight="1" x14ac:dyDescent="0.2">
      <c r="A2" s="500" t="s">
        <v>1</v>
      </c>
      <c r="B2" s="501"/>
      <c r="C2" s="7">
        <f>[17]Sumary!S10</f>
        <v>0.8</v>
      </c>
      <c r="D2" s="7">
        <f>[17]Sumary!T10</f>
        <v>1.2</v>
      </c>
      <c r="E2" s="7">
        <f>[17]Sumary!U10</f>
        <v>1.6</v>
      </c>
      <c r="F2" s="7">
        <f>[17]Sumary!V10</f>
        <v>2</v>
      </c>
      <c r="G2" s="7">
        <f>[17]Sumary!W10</f>
        <v>2.4</v>
      </c>
      <c r="H2" s="8">
        <f>[17]Sumary!X10</f>
        <v>2.8</v>
      </c>
      <c r="I2" s="8">
        <f>[17]Sumary!Y10</f>
        <v>3.2</v>
      </c>
      <c r="J2" s="8">
        <f>[17]Sumary!Z10</f>
        <v>3.6</v>
      </c>
      <c r="K2" s="8">
        <f>[17]Sumary!AA10</f>
        <v>4</v>
      </c>
      <c r="L2" s="8">
        <f>[17]Sumary!AB10</f>
        <v>4.4000000000000004</v>
      </c>
      <c r="M2" s="436">
        <f>[17]Sumary!AC10</f>
        <v>4.8</v>
      </c>
      <c r="N2" s="33"/>
      <c r="O2" s="33"/>
      <c r="P2" s="33"/>
      <c r="Q2" s="33"/>
      <c r="R2" s="33"/>
      <c r="S2" s="33"/>
      <c r="T2" s="33"/>
      <c r="U2" s="33"/>
      <c r="V2" s="33"/>
      <c r="W2" s="33"/>
      <c r="X2" s="33"/>
      <c r="Y2" s="33"/>
      <c r="Z2" s="33"/>
    </row>
    <row r="3" spans="1:26" ht="20.100000000000001" customHeight="1" x14ac:dyDescent="0.2">
      <c r="A3" s="9"/>
      <c r="B3" s="10" t="s">
        <v>2</v>
      </c>
      <c r="C3" s="11">
        <f>[17]Sumary!S11</f>
        <v>24</v>
      </c>
      <c r="D3" s="11">
        <f>[17]Sumary!T11</f>
        <v>48</v>
      </c>
      <c r="E3" s="11">
        <f>[17]Sumary!U11</f>
        <v>60</v>
      </c>
      <c r="F3" s="11">
        <f>[17]Sumary!V11</f>
        <v>84</v>
      </c>
      <c r="G3" s="11">
        <f>[17]Sumary!W11</f>
        <v>108</v>
      </c>
      <c r="H3" s="12">
        <f>[17]Sumary!X11</f>
        <v>132</v>
      </c>
      <c r="I3" s="12">
        <f>[17]Sumary!Y11</f>
        <v>156</v>
      </c>
      <c r="J3" s="12">
        <f>[17]Sumary!Z11</f>
        <v>190</v>
      </c>
      <c r="K3" s="12">
        <f>[17]Sumary!AA11</f>
        <v>190</v>
      </c>
      <c r="L3" s="12">
        <f>[17]Sumary!AB11</f>
        <v>190</v>
      </c>
      <c r="M3" s="437">
        <f>[17]Sumary!AC11</f>
        <v>190</v>
      </c>
    </row>
    <row r="4" spans="1:26" ht="20.100000000000001" customHeight="1" x14ac:dyDescent="0.2">
      <c r="A4" s="13">
        <f>[17]Sumary!Q12</f>
        <v>0.8</v>
      </c>
      <c r="B4" s="14">
        <f>[17]Sumary!R12</f>
        <v>31.496062992125985</v>
      </c>
      <c r="C4" s="15">
        <f>'Vogue Vertical D'!C4*(1+Sumary!$C$24)</f>
        <v>20.858951125541125</v>
      </c>
      <c r="D4" s="15">
        <f>'Vogue Vertical D'!D4*(1+Sumary!$C$24)</f>
        <v>25.56361502164502</v>
      </c>
      <c r="E4" s="15">
        <f>'Vogue Vertical D'!E4*(1+Sumary!$C$24)</f>
        <v>30.268278917748923</v>
      </c>
      <c r="F4" s="15">
        <f>'Vogue Vertical D'!F4*(1+Sumary!$C$24)</f>
        <v>36.233832813852814</v>
      </c>
      <c r="G4" s="15">
        <f>'Vogue Vertical D'!G4*(1+Sumary!$C$24)</f>
        <v>40.938496709956709</v>
      </c>
      <c r="H4" s="15">
        <f>'Vogue Vertical D'!H4*(1+Sumary!$C$24)</f>
        <v>43.610169242424242</v>
      </c>
      <c r="I4" s="15">
        <f>'Vogue Vertical D'!I4*(1+Sumary!$C$24)</f>
        <v>48.079599943722947</v>
      </c>
      <c r="J4" s="15">
        <f>'Vogue Vertical D'!J4*(1+Sumary!$C$24)</f>
        <v>52.549030645021645</v>
      </c>
      <c r="K4" s="15">
        <f>'Vogue Vertical D'!K4*(1+Sumary!$C$24)</f>
        <v>54.279770398268397</v>
      </c>
      <c r="L4" s="15">
        <f>'Vogue Vertical D'!L4*(1+Sumary!$C$24)</f>
        <v>58.513967904761913</v>
      </c>
      <c r="M4" s="15">
        <f>'Vogue Vertical D'!M4*(1+Sumary!$C$24)</f>
        <v>59.539008073593067</v>
      </c>
    </row>
    <row r="5" spans="1:26" ht="20.100000000000001" customHeight="1" x14ac:dyDescent="0.2">
      <c r="A5" s="13">
        <f>[17]Sumary!Q13</f>
        <v>1.2</v>
      </c>
      <c r="B5" s="14">
        <f>[17]Sumary!R13</f>
        <v>47.244094488188978</v>
      </c>
      <c r="C5" s="15">
        <f>'Vogue Vertical D'!C5*(1+Sumary!$C$24)</f>
        <v>22.02890437229437</v>
      </c>
      <c r="D5" s="15">
        <f>'Vogue Vertical D'!D5*(1+Sumary!$C$24)</f>
        <v>27.318544891774891</v>
      </c>
      <c r="E5" s="15">
        <f>'Vogue Vertical D'!E5*(1+Sumary!$C$24)</f>
        <v>32.608185411255413</v>
      </c>
      <c r="F5" s="15">
        <f>'Vogue Vertical D'!F5*(1+Sumary!$C$24)</f>
        <v>39.158715930735923</v>
      </c>
      <c r="G5" s="15">
        <f>'Vogue Vertical D'!G5*(1+Sumary!$C$24)</f>
        <v>44.448356450216451</v>
      </c>
      <c r="H5" s="15">
        <f>'Vogue Vertical D'!H5*(1+Sumary!$C$24)</f>
        <v>47.500263787878779</v>
      </c>
      <c r="I5" s="15">
        <f>'Vogue Vertical D'!I5*(1+Sumary!$C$24)</f>
        <v>52.525422281385282</v>
      </c>
      <c r="J5" s="15">
        <f>'Vogue Vertical D'!J5*(1+Sumary!$C$24)</f>
        <v>57.55058077489177</v>
      </c>
      <c r="K5" s="15">
        <f>'Vogue Vertical D'!K5*(1+Sumary!$C$24)</f>
        <v>59.54456000865801</v>
      </c>
      <c r="L5" s="15">
        <f>'Vogue Vertical D'!L5*(1+Sumary!$C$24)</f>
        <v>64.305236476190487</v>
      </c>
      <c r="M5" s="15">
        <f>'Vogue Vertical D'!M5*(1+Sumary!$C$24)</f>
        <v>65.505769632034614</v>
      </c>
    </row>
    <row r="6" spans="1:26" ht="20.100000000000001" customHeight="1" x14ac:dyDescent="0.2">
      <c r="A6" s="13">
        <f>[17]Sumary!Q14</f>
        <v>1.6</v>
      </c>
      <c r="B6" s="14">
        <f>[17]Sumary!R14</f>
        <v>62.99212598425197</v>
      </c>
      <c r="C6" s="15">
        <f>'Vogue Vertical D'!C6*(1+Sumary!$C$24)</f>
        <v>23.198857619047619</v>
      </c>
      <c r="D6" s="15">
        <f>'Vogue Vertical D'!D6*(1+Sumary!$C$24)</f>
        <v>29.073474761904762</v>
      </c>
      <c r="E6" s="15">
        <f>'Vogue Vertical D'!E6*(1+Sumary!$C$24)</f>
        <v>34.94809190476191</v>
      </c>
      <c r="F6" s="15">
        <f>'Vogue Vertical D'!F6*(1+Sumary!$C$24)</f>
        <v>42.083599047619053</v>
      </c>
      <c r="G6" s="15">
        <f>'Vogue Vertical D'!G6*(1+Sumary!$C$24)</f>
        <v>47.958216190476193</v>
      </c>
      <c r="H6" s="15">
        <f>'Vogue Vertical D'!H6*(1+Sumary!$C$24)</f>
        <v>51.390358333333332</v>
      </c>
      <c r="I6" s="15">
        <f>'Vogue Vertical D'!I6*(1+Sumary!$C$24)</f>
        <v>56.971244619047624</v>
      </c>
      <c r="J6" s="15">
        <f>'Vogue Vertical D'!J6*(1+Sumary!$C$24)</f>
        <v>62.552130904761903</v>
      </c>
      <c r="K6" s="15">
        <f>'Vogue Vertical D'!K6*(1+Sumary!$C$24)</f>
        <v>64.809349619047623</v>
      </c>
      <c r="L6" s="15">
        <f>'Vogue Vertical D'!L6*(1+Sumary!$C$24)</f>
        <v>70.096505047619061</v>
      </c>
      <c r="M6" s="15">
        <f>'Vogue Vertical D'!M6*(1+Sumary!$C$24)</f>
        <v>71.47253119047619</v>
      </c>
    </row>
    <row r="7" spans="1:26" ht="20.100000000000001" customHeight="1" x14ac:dyDescent="0.2">
      <c r="A7" s="13">
        <f>[17]Sumary!Q15</f>
        <v>2</v>
      </c>
      <c r="B7" s="14">
        <f>[17]Sumary!R15</f>
        <v>78.740157480314963</v>
      </c>
      <c r="C7" s="15">
        <f>'Vogue Vertical D'!C7*(1+Sumary!$C$24)</f>
        <v>24.368810865800867</v>
      </c>
      <c r="D7" s="15">
        <f>'Vogue Vertical D'!D7*(1+Sumary!$C$24)</f>
        <v>30.828404632034633</v>
      </c>
      <c r="E7" s="15">
        <f>'Vogue Vertical D'!E7*(1+Sumary!$C$24)</f>
        <v>37.2879983982684</v>
      </c>
      <c r="F7" s="15">
        <f>'Vogue Vertical D'!F7*(1+Sumary!$C$24)</f>
        <v>45.008482164502162</v>
      </c>
      <c r="G7" s="15">
        <f>'Vogue Vertical D'!G7*(1+Sumary!$C$24)</f>
        <v>51.468075930735935</v>
      </c>
      <c r="H7" s="15">
        <f>'Vogue Vertical D'!H7*(1+Sumary!$C$24)</f>
        <v>55.28045287878787</v>
      </c>
      <c r="I7" s="15">
        <f>'Vogue Vertical D'!I7*(1+Sumary!$C$24)</f>
        <v>61.417066956709959</v>
      </c>
      <c r="J7" s="15">
        <f>'Vogue Vertical D'!J7*(1+Sumary!$C$24)</f>
        <v>67.553681034632049</v>
      </c>
      <c r="K7" s="15">
        <f>'Vogue Vertical D'!K7*(1+Sumary!$C$24)</f>
        <v>70.074139229437236</v>
      </c>
      <c r="L7" s="15">
        <f>'Vogue Vertical D'!L7*(1+Sumary!$C$24)</f>
        <v>75.887773619047636</v>
      </c>
      <c r="M7" s="15">
        <f>'Vogue Vertical D'!M7*(1+Sumary!$C$24)</f>
        <v>77.439292748917737</v>
      </c>
    </row>
    <row r="8" spans="1:26" ht="20.100000000000001" customHeight="1" x14ac:dyDescent="0.2">
      <c r="A8" s="13">
        <f>[17]Sumary!Q16</f>
        <v>2.4</v>
      </c>
      <c r="B8" s="14">
        <f>[17]Sumary!R16</f>
        <v>94.488188976377955</v>
      </c>
      <c r="C8" s="15">
        <f>'Vogue Vertical D'!C8*(1+Sumary!$C$24)</f>
        <v>25.538764112554112</v>
      </c>
      <c r="D8" s="15">
        <f>'Vogue Vertical D'!D8*(1+Sumary!$C$24)</f>
        <v>32.583334502164497</v>
      </c>
      <c r="E8" s="15">
        <f>'Vogue Vertical D'!E8*(1+Sumary!$C$24)</f>
        <v>39.62790489177489</v>
      </c>
      <c r="F8" s="15">
        <f>'Vogue Vertical D'!F8*(1+Sumary!$C$24)</f>
        <v>47.933365281385278</v>
      </c>
      <c r="G8" s="15">
        <f>'Vogue Vertical D'!G8*(1+Sumary!$C$24)</f>
        <v>54.977935670995677</v>
      </c>
      <c r="H8" s="15">
        <f>'Vogue Vertical D'!H8*(1+Sumary!$C$24)</f>
        <v>59.170547424242407</v>
      </c>
      <c r="I8" s="15">
        <f>'Vogue Vertical D'!I8*(1+Sumary!$C$24)</f>
        <v>65.86288929437228</v>
      </c>
      <c r="J8" s="15">
        <f>'Vogue Vertical D'!J8*(1+Sumary!$C$24)</f>
        <v>72.555231164502175</v>
      </c>
      <c r="K8" s="15">
        <f>'Vogue Vertical D'!K8*(1+Sumary!$C$24)</f>
        <v>75.338928839826863</v>
      </c>
      <c r="L8" s="15">
        <f>'Vogue Vertical D'!L8*(1+Sumary!$C$24)</f>
        <v>81.67904219047621</v>
      </c>
      <c r="M8" s="15">
        <f>'Vogue Vertical D'!M8*(1+Sumary!$C$24)</f>
        <v>83.406054307359312</v>
      </c>
    </row>
    <row r="9" spans="1:26" ht="20.100000000000001" customHeight="1" x14ac:dyDescent="0.2">
      <c r="A9" s="13">
        <f>[17]Sumary!Q17</f>
        <v>2.8</v>
      </c>
      <c r="B9" s="14">
        <f>[17]Sumary!R17</f>
        <v>110.23622047244095</v>
      </c>
      <c r="C9" s="15">
        <f>'Vogue Vertical D'!C9*(1+Sumary!$C$24)</f>
        <v>26.708717359307361</v>
      </c>
      <c r="D9" s="15">
        <f>'Vogue Vertical D'!D9*(1+Sumary!$C$24)</f>
        <v>34.338264372294375</v>
      </c>
      <c r="E9" s="15">
        <f>'Vogue Vertical D'!E9*(1+Sumary!$C$24)</f>
        <v>41.967811385281387</v>
      </c>
      <c r="F9" s="15">
        <f>'Vogue Vertical D'!F9*(1+Sumary!$C$24)</f>
        <v>50.858248398268401</v>
      </c>
      <c r="G9" s="15">
        <f>'Vogue Vertical D'!G9*(1+Sumary!$C$24)</f>
        <v>58.487795411255405</v>
      </c>
      <c r="H9" s="15">
        <f>'Vogue Vertical D'!H9*(1+Sumary!$C$24)</f>
        <v>63.06064196969696</v>
      </c>
      <c r="I9" s="15">
        <f>'Vogue Vertical D'!I9*(1+Sumary!$C$24)</f>
        <v>70.308711632034644</v>
      </c>
      <c r="J9" s="15">
        <f>'Vogue Vertical D'!J9*(1+Sumary!$C$24)</f>
        <v>77.5567812943723</v>
      </c>
      <c r="K9" s="15">
        <f>'Vogue Vertical D'!K9*(1+Sumary!$C$24)</f>
        <v>80.603718450216448</v>
      </c>
      <c r="L9" s="15">
        <f>'Vogue Vertical D'!L9*(1+Sumary!$C$24)</f>
        <v>87.47031076190477</v>
      </c>
      <c r="M9" s="15">
        <f>'Vogue Vertical D'!M9*(1+Sumary!$C$24)</f>
        <v>89.372815865800845</v>
      </c>
    </row>
    <row r="10" spans="1:26" ht="20.100000000000001" customHeight="1" x14ac:dyDescent="0.2">
      <c r="A10" s="13">
        <f>[17]Sumary!Q18</f>
        <v>3.2</v>
      </c>
      <c r="B10" s="14">
        <f>[17]Sumary!R18</f>
        <v>125.98425196850394</v>
      </c>
      <c r="C10" s="15">
        <f>'Vogue Vertical D'!C10*(1+Sumary!$C$24)</f>
        <v>27.878670606060609</v>
      </c>
      <c r="D10" s="15">
        <f>'Vogue Vertical D'!D10*(1+Sumary!$C$24)</f>
        <v>36.093194242424246</v>
      </c>
      <c r="E10" s="15">
        <f>'Vogue Vertical D'!E10*(1+Sumary!$C$24)</f>
        <v>44.307717878787884</v>
      </c>
      <c r="F10" s="15">
        <f>'Vogue Vertical D'!F10*(1+Sumary!$C$24)</f>
        <v>53.783131515151517</v>
      </c>
      <c r="G10" s="15">
        <f>'Vogue Vertical D'!G10*(1+Sumary!$C$24)</f>
        <v>61.997655151515154</v>
      </c>
      <c r="H10" s="15">
        <f>'Vogue Vertical D'!H10*(1+Sumary!$C$24)</f>
        <v>66.950736515151505</v>
      </c>
      <c r="I10" s="15">
        <f>'Vogue Vertical D'!I10*(1+Sumary!$C$24)</f>
        <v>74.754533969696979</v>
      </c>
      <c r="J10" s="15">
        <f>'Vogue Vertical D'!J10*(1+Sumary!$C$24)</f>
        <v>82.558331424242425</v>
      </c>
      <c r="K10" s="15">
        <f>'Vogue Vertical D'!K10*(1+Sumary!$C$24)</f>
        <v>85.868508060606075</v>
      </c>
      <c r="L10" s="15">
        <f>'Vogue Vertical D'!L10*(1+Sumary!$C$24)</f>
        <v>93.261579333333344</v>
      </c>
      <c r="M10" s="15">
        <f>'Vogue Vertical D'!M10*(1+Sumary!$C$24)</f>
        <v>95.339577424242435</v>
      </c>
    </row>
    <row r="11" spans="1:26" ht="20.100000000000001" customHeight="1" x14ac:dyDescent="0.2">
      <c r="A11" s="13">
        <f>[17]Sumary!Q19</f>
        <v>3.6</v>
      </c>
      <c r="B11" s="14">
        <f>[17]Sumary!R19</f>
        <v>141.73228346456693</v>
      </c>
      <c r="C11" s="15">
        <f>'Vogue Vertical D'!C11*(1+Sumary!$C$24)</f>
        <v>29.048623852813854</v>
      </c>
      <c r="D11" s="15">
        <f>'Vogue Vertical D'!D11*(1+Sumary!$C$24)</f>
        <v>37.848124112554117</v>
      </c>
      <c r="E11" s="15">
        <f>'Vogue Vertical D'!E11*(1+Sumary!$C$24)</f>
        <v>46.647624372294374</v>
      </c>
      <c r="F11" s="15">
        <f>'Vogue Vertical D'!F11*(1+Sumary!$C$24)</f>
        <v>56.708014632034633</v>
      </c>
      <c r="G11" s="15">
        <f>'Vogue Vertical D'!G11*(1+Sumary!$C$24)</f>
        <v>65.507514891774903</v>
      </c>
      <c r="H11" s="15">
        <f>'Vogue Vertical D'!H11*(1+Sumary!$C$24)</f>
        <v>70.84083106060605</v>
      </c>
      <c r="I11" s="15">
        <f>'Vogue Vertical D'!I11*(1+Sumary!$C$24)</f>
        <v>79.200356307359314</v>
      </c>
      <c r="J11" s="15">
        <f>'Vogue Vertical D'!J11*(1+Sumary!$C$24)</f>
        <v>87.559881554112565</v>
      </c>
      <c r="K11" s="15">
        <f>'Vogue Vertical D'!K11*(1+Sumary!$C$24)</f>
        <v>91.133297670995674</v>
      </c>
      <c r="L11" s="15">
        <f>'Vogue Vertical D'!L11*(1+Sumary!$C$24)</f>
        <v>99.052847904761933</v>
      </c>
      <c r="M11" s="15">
        <f>'Vogue Vertical D'!M11*(1+Sumary!$C$24)</f>
        <v>101.30633898268397</v>
      </c>
    </row>
    <row r="12" spans="1:26" ht="20.100000000000001" customHeight="1" x14ac:dyDescent="0.2">
      <c r="A12" s="13">
        <f>[17]Sumary!Q20</f>
        <v>4</v>
      </c>
      <c r="B12" s="14">
        <f>[17]Sumary!R20</f>
        <v>157.48031496062993</v>
      </c>
      <c r="C12" s="15">
        <f>'Vogue Vertical D'!C12*(1+Sumary!$C$24)</f>
        <v>30.218577099567099</v>
      </c>
      <c r="D12" s="15">
        <f>'Vogue Vertical D'!D12*(1+Sumary!$C$24)</f>
        <v>39.603053982683981</v>
      </c>
      <c r="E12" s="15">
        <f>'Vogue Vertical D'!E12*(1+Sumary!$C$24)</f>
        <v>48.987530865800863</v>
      </c>
      <c r="F12" s="15">
        <f>'Vogue Vertical D'!F12*(1+Sumary!$C$24)</f>
        <v>59.632897748917749</v>
      </c>
      <c r="G12" s="15">
        <f>'Vogue Vertical D'!G12*(1+Sumary!$C$24)</f>
        <v>69.017374632034645</v>
      </c>
      <c r="H12" s="15">
        <f>'Vogue Vertical D'!H12*(1+Sumary!$C$24)</f>
        <v>74.730925606060595</v>
      </c>
      <c r="I12" s="15">
        <f>'Vogue Vertical D'!I12*(1+Sumary!$C$24)</f>
        <v>83.646178645021635</v>
      </c>
      <c r="J12" s="15">
        <f>'Vogue Vertical D'!J12*(1+Sumary!$C$24)</f>
        <v>92.56143168398269</v>
      </c>
      <c r="K12" s="15">
        <f>'Vogue Vertical D'!K12*(1+Sumary!$C$24)</f>
        <v>96.398087281385273</v>
      </c>
      <c r="L12" s="15">
        <f>'Vogue Vertical D'!L12*(1+Sumary!$C$24)</f>
        <v>104.84411647619048</v>
      </c>
      <c r="M12" s="15">
        <f>'Vogue Vertical D'!M12*(1+Sumary!$C$24)</f>
        <v>107.27310054112553</v>
      </c>
    </row>
    <row r="13" spans="1:26" ht="20.100000000000001" customHeight="1" x14ac:dyDescent="0.2">
      <c r="A13" s="21" t="s">
        <v>30</v>
      </c>
      <c r="B13" s="19"/>
      <c r="C13" s="19"/>
      <c r="D13" s="19"/>
      <c r="E13" s="22"/>
      <c r="F13" s="19"/>
      <c r="H13" s="19"/>
      <c r="I13" s="19"/>
      <c r="J13" s="19"/>
      <c r="K13" s="20"/>
      <c r="L13" s="20"/>
    </row>
    <row r="14" spans="1:26" ht="20.100000000000001" customHeight="1" x14ac:dyDescent="0.2">
      <c r="A14" s="500" t="s">
        <v>1</v>
      </c>
      <c r="B14" s="502"/>
      <c r="C14" s="24">
        <f>[17]Sumary!S10</f>
        <v>0.8</v>
      </c>
      <c r="D14" s="24">
        <f>[17]Sumary!T10</f>
        <v>1.2</v>
      </c>
      <c r="E14" s="24">
        <f>[17]Sumary!U10</f>
        <v>1.6</v>
      </c>
      <c r="F14" s="24">
        <f>[17]Sumary!V10</f>
        <v>2</v>
      </c>
      <c r="G14" s="24">
        <f>[17]Sumary!W10</f>
        <v>2.4</v>
      </c>
      <c r="H14" s="25">
        <f>[17]Sumary!X10</f>
        <v>2.8</v>
      </c>
      <c r="I14" s="25">
        <f>[17]Sumary!Y10</f>
        <v>3.2</v>
      </c>
      <c r="J14" s="25">
        <f>[17]Sumary!Z10</f>
        <v>3.6</v>
      </c>
      <c r="K14" s="25">
        <f>[17]Sumary!AA10</f>
        <v>4</v>
      </c>
      <c r="L14" s="25">
        <f>[17]Sumary!AB10</f>
        <v>4.4000000000000004</v>
      </c>
      <c r="M14" s="438">
        <f>[17]Sumary!AC10</f>
        <v>4.8</v>
      </c>
    </row>
    <row r="15" spans="1:26" ht="20.100000000000001" customHeight="1" x14ac:dyDescent="0.2">
      <c r="A15" s="9"/>
      <c r="B15" s="26" t="s">
        <v>2</v>
      </c>
      <c r="C15" s="27">
        <f>[17]Sumary!S11</f>
        <v>24</v>
      </c>
      <c r="D15" s="27">
        <f>[17]Sumary!T11</f>
        <v>48</v>
      </c>
      <c r="E15" s="27">
        <f>[17]Sumary!U11</f>
        <v>60</v>
      </c>
      <c r="F15" s="27">
        <f>[17]Sumary!V11</f>
        <v>84</v>
      </c>
      <c r="G15" s="27">
        <f>[17]Sumary!W11</f>
        <v>108</v>
      </c>
      <c r="H15" s="28">
        <f>[17]Sumary!X11</f>
        <v>132</v>
      </c>
      <c r="I15" s="28">
        <f>[17]Sumary!Y11</f>
        <v>156</v>
      </c>
      <c r="J15" s="28">
        <f>[17]Sumary!Z11</f>
        <v>190</v>
      </c>
      <c r="K15" s="28">
        <f>[17]Sumary!AA11</f>
        <v>190</v>
      </c>
      <c r="L15" s="28">
        <f>[17]Sumary!AB11</f>
        <v>190</v>
      </c>
      <c r="M15" s="439">
        <f>[17]Sumary!AC11</f>
        <v>190</v>
      </c>
    </row>
    <row r="16" spans="1:26" ht="20.100000000000001" customHeight="1" x14ac:dyDescent="0.2">
      <c r="A16" s="13">
        <f>[17]Sumary!Q12</f>
        <v>0.8</v>
      </c>
      <c r="B16" s="14">
        <f>[17]Sumary!R12</f>
        <v>31.496062992125985</v>
      </c>
      <c r="C16" s="15">
        <f>'Vogue Vertical D'!C16*(1+Sumary!$C$24)</f>
        <v>22.651554761904762</v>
      </c>
      <c r="D16" s="15">
        <f>'Vogue Vertical D'!D16*(1+Sumary!$C$24)</f>
        <v>28.25252047619048</v>
      </c>
      <c r="E16" s="15">
        <f>'Vogue Vertical D'!E16*(1+Sumary!$C$24)</f>
        <v>33.853486190476197</v>
      </c>
      <c r="F16" s="15">
        <f>'Vogue Vertical D'!F16*(1+Sumary!$C$24)</f>
        <v>40.715341904761907</v>
      </c>
      <c r="G16" s="15">
        <f>'Vogue Vertical D'!G16*(1+Sumary!$C$24)</f>
        <v>46.31630761904762</v>
      </c>
      <c r="H16" s="15">
        <f>'Vogue Vertical D'!H16*(1+Sumary!$C$24)</f>
        <v>49.570576333333328</v>
      </c>
      <c r="I16" s="15">
        <f>'Vogue Vertical D'!I16*(1+Sumary!$C$24)</f>
        <v>54.891493761904762</v>
      </c>
      <c r="J16" s="15">
        <f>'Vogue Vertical D'!J16*(1+Sumary!$C$24)</f>
        <v>60.212411190476203</v>
      </c>
      <c r="K16" s="15">
        <f>'Vogue Vertical D'!K16*(1+Sumary!$C$24)</f>
        <v>62.346486761904778</v>
      </c>
      <c r="L16" s="15">
        <f>'Vogue Vertical D'!L16*(1+Sumary!$C$24)</f>
        <v>67.387355904761904</v>
      </c>
      <c r="M16" s="15">
        <f>'Vogue Vertical D'!M16*(1+Sumary!$C$24)</f>
        <v>68.681286619047611</v>
      </c>
    </row>
    <row r="17" spans="1:13" ht="20.100000000000001" customHeight="1" x14ac:dyDescent="0.2">
      <c r="A17" s="13">
        <f>[17]Sumary!Q13</f>
        <v>1.2</v>
      </c>
      <c r="B17" s="14">
        <f>[17]Sumary!R13</f>
        <v>47.244094488188978</v>
      </c>
      <c r="C17" s="15">
        <f>'Vogue Vertical D'!C17*(1+Sumary!$C$24)</f>
        <v>24.622671645021647</v>
      </c>
      <c r="D17" s="15">
        <f>'Vogue Vertical D'!D17*(1+Sumary!$C$24)</f>
        <v>31.209195800865807</v>
      </c>
      <c r="E17" s="15">
        <f>'Vogue Vertical D'!E17*(1+Sumary!$C$24)</f>
        <v>37.795719956709959</v>
      </c>
      <c r="F17" s="15">
        <f>'Vogue Vertical D'!F17*(1+Sumary!$C$24)</f>
        <v>45.643134112554108</v>
      </c>
      <c r="G17" s="15">
        <f>'Vogue Vertical D'!G17*(1+Sumary!$C$24)</f>
        <v>52.229658268398268</v>
      </c>
      <c r="H17" s="15">
        <f>'Vogue Vertical D'!H17*(1+Sumary!$C$24)</f>
        <v>56.124539969696961</v>
      </c>
      <c r="I17" s="15">
        <f>'Vogue Vertical D'!I17*(1+Sumary!$C$24)</f>
        <v>62.381737917748922</v>
      </c>
      <c r="J17" s="15">
        <f>'Vogue Vertical D'!J17*(1+Sumary!$C$24)</f>
        <v>68.638935865800875</v>
      </c>
      <c r="K17" s="15">
        <f>'Vogue Vertical D'!K17*(1+Sumary!$C$24)</f>
        <v>71.216512735930735</v>
      </c>
      <c r="L17" s="15">
        <f>'Vogue Vertical D'!L17*(1+Sumary!$C$24)</f>
        <v>77.144384476190481</v>
      </c>
      <c r="M17" s="15">
        <f>'Vogue Vertical D'!M17*(1+Sumary!$C$24)</f>
        <v>78.733982722943722</v>
      </c>
    </row>
    <row r="18" spans="1:13" ht="20.100000000000001" customHeight="1" x14ac:dyDescent="0.2">
      <c r="A18" s="13">
        <f>[17]Sumary!Q14</f>
        <v>1.6</v>
      </c>
      <c r="B18" s="14">
        <f>[17]Sumary!R14</f>
        <v>62.99212598425197</v>
      </c>
      <c r="C18" s="15">
        <f>'Vogue Vertical D'!C18*(1+Sumary!$C$24)</f>
        <v>26.593788528138532</v>
      </c>
      <c r="D18" s="15">
        <f>'Vogue Vertical D'!D18*(1+Sumary!$C$24)</f>
        <v>34.16587112554113</v>
      </c>
      <c r="E18" s="15">
        <f>'Vogue Vertical D'!E18*(1+Sumary!$C$24)</f>
        <v>41.737953722943729</v>
      </c>
      <c r="F18" s="15">
        <f>'Vogue Vertical D'!F18*(1+Sumary!$C$24)</f>
        <v>50.570926320346331</v>
      </c>
      <c r="G18" s="15">
        <f>'Vogue Vertical D'!G18*(1+Sumary!$C$24)</f>
        <v>58.143008917748915</v>
      </c>
      <c r="H18" s="15">
        <f>'Vogue Vertical D'!H18*(1+Sumary!$C$24)</f>
        <v>62.678503606060602</v>
      </c>
      <c r="I18" s="15">
        <f>'Vogue Vertical D'!I18*(1+Sumary!$C$24)</f>
        <v>69.871982073593074</v>
      </c>
      <c r="J18" s="15">
        <f>'Vogue Vertical D'!J18*(1+Sumary!$C$24)</f>
        <v>77.065460541125546</v>
      </c>
      <c r="K18" s="15">
        <f>'Vogue Vertical D'!K18*(1+Sumary!$C$24)</f>
        <v>80.086538709956727</v>
      </c>
      <c r="L18" s="15">
        <f>'Vogue Vertical D'!L18*(1+Sumary!$C$24)</f>
        <v>86.901413047619059</v>
      </c>
      <c r="M18" s="15">
        <f>'Vogue Vertical D'!M18*(1+Sumary!$C$24)</f>
        <v>88.786678826839818</v>
      </c>
    </row>
    <row r="19" spans="1:13" ht="20.100000000000001" customHeight="1" x14ac:dyDescent="0.2">
      <c r="A19" s="13">
        <f>[17]Sumary!Q15</f>
        <v>2</v>
      </c>
      <c r="B19" s="14">
        <f>[17]Sumary!R15</f>
        <v>78.740157480314963</v>
      </c>
      <c r="C19" s="15">
        <f>'Vogue Vertical D'!C19*(1+Sumary!$C$24)</f>
        <v>28.564905411255413</v>
      </c>
      <c r="D19" s="15">
        <f>'Vogue Vertical D'!D19*(1+Sumary!$C$24)</f>
        <v>37.122546450216454</v>
      </c>
      <c r="E19" s="15">
        <f>'Vogue Vertical D'!E19*(1+Sumary!$C$24)</f>
        <v>45.680187489177499</v>
      </c>
      <c r="F19" s="15">
        <f>'Vogue Vertical D'!F19*(1+Sumary!$C$24)</f>
        <v>55.498718528138532</v>
      </c>
      <c r="G19" s="15">
        <f>'Vogue Vertical D'!G19*(1+Sumary!$C$24)</f>
        <v>64.056359567099562</v>
      </c>
      <c r="H19" s="15">
        <f>'Vogue Vertical D'!H19*(1+Sumary!$C$24)</f>
        <v>69.232467242424235</v>
      </c>
      <c r="I19" s="15">
        <f>'Vogue Vertical D'!I19*(1+Sumary!$C$24)</f>
        <v>77.362226229437226</v>
      </c>
      <c r="J19" s="15">
        <f>'Vogue Vertical D'!J19*(1+Sumary!$C$24)</f>
        <v>85.491985216450232</v>
      </c>
      <c r="K19" s="15">
        <f>'Vogue Vertical D'!K19*(1+Sumary!$C$24)</f>
        <v>88.956564683982705</v>
      </c>
      <c r="L19" s="15">
        <f>'Vogue Vertical D'!L19*(1+Sumary!$C$24)</f>
        <v>96.658441619047636</v>
      </c>
      <c r="M19" s="15">
        <f>'Vogue Vertical D'!M19*(1+Sumary!$C$24)</f>
        <v>98.839374930735943</v>
      </c>
    </row>
    <row r="20" spans="1:13" ht="20.100000000000001" customHeight="1" x14ac:dyDescent="0.2">
      <c r="A20" s="13">
        <f>[17]Sumary!Q16</f>
        <v>2.4</v>
      </c>
      <c r="B20" s="14">
        <f>[17]Sumary!R16</f>
        <v>94.488188976377955</v>
      </c>
      <c r="C20" s="15">
        <f>'Vogue Vertical D'!C20*(1+Sumary!$C$24)</f>
        <v>30.536022294372295</v>
      </c>
      <c r="D20" s="15">
        <f>'Vogue Vertical D'!D20*(1+Sumary!$C$24)</f>
        <v>40.079221774891778</v>
      </c>
      <c r="E20" s="15">
        <f>'Vogue Vertical D'!E20*(1+Sumary!$C$24)</f>
        <v>49.622421255411254</v>
      </c>
      <c r="F20" s="15">
        <f>'Vogue Vertical D'!F20*(1+Sumary!$C$24)</f>
        <v>60.426510735930734</v>
      </c>
      <c r="G20" s="15">
        <f>'Vogue Vertical D'!G20*(1+Sumary!$C$24)</f>
        <v>69.969710216450224</v>
      </c>
      <c r="H20" s="15">
        <f>'Vogue Vertical D'!H20*(1+Sumary!$C$24)</f>
        <v>75.786430878787868</v>
      </c>
      <c r="I20" s="15">
        <f>'Vogue Vertical D'!I20*(1+Sumary!$C$24)</f>
        <v>84.852470385281379</v>
      </c>
      <c r="J20" s="15">
        <f>'Vogue Vertical D'!J20*(1+Sumary!$C$24)</f>
        <v>93.918509891774903</v>
      </c>
      <c r="K20" s="15">
        <f>'Vogue Vertical D'!K20*(1+Sumary!$C$24)</f>
        <v>97.826590658008669</v>
      </c>
      <c r="L20" s="15">
        <f>'Vogue Vertical D'!L20*(1+Sumary!$C$24)</f>
        <v>106.4154701904762</v>
      </c>
      <c r="M20" s="15">
        <f>'Vogue Vertical D'!M20*(1+Sumary!$C$24)</f>
        <v>108.89207103463204</v>
      </c>
    </row>
    <row r="21" spans="1:13" ht="20.100000000000001" customHeight="1" x14ac:dyDescent="0.2">
      <c r="A21" s="13">
        <f>[17]Sumary!Q17</f>
        <v>2.8</v>
      </c>
      <c r="B21" s="14">
        <f>[17]Sumary!R17</f>
        <v>110.23622047244095</v>
      </c>
      <c r="C21" s="15">
        <f>'Vogue Vertical D'!C21*(1+Sumary!$C$24)</f>
        <v>32.507139177489179</v>
      </c>
      <c r="D21" s="15">
        <f>'Vogue Vertical D'!D21*(1+Sumary!$C$24)</f>
        <v>43.035897099567102</v>
      </c>
      <c r="E21" s="15">
        <f>'Vogue Vertical D'!E21*(1+Sumary!$C$24)</f>
        <v>53.564655021645024</v>
      </c>
      <c r="F21" s="15">
        <f>'Vogue Vertical D'!F21*(1+Sumary!$C$24)</f>
        <v>65.354302943722956</v>
      </c>
      <c r="G21" s="15">
        <f>'Vogue Vertical D'!G21*(1+Sumary!$C$24)</f>
        <v>75.883060865800857</v>
      </c>
      <c r="H21" s="15">
        <f>'Vogue Vertical D'!H21*(1+Sumary!$C$24)</f>
        <v>82.34039451515153</v>
      </c>
      <c r="I21" s="15">
        <f>'Vogue Vertical D'!I21*(1+Sumary!$C$24)</f>
        <v>92.342714541125545</v>
      </c>
      <c r="J21" s="15">
        <f>'Vogue Vertical D'!J21*(1+Sumary!$C$24)</f>
        <v>102.34503456709956</v>
      </c>
      <c r="K21" s="15">
        <f>'Vogue Vertical D'!K21*(1+Sumary!$C$24)</f>
        <v>106.69661663203465</v>
      </c>
      <c r="L21" s="15">
        <f>'Vogue Vertical D'!L21*(1+Sumary!$C$24)</f>
        <v>116.17249876190479</v>
      </c>
      <c r="M21" s="15">
        <f>'Vogue Vertical D'!M21*(1+Sumary!$C$24)</f>
        <v>118.94476713852814</v>
      </c>
    </row>
    <row r="22" spans="1:13" ht="20.100000000000001" customHeight="1" x14ac:dyDescent="0.2">
      <c r="A22" s="13">
        <f>[17]Sumary!Q18</f>
        <v>3.2</v>
      </c>
      <c r="B22" s="14">
        <f>[17]Sumary!R18</f>
        <v>125.98425196850394</v>
      </c>
      <c r="C22" s="15">
        <f>'Vogue Vertical D'!C22*(1+Sumary!$C$24)</f>
        <v>34.478256060606064</v>
      </c>
      <c r="D22" s="15">
        <f>'Vogue Vertical D'!D22*(1+Sumary!$C$24)</f>
        <v>45.992572424242432</v>
      </c>
      <c r="E22" s="15">
        <f>'Vogue Vertical D'!E22*(1+Sumary!$C$24)</f>
        <v>57.506888787878793</v>
      </c>
      <c r="F22" s="15">
        <f>'Vogue Vertical D'!F22*(1+Sumary!$C$24)</f>
        <v>70.282095151515165</v>
      </c>
      <c r="G22" s="15">
        <f>'Vogue Vertical D'!G22*(1+Sumary!$C$24)</f>
        <v>81.796411515151519</v>
      </c>
      <c r="H22" s="15">
        <f>'Vogue Vertical D'!H22*(1+Sumary!$C$24)</f>
        <v>88.894358151515149</v>
      </c>
      <c r="I22" s="15">
        <f>'Vogue Vertical D'!I22*(1+Sumary!$C$24)</f>
        <v>99.832958696969698</v>
      </c>
      <c r="J22" s="15">
        <f>'Vogue Vertical D'!J22*(1+Sumary!$C$24)</f>
        <v>110.77155924242427</v>
      </c>
      <c r="K22" s="15">
        <f>'Vogue Vertical D'!K22*(1+Sumary!$C$24)</f>
        <v>115.56664260606063</v>
      </c>
      <c r="L22" s="15">
        <f>'Vogue Vertical D'!L22*(1+Sumary!$C$24)</f>
        <v>125.92952733333334</v>
      </c>
      <c r="M22" s="15">
        <f>'Vogue Vertical D'!M22*(1+Sumary!$C$24)</f>
        <v>128.99746324242426</v>
      </c>
    </row>
    <row r="23" spans="1:13" ht="20.100000000000001" customHeight="1" x14ac:dyDescent="0.2">
      <c r="A23" s="13">
        <f>[17]Sumary!Q19</f>
        <v>3.6</v>
      </c>
      <c r="B23" s="14">
        <f>[17]Sumary!R19</f>
        <v>141.73228346456693</v>
      </c>
      <c r="C23" s="15">
        <f>'Vogue Vertical D'!C23*(1+Sumary!$C$24)</f>
        <v>36.449372943722949</v>
      </c>
      <c r="D23" s="15">
        <f>'Vogue Vertical D'!D23*(1+Sumary!$C$24)</f>
        <v>48.949247748917756</v>
      </c>
      <c r="E23" s="15">
        <f>'Vogue Vertical D'!E23*(1+Sumary!$C$24)</f>
        <v>61.449122554112556</v>
      </c>
      <c r="F23" s="15">
        <f>'Vogue Vertical D'!F23*(1+Sumary!$C$24)</f>
        <v>75.209887359307359</v>
      </c>
      <c r="G23" s="15">
        <f>'Vogue Vertical D'!G23*(1+Sumary!$C$24)</f>
        <v>87.709762164502166</v>
      </c>
      <c r="H23" s="15">
        <f>'Vogue Vertical D'!H23*(1+Sumary!$C$24)</f>
        <v>95.448321787878768</v>
      </c>
      <c r="I23" s="15">
        <f>'Vogue Vertical D'!I23*(1+Sumary!$C$24)</f>
        <v>107.32320285281385</v>
      </c>
      <c r="J23" s="15">
        <f>'Vogue Vertical D'!J23*(1+Sumary!$C$24)</f>
        <v>119.19808391774893</v>
      </c>
      <c r="K23" s="15">
        <f>'Vogue Vertical D'!K23*(1+Sumary!$C$24)</f>
        <v>124.4366685800866</v>
      </c>
      <c r="L23" s="15">
        <f>'Vogue Vertical D'!L23*(1+Sumary!$C$24)</f>
        <v>135.68655590476192</v>
      </c>
      <c r="M23" s="15">
        <f>'Vogue Vertical D'!M23*(1+Sumary!$C$24)</f>
        <v>139.05015934632033</v>
      </c>
    </row>
    <row r="24" spans="1:13" ht="20.100000000000001" customHeight="1" x14ac:dyDescent="0.2">
      <c r="A24" s="13">
        <f>[17]Sumary!Q20</f>
        <v>4</v>
      </c>
      <c r="B24" s="14">
        <f>[17]Sumary!R20</f>
        <v>157.48031496062993</v>
      </c>
      <c r="C24" s="15">
        <f>'Vogue Vertical D'!C24*(1+Sumary!$C$24)</f>
        <v>38.420489826839827</v>
      </c>
      <c r="D24" s="15">
        <f>'Vogue Vertical D'!D24*(1+Sumary!$C$24)</f>
        <v>51.905923073593073</v>
      </c>
      <c r="E24" s="15">
        <f>'Vogue Vertical D'!E24*(1+Sumary!$C$24)</f>
        <v>65.391356320346318</v>
      </c>
      <c r="F24" s="15">
        <f>'Vogue Vertical D'!F24*(1+Sumary!$C$24)</f>
        <v>80.137679567099568</v>
      </c>
      <c r="G24" s="15">
        <f>'Vogue Vertical D'!G24*(1+Sumary!$C$24)</f>
        <v>93.623112813852813</v>
      </c>
      <c r="H24" s="15">
        <f>'Vogue Vertical D'!H24*(1+Sumary!$C$24)</f>
        <v>102.00228542424242</v>
      </c>
      <c r="I24" s="15">
        <f>'Vogue Vertical D'!I24*(1+Sumary!$C$24)</f>
        <v>114.813447008658</v>
      </c>
      <c r="J24" s="15">
        <f>'Vogue Vertical D'!J24*(1+Sumary!$C$24)</f>
        <v>127.62460859307362</v>
      </c>
      <c r="K24" s="15">
        <f>'Vogue Vertical D'!K24*(1+Sumary!$C$24)</f>
        <v>133.30669455411257</v>
      </c>
      <c r="L24" s="15">
        <f>'Vogue Vertical D'!L24*(1+Sumary!$C$24)</f>
        <v>145.44358447619049</v>
      </c>
      <c r="M24" s="15">
        <f>'Vogue Vertical D'!M24*(1+Sumary!$C$24)</f>
        <v>149.1028554502164</v>
      </c>
    </row>
    <row r="25" spans="1:13" ht="20.100000000000001" customHeight="1" x14ac:dyDescent="0.2">
      <c r="A25" s="1" t="s">
        <v>4</v>
      </c>
    </row>
    <row r="26" spans="1:13" ht="20.100000000000001" customHeight="1" x14ac:dyDescent="0.2">
      <c r="A26" s="500" t="s">
        <v>1</v>
      </c>
      <c r="B26" s="501"/>
      <c r="C26" s="7">
        <f>[17]Sumary!S10</f>
        <v>0.8</v>
      </c>
      <c r="D26" s="7">
        <f>[17]Sumary!T10</f>
        <v>1.2</v>
      </c>
      <c r="E26" s="7">
        <f>[17]Sumary!U10</f>
        <v>1.6</v>
      </c>
      <c r="F26" s="7">
        <f>[17]Sumary!V10</f>
        <v>2</v>
      </c>
      <c r="G26" s="7">
        <f>[17]Sumary!W10</f>
        <v>2.4</v>
      </c>
      <c r="H26" s="8">
        <f>[17]Sumary!X10</f>
        <v>2.8</v>
      </c>
      <c r="I26" s="8">
        <f>[17]Sumary!Y10</f>
        <v>3.2</v>
      </c>
      <c r="J26" s="8">
        <f>[17]Sumary!Z10</f>
        <v>3.6</v>
      </c>
      <c r="K26" s="8">
        <f>[17]Sumary!AA10</f>
        <v>4</v>
      </c>
      <c r="L26" s="8">
        <f>[17]Sumary!AB10</f>
        <v>4.4000000000000004</v>
      </c>
      <c r="M26" s="436">
        <f>[17]Sumary!AC10</f>
        <v>4.8</v>
      </c>
    </row>
    <row r="27" spans="1:13" ht="20.100000000000001" customHeight="1" x14ac:dyDescent="0.2">
      <c r="A27" s="9"/>
      <c r="B27" s="10" t="s">
        <v>2</v>
      </c>
      <c r="C27" s="11">
        <f>[17]Sumary!S11</f>
        <v>24</v>
      </c>
      <c r="D27" s="11">
        <f>[17]Sumary!T11</f>
        <v>48</v>
      </c>
      <c r="E27" s="11">
        <f>[17]Sumary!U11</f>
        <v>60</v>
      </c>
      <c r="F27" s="11">
        <f>[17]Sumary!V11</f>
        <v>84</v>
      </c>
      <c r="G27" s="11">
        <f>[17]Sumary!W11</f>
        <v>108</v>
      </c>
      <c r="H27" s="12">
        <f>[17]Sumary!X11</f>
        <v>132</v>
      </c>
      <c r="I27" s="12">
        <f>[17]Sumary!Y11</f>
        <v>156</v>
      </c>
      <c r="J27" s="12">
        <f>[17]Sumary!Z11</f>
        <v>190</v>
      </c>
      <c r="K27" s="12">
        <f>[17]Sumary!AA11</f>
        <v>190</v>
      </c>
      <c r="L27" s="12">
        <f>[17]Sumary!AB11</f>
        <v>190</v>
      </c>
      <c r="M27" s="437">
        <f>[17]Sumary!AC11</f>
        <v>190</v>
      </c>
    </row>
    <row r="28" spans="1:13" ht="20.100000000000001" customHeight="1" x14ac:dyDescent="0.2">
      <c r="A28" s="13">
        <f>[17]Sumary!Q12</f>
        <v>0.8</v>
      </c>
      <c r="B28" s="14">
        <f>[17]Sumary!R12</f>
        <v>31.496062992125985</v>
      </c>
      <c r="C28" s="15">
        <f>'Vogue Vertical D'!C28*(1+Sumary!$C$24)</f>
        <v>24.131164112554114</v>
      </c>
      <c r="D28" s="15">
        <f>'Vogue Vertical D'!D28*(1+Sumary!$C$24)</f>
        <v>30.471934502164501</v>
      </c>
      <c r="E28" s="15">
        <f>'Vogue Vertical D'!E28*(1+Sumary!$C$24)</f>
        <v>36.812704891774892</v>
      </c>
      <c r="F28" s="15">
        <f>'Vogue Vertical D'!F28*(1+Sumary!$C$24)</f>
        <v>44.41436528138528</v>
      </c>
      <c r="G28" s="15">
        <f>'Vogue Vertical D'!G28*(1+Sumary!$C$24)</f>
        <v>50.755135670995671</v>
      </c>
      <c r="H28" s="15">
        <f>'Vogue Vertical D'!H28*(1+Sumary!$C$24)</f>
        <v>54.490277424242414</v>
      </c>
      <c r="I28" s="15">
        <f>'Vogue Vertical D'!I28*(1+Sumary!$C$24)</f>
        <v>60.514009294372293</v>
      </c>
      <c r="J28" s="15">
        <f>'Vogue Vertical D'!J28*(1+Sumary!$C$24)</f>
        <v>66.537741164502165</v>
      </c>
      <c r="K28" s="15">
        <f>'Vogue Vertical D'!K28*(1+Sumary!$C$24)</f>
        <v>69.004728839826853</v>
      </c>
      <c r="L28" s="15">
        <f>'Vogue Vertical D'!L28*(1+Sumary!$C$24)</f>
        <v>74.711422190476199</v>
      </c>
      <c r="M28" s="15">
        <f>'Vogue Vertical D'!M28*(1+Sumary!$C$24)</f>
        <v>76.227294307359301</v>
      </c>
    </row>
    <row r="29" spans="1:13" ht="20.100000000000001" customHeight="1" x14ac:dyDescent="0.2">
      <c r="A29" s="13">
        <f>[17]Sumary!Q13</f>
        <v>1.2</v>
      </c>
      <c r="B29" s="14">
        <f>[17]Sumary!R13</f>
        <v>47.244094488188978</v>
      </c>
      <c r="C29" s="15">
        <f>'Vogue Vertical D'!C29*(1+Sumary!$C$24)</f>
        <v>26.763558917748917</v>
      </c>
      <c r="D29" s="15">
        <f>'Vogue Vertical D'!D29*(1+Sumary!$C$24)</f>
        <v>34.420526709956711</v>
      </c>
      <c r="E29" s="15">
        <f>'Vogue Vertical D'!E29*(1+Sumary!$C$24)</f>
        <v>42.077494502164505</v>
      </c>
      <c r="F29" s="15">
        <f>'Vogue Vertical D'!F29*(1+Sumary!$C$24)</f>
        <v>50.995352294372296</v>
      </c>
      <c r="G29" s="15">
        <f>'Vogue Vertical D'!G29*(1+Sumary!$C$24)</f>
        <v>58.652320086580076</v>
      </c>
      <c r="H29" s="15">
        <f>'Vogue Vertical D'!H29*(1+Sumary!$C$24)</f>
        <v>63.242990151515144</v>
      </c>
      <c r="I29" s="15">
        <f>'Vogue Vertical D'!I29*(1+Sumary!$C$24)</f>
        <v>70.517109554112565</v>
      </c>
      <c r="J29" s="15">
        <f>'Vogue Vertical D'!J29*(1+Sumary!$C$24)</f>
        <v>77.791228956709958</v>
      </c>
      <c r="K29" s="15">
        <f>'Vogue Vertical D'!K29*(1+Sumary!$C$24)</f>
        <v>80.850505463203461</v>
      </c>
      <c r="L29" s="15">
        <f>'Vogue Vertical D'!L29*(1+Sumary!$C$24)</f>
        <v>87.741776476190495</v>
      </c>
      <c r="M29" s="15">
        <f>'Vogue Vertical D'!M29*(1+Sumary!$C$24)</f>
        <v>89.652507813852793</v>
      </c>
    </row>
    <row r="30" spans="1:13" ht="20.100000000000001" customHeight="1" x14ac:dyDescent="0.2">
      <c r="A30" s="13">
        <f>[17]Sumary!Q14</f>
        <v>1.6</v>
      </c>
      <c r="B30" s="14">
        <f>[17]Sumary!R14</f>
        <v>62.99212598425197</v>
      </c>
      <c r="C30" s="15">
        <f>'Vogue Vertical D'!C30*(1+Sumary!$C$24)</f>
        <v>29.395953722943723</v>
      </c>
      <c r="D30" s="15">
        <f>'Vogue Vertical D'!D30*(1+Sumary!$C$24)</f>
        <v>38.369118917748914</v>
      </c>
      <c r="E30" s="15">
        <f>'Vogue Vertical D'!E30*(1+Sumary!$C$24)</f>
        <v>47.342284112554118</v>
      </c>
      <c r="F30" s="15">
        <f>'Vogue Vertical D'!F30*(1+Sumary!$C$24)</f>
        <v>57.576339307359312</v>
      </c>
      <c r="G30" s="15">
        <f>'Vogue Vertical D'!G30*(1+Sumary!$C$24)</f>
        <v>66.549504502164496</v>
      </c>
      <c r="H30" s="15">
        <f>'Vogue Vertical D'!H30*(1+Sumary!$C$24)</f>
        <v>71.995702878787867</v>
      </c>
      <c r="I30" s="15">
        <f>'Vogue Vertical D'!I30*(1+Sumary!$C$24)</f>
        <v>80.520209813852816</v>
      </c>
      <c r="J30" s="15">
        <f>'Vogue Vertical D'!J30*(1+Sumary!$C$24)</f>
        <v>89.04471674891775</v>
      </c>
      <c r="K30" s="15">
        <f>'Vogue Vertical D'!K30*(1+Sumary!$C$24)</f>
        <v>92.696282086580098</v>
      </c>
      <c r="L30" s="15">
        <f>'Vogue Vertical D'!L30*(1+Sumary!$C$24)</f>
        <v>100.77213076190476</v>
      </c>
      <c r="M30" s="15">
        <f>'Vogue Vertical D'!M30*(1+Sumary!$C$24)</f>
        <v>103.07772132034631</v>
      </c>
    </row>
    <row r="31" spans="1:13" ht="20.100000000000001" customHeight="1" x14ac:dyDescent="0.2">
      <c r="A31" s="13">
        <f>[17]Sumary!Q15</f>
        <v>2</v>
      </c>
      <c r="B31" s="14">
        <f>[17]Sumary!R15</f>
        <v>78.740157480314963</v>
      </c>
      <c r="C31" s="15">
        <f>'Vogue Vertical D'!C31*(1+Sumary!$C$24)</f>
        <v>32.02834852813853</v>
      </c>
      <c r="D31" s="15">
        <f>'Vogue Vertical D'!D31*(1+Sumary!$C$24)</f>
        <v>42.317711125541123</v>
      </c>
      <c r="E31" s="15">
        <f>'Vogue Vertical D'!E31*(1+Sumary!$C$24)</f>
        <v>52.607073722943724</v>
      </c>
      <c r="F31" s="15">
        <f>'Vogue Vertical D'!F31*(1+Sumary!$C$24)</f>
        <v>64.157326320346314</v>
      </c>
      <c r="G31" s="15">
        <f>'Vogue Vertical D'!G31*(1+Sumary!$C$24)</f>
        <v>74.446688917748915</v>
      </c>
      <c r="H31" s="15">
        <f>'Vogue Vertical D'!H31*(1+Sumary!$C$24)</f>
        <v>80.748415606060604</v>
      </c>
      <c r="I31" s="15">
        <f>'Vogue Vertical D'!I31*(1+Sumary!$C$24)</f>
        <v>90.52331007359308</v>
      </c>
      <c r="J31" s="15">
        <f>'Vogue Vertical D'!J31*(1+Sumary!$C$24)</f>
        <v>100.29820454112554</v>
      </c>
      <c r="K31" s="15">
        <f>'Vogue Vertical D'!K31*(1+Sumary!$C$24)</f>
        <v>104.54205870995672</v>
      </c>
      <c r="L31" s="15">
        <f>'Vogue Vertical D'!L31*(1+Sumary!$C$24)</f>
        <v>113.80248504761906</v>
      </c>
      <c r="M31" s="15">
        <f>'Vogue Vertical D'!M31*(1+Sumary!$C$24)</f>
        <v>116.50293482683982</v>
      </c>
    </row>
    <row r="32" spans="1:13" ht="20.100000000000001" customHeight="1" x14ac:dyDescent="0.2">
      <c r="A32" s="13">
        <f>[17]Sumary!Q16</f>
        <v>2.4</v>
      </c>
      <c r="B32" s="14">
        <f>[17]Sumary!R16</f>
        <v>94.488188976377955</v>
      </c>
      <c r="C32" s="15">
        <f>'Vogue Vertical D'!C32*(1+Sumary!$C$24)</f>
        <v>34.660743333333336</v>
      </c>
      <c r="D32" s="15">
        <f>'Vogue Vertical D'!D32*(1+Sumary!$C$24)</f>
        <v>46.26630333333334</v>
      </c>
      <c r="E32" s="15">
        <f>'Vogue Vertical D'!E32*(1+Sumary!$C$24)</f>
        <v>57.871863333333337</v>
      </c>
      <c r="F32" s="15">
        <f>'Vogue Vertical D'!F32*(1+Sumary!$C$24)</f>
        <v>70.738313333333338</v>
      </c>
      <c r="G32" s="15">
        <f>'Vogue Vertical D'!G32*(1+Sumary!$C$24)</f>
        <v>82.343873333333335</v>
      </c>
      <c r="H32" s="15">
        <f>'Vogue Vertical D'!H32*(1+Sumary!$C$24)</f>
        <v>89.501128333333327</v>
      </c>
      <c r="I32" s="15">
        <f>'Vogue Vertical D'!I32*(1+Sumary!$C$24)</f>
        <v>100.52641033333333</v>
      </c>
      <c r="J32" s="15">
        <f>'Vogue Vertical D'!J32*(1+Sumary!$C$24)</f>
        <v>111.55169233333334</v>
      </c>
      <c r="K32" s="15">
        <f>'Vogue Vertical D'!K32*(1+Sumary!$C$24)</f>
        <v>116.38783533333334</v>
      </c>
      <c r="L32" s="15">
        <f>'Vogue Vertical D'!L32*(1+Sumary!$C$24)</f>
        <v>126.83283933333334</v>
      </c>
      <c r="M32" s="15">
        <f>'Vogue Vertical D'!M32*(1+Sumary!$C$24)</f>
        <v>129.92814833333333</v>
      </c>
    </row>
    <row r="33" spans="1:13" ht="20.100000000000001" customHeight="1" x14ac:dyDescent="0.2">
      <c r="A33" s="13">
        <f>[17]Sumary!Q17</f>
        <v>2.8</v>
      </c>
      <c r="B33" s="14">
        <f>[17]Sumary!R17</f>
        <v>110.23622047244095</v>
      </c>
      <c r="C33" s="15">
        <f>'Vogue Vertical D'!C33*(1+Sumary!$C$24)</f>
        <v>37.293138138528136</v>
      </c>
      <c r="D33" s="15">
        <f>'Vogue Vertical D'!D33*(1+Sumary!$C$24)</f>
        <v>50.214895541125543</v>
      </c>
      <c r="E33" s="15">
        <f>'Vogue Vertical D'!E33*(1+Sumary!$C$24)</f>
        <v>63.13665294372295</v>
      </c>
      <c r="F33" s="15">
        <f>'Vogue Vertical D'!F33*(1+Sumary!$C$24)</f>
        <v>77.319300346320347</v>
      </c>
      <c r="G33" s="15">
        <f>'Vogue Vertical D'!G33*(1+Sumary!$C$24)</f>
        <v>90.241057748917754</v>
      </c>
      <c r="H33" s="15">
        <f>'Vogue Vertical D'!H33*(1+Sumary!$C$24)</f>
        <v>98.253841060606035</v>
      </c>
      <c r="I33" s="15">
        <f>'Vogue Vertical D'!I33*(1+Sumary!$C$24)</f>
        <v>110.52951059307358</v>
      </c>
      <c r="J33" s="15">
        <f>'Vogue Vertical D'!J33*(1+Sumary!$C$24)</f>
        <v>122.80518012554111</v>
      </c>
      <c r="K33" s="15">
        <f>'Vogue Vertical D'!K33*(1+Sumary!$C$24)</f>
        <v>128.23361195670995</v>
      </c>
      <c r="L33" s="15">
        <f>'Vogue Vertical D'!L33*(1+Sumary!$C$24)</f>
        <v>139.86319361904759</v>
      </c>
      <c r="M33" s="15">
        <f>'Vogue Vertical D'!M33*(1+Sumary!$C$24)</f>
        <v>143.35336183982679</v>
      </c>
    </row>
    <row r="34" spans="1:13" ht="20.100000000000001" customHeight="1" x14ac:dyDescent="0.2">
      <c r="A34" s="13">
        <f>[17]Sumary!Q18</f>
        <v>3.2</v>
      </c>
      <c r="B34" s="14">
        <f>[17]Sumary!R18</f>
        <v>125.98425196850394</v>
      </c>
      <c r="C34" s="15">
        <f>'Vogue Vertical D'!C34*(1+Sumary!$C$24)</f>
        <v>39.925532943722949</v>
      </c>
      <c r="D34" s="15">
        <f>'Vogue Vertical D'!D34*(1+Sumary!$C$24)</f>
        <v>54.163487748917753</v>
      </c>
      <c r="E34" s="15">
        <f>'Vogue Vertical D'!E34*(1+Sumary!$C$24)</f>
        <v>68.401442554112563</v>
      </c>
      <c r="F34" s="15">
        <f>'Vogue Vertical D'!F34*(1+Sumary!$C$24)</f>
        <v>83.900287359307356</v>
      </c>
      <c r="G34" s="15">
        <f>'Vogue Vertical D'!G34*(1+Sumary!$C$24)</f>
        <v>98.138242164502159</v>
      </c>
      <c r="H34" s="15">
        <f>'Vogue Vertical D'!H34*(1+Sumary!$C$24)</f>
        <v>107.00655378787879</v>
      </c>
      <c r="I34" s="15">
        <f>'Vogue Vertical D'!I34*(1+Sumary!$C$24)</f>
        <v>120.53261085281386</v>
      </c>
      <c r="J34" s="15">
        <f>'Vogue Vertical D'!J34*(1+Sumary!$C$24)</f>
        <v>134.05866791774892</v>
      </c>
      <c r="K34" s="15">
        <f>'Vogue Vertical D'!K34*(1+Sumary!$C$24)</f>
        <v>140.07938858008657</v>
      </c>
      <c r="L34" s="15">
        <f>'Vogue Vertical D'!L34*(1+Sumary!$C$24)</f>
        <v>152.8935479047619</v>
      </c>
      <c r="M34" s="15">
        <f>'Vogue Vertical D'!M34*(1+Sumary!$C$24)</f>
        <v>156.77857534632034</v>
      </c>
    </row>
    <row r="35" spans="1:13" ht="20.100000000000001" customHeight="1" x14ac:dyDescent="0.2">
      <c r="A35" s="13">
        <f>[17]Sumary!Q19</f>
        <v>3.6</v>
      </c>
      <c r="B35" s="14">
        <f>[17]Sumary!R19</f>
        <v>141.73228346456693</v>
      </c>
      <c r="C35" s="15">
        <f>'Vogue Vertical D'!C35*(1+Sumary!$C$24)</f>
        <v>42.557927748917749</v>
      </c>
      <c r="D35" s="15">
        <f>'Vogue Vertical D'!D35*(1+Sumary!$C$24)</f>
        <v>58.112079956709962</v>
      </c>
      <c r="E35" s="15">
        <f>'Vogue Vertical D'!E35*(1+Sumary!$C$24)</f>
        <v>73.666232164502162</v>
      </c>
      <c r="F35" s="15">
        <f>'Vogue Vertical D'!F35*(1+Sumary!$C$24)</f>
        <v>90.481274372294379</v>
      </c>
      <c r="G35" s="15">
        <f>'Vogue Vertical D'!G35*(1+Sumary!$C$24)</f>
        <v>106.03542658008656</v>
      </c>
      <c r="H35" s="15">
        <f>'Vogue Vertical D'!H35*(1+Sumary!$C$24)</f>
        <v>115.7592665151515</v>
      </c>
      <c r="I35" s="15">
        <f>'Vogue Vertical D'!I35*(1+Sumary!$C$24)</f>
        <v>130.53571111255408</v>
      </c>
      <c r="J35" s="15">
        <f>'Vogue Vertical D'!J35*(1+Sumary!$C$24)</f>
        <v>145.3121557099567</v>
      </c>
      <c r="K35" s="15">
        <f>'Vogue Vertical D'!K35*(1+Sumary!$C$24)</f>
        <v>151.92516520346317</v>
      </c>
      <c r="L35" s="15">
        <f>'Vogue Vertical D'!L35*(1+Sumary!$C$24)</f>
        <v>165.92390219047618</v>
      </c>
      <c r="M35" s="15">
        <f>'Vogue Vertical D'!M35*(1+Sumary!$C$24)</f>
        <v>170.20378885281383</v>
      </c>
    </row>
    <row r="36" spans="1:13" ht="20.100000000000001" customHeight="1" x14ac:dyDescent="0.2">
      <c r="A36" s="13">
        <f>[17]Sumary!Q20</f>
        <v>4</v>
      </c>
      <c r="B36" s="14">
        <f>[17]Sumary!R20</f>
        <v>157.48031496062993</v>
      </c>
      <c r="C36" s="15">
        <f>'Vogue Vertical D'!C36*(1+Sumary!$C$24)</f>
        <v>45.190322554112555</v>
      </c>
      <c r="D36" s="15">
        <f>'Vogue Vertical D'!D36*(1+Sumary!$C$24)</f>
        <v>62.060672164502165</v>
      </c>
      <c r="E36" s="15">
        <f>'Vogue Vertical D'!E36*(1+Sumary!$C$24)</f>
        <v>78.931021774891761</v>
      </c>
      <c r="F36" s="15">
        <f>'Vogue Vertical D'!F36*(1+Sumary!$C$24)</f>
        <v>97.062261385281388</v>
      </c>
      <c r="G36" s="15">
        <f>'Vogue Vertical D'!G36*(1+Sumary!$C$24)</f>
        <v>113.93261099567098</v>
      </c>
      <c r="H36" s="15">
        <f>'Vogue Vertical D'!H36*(1+Sumary!$C$24)</f>
        <v>124.51197924242422</v>
      </c>
      <c r="I36" s="15">
        <f>'Vogue Vertical D'!I36*(1+Sumary!$C$24)</f>
        <v>140.53881137229433</v>
      </c>
      <c r="J36" s="15">
        <f>'Vogue Vertical D'!J36*(1+Sumary!$C$24)</f>
        <v>156.56564350216451</v>
      </c>
      <c r="K36" s="15">
        <f>'Vogue Vertical D'!K36*(1+Sumary!$C$24)</f>
        <v>163.77094182683979</v>
      </c>
      <c r="L36" s="15">
        <f>'Vogue Vertical D'!L36*(1+Sumary!$C$24)</f>
        <v>178.95425647619047</v>
      </c>
      <c r="M36" s="15">
        <f>'Vogue Vertical D'!M36*(1+Sumary!$C$24)</f>
        <v>183.62900235930732</v>
      </c>
    </row>
    <row r="37" spans="1:13" ht="20.100000000000001" customHeight="1" x14ac:dyDescent="0.2">
      <c r="A37" s="21" t="s">
        <v>33</v>
      </c>
      <c r="B37" s="19"/>
      <c r="C37" s="19"/>
      <c r="D37" s="19"/>
      <c r="E37" s="22"/>
      <c r="F37" s="19"/>
      <c r="H37" s="19"/>
      <c r="I37" s="19"/>
      <c r="J37" s="19"/>
      <c r="K37" s="20"/>
      <c r="L37" s="20"/>
    </row>
    <row r="38" spans="1:13" ht="20.100000000000001" customHeight="1" x14ac:dyDescent="0.2">
      <c r="A38" s="500" t="s">
        <v>1</v>
      </c>
      <c r="B38" s="502"/>
      <c r="C38" s="24">
        <f>[17]Sumary!S10</f>
        <v>0.8</v>
      </c>
      <c r="D38" s="24">
        <f>[17]Sumary!T10</f>
        <v>1.2</v>
      </c>
      <c r="E38" s="24">
        <f>[17]Sumary!U10</f>
        <v>1.6</v>
      </c>
      <c r="F38" s="24">
        <f>[17]Sumary!V10</f>
        <v>2</v>
      </c>
      <c r="G38" s="24">
        <f>[17]Sumary!W10</f>
        <v>2.4</v>
      </c>
      <c r="H38" s="25">
        <f>[17]Sumary!X10</f>
        <v>2.8</v>
      </c>
      <c r="I38" s="25">
        <f>[17]Sumary!Y10</f>
        <v>3.2</v>
      </c>
      <c r="J38" s="25">
        <f>[17]Sumary!Z10</f>
        <v>3.6</v>
      </c>
      <c r="K38" s="25">
        <f>[17]Sumary!AA10</f>
        <v>4</v>
      </c>
      <c r="L38" s="25">
        <f>[17]Sumary!AB10</f>
        <v>4.4000000000000004</v>
      </c>
      <c r="M38" s="438">
        <f>[17]Sumary!AC10</f>
        <v>4.8</v>
      </c>
    </row>
    <row r="39" spans="1:13" ht="20.100000000000001" customHeight="1" x14ac:dyDescent="0.2">
      <c r="A39" s="9"/>
      <c r="B39" s="26" t="s">
        <v>2</v>
      </c>
      <c r="C39" s="29">
        <f>[17]Sumary!S11</f>
        <v>24</v>
      </c>
      <c r="D39" s="29">
        <f>[17]Sumary!T11</f>
        <v>48</v>
      </c>
      <c r="E39" s="29">
        <f>[17]Sumary!U11</f>
        <v>60</v>
      </c>
      <c r="F39" s="29">
        <f>[17]Sumary!V11</f>
        <v>84</v>
      </c>
      <c r="G39" s="29">
        <f>[17]Sumary!W11</f>
        <v>108</v>
      </c>
      <c r="H39" s="30">
        <f>[17]Sumary!X11</f>
        <v>132</v>
      </c>
      <c r="I39" s="30">
        <f>[17]Sumary!Y11</f>
        <v>156</v>
      </c>
      <c r="J39" s="30">
        <f>[17]Sumary!Z11</f>
        <v>190</v>
      </c>
      <c r="K39" s="30">
        <f>[17]Sumary!AA11</f>
        <v>190</v>
      </c>
      <c r="L39" s="30">
        <f>[17]Sumary!AB11</f>
        <v>190</v>
      </c>
      <c r="M39" s="441">
        <f>[17]Sumary!AC11</f>
        <v>190</v>
      </c>
    </row>
    <row r="40" spans="1:13" ht="20.100000000000001" customHeight="1" x14ac:dyDescent="0.2">
      <c r="A40" s="13">
        <f>[17]Sumary!Q12</f>
        <v>0.8</v>
      </c>
      <c r="B40" s="14">
        <f>[17]Sumary!R12</f>
        <v>31.496062992125985</v>
      </c>
      <c r="C40" s="15">
        <f>'Vogue Vertical D'!C40*(1+Sumary!$C$24)</f>
        <v>26.258102554112554</v>
      </c>
      <c r="D40" s="15">
        <f>'Vogue Vertical D'!D40*(1+Sumary!$C$24)</f>
        <v>33.662342164502164</v>
      </c>
      <c r="E40" s="15">
        <f>'Vogue Vertical D'!E40*(1+Sumary!$C$24)</f>
        <v>41.066581774891773</v>
      </c>
      <c r="F40" s="15">
        <f>'Vogue Vertical D'!F40*(1+Sumary!$C$24)</f>
        <v>49.731711385281386</v>
      </c>
      <c r="G40" s="15">
        <f>'Vogue Vertical D'!G40*(1+Sumary!$C$24)</f>
        <v>57.135950995670996</v>
      </c>
      <c r="H40" s="15">
        <f>'Vogue Vertical D'!H40*(1+Sumary!$C$24)</f>
        <v>61.56234774242423</v>
      </c>
      <c r="I40" s="15">
        <f>'Vogue Vertical D'!I40*(1+Sumary!$C$24)</f>
        <v>68.596375372294361</v>
      </c>
      <c r="J40" s="15">
        <f>'Vogue Vertical D'!J40*(1+Sumary!$C$24)</f>
        <v>75.630403002164513</v>
      </c>
      <c r="K40" s="15">
        <f>'Vogue Vertical D'!K40*(1+Sumary!$C$24)</f>
        <v>78.575951826839827</v>
      </c>
      <c r="L40" s="15">
        <f>'Vogue Vertical D'!L40*(1+Sumary!$C$24)</f>
        <v>85.239767476190494</v>
      </c>
      <c r="M40" s="15">
        <f>'Vogue Vertical D'!M40*(1+Sumary!$C$24)</f>
        <v>87.074680359307337</v>
      </c>
    </row>
    <row r="41" spans="1:13" ht="20.100000000000001" customHeight="1" x14ac:dyDescent="0.2">
      <c r="A41" s="13">
        <f>[17]Sumary!Q13</f>
        <v>1.2</v>
      </c>
      <c r="B41" s="14">
        <f>[17]Sumary!R13</f>
        <v>47.244094488188978</v>
      </c>
      <c r="C41" s="15">
        <f>'Vogue Vertical D'!C41*(1+Sumary!$C$24)</f>
        <v>29.841084372294372</v>
      </c>
      <c r="D41" s="15">
        <f>'Vogue Vertical D'!D41*(1+Sumary!$C$24)</f>
        <v>39.036814891774895</v>
      </c>
      <c r="E41" s="15">
        <f>'Vogue Vertical D'!E41*(1+Sumary!$C$24)</f>
        <v>48.232545411255408</v>
      </c>
      <c r="F41" s="15">
        <f>'Vogue Vertical D'!F41*(1+Sumary!$C$24)</f>
        <v>58.689165930735925</v>
      </c>
      <c r="G41" s="15">
        <f>'Vogue Vertical D'!G41*(1+Sumary!$C$24)</f>
        <v>67.884896450216445</v>
      </c>
      <c r="H41" s="15">
        <f>'Vogue Vertical D'!H41*(1+Sumary!$C$24)</f>
        <v>73.47576228787878</v>
      </c>
      <c r="I41" s="15">
        <f>'Vogue Vertical D'!I41*(1+Sumary!$C$24)</f>
        <v>82.21170628138529</v>
      </c>
      <c r="J41" s="15">
        <f>'Vogue Vertical D'!J41*(1+Sumary!$C$24)</f>
        <v>90.947650274891785</v>
      </c>
      <c r="K41" s="15">
        <f>'Vogue Vertical D'!K41*(1+Sumary!$C$24)</f>
        <v>94.699370008658008</v>
      </c>
      <c r="L41" s="15">
        <f>'Vogue Vertical D'!L41*(1+Sumary!$C$24)</f>
        <v>102.97552747619049</v>
      </c>
      <c r="M41" s="15">
        <f>'Vogue Vertical D'!M41*(1+Sumary!$C$24)</f>
        <v>105.34788763203461</v>
      </c>
    </row>
    <row r="42" spans="1:13" ht="20.100000000000001" customHeight="1" x14ac:dyDescent="0.2">
      <c r="A42" s="13">
        <f>[17]Sumary!Q14</f>
        <v>1.6</v>
      </c>
      <c r="B42" s="14">
        <f>[17]Sumary!R14</f>
        <v>62.99212598425197</v>
      </c>
      <c r="C42" s="15">
        <f>'Vogue Vertical D'!C42*(1+Sumary!$C$24)</f>
        <v>33.424066190476189</v>
      </c>
      <c r="D42" s="15">
        <f>'Vogue Vertical D'!D42*(1+Sumary!$C$24)</f>
        <v>44.411287619047627</v>
      </c>
      <c r="E42" s="15">
        <f>'Vogue Vertical D'!E42*(1+Sumary!$C$24)</f>
        <v>55.398509047619051</v>
      </c>
      <c r="F42" s="15">
        <f>'Vogue Vertical D'!F42*(1+Sumary!$C$24)</f>
        <v>67.646620476190478</v>
      </c>
      <c r="G42" s="15">
        <f>'Vogue Vertical D'!G42*(1+Sumary!$C$24)</f>
        <v>78.633841904761894</v>
      </c>
      <c r="H42" s="15">
        <f>'Vogue Vertical D'!H42*(1+Sumary!$C$24)</f>
        <v>85.389176833333323</v>
      </c>
      <c r="I42" s="15">
        <f>'Vogue Vertical D'!I42*(1+Sumary!$C$24)</f>
        <v>95.827037190476176</v>
      </c>
      <c r="J42" s="15">
        <f>'Vogue Vertical D'!J42*(1+Sumary!$C$24)</f>
        <v>106.26489754761906</v>
      </c>
      <c r="K42" s="15">
        <f>'Vogue Vertical D'!K42*(1+Sumary!$C$24)</f>
        <v>110.82278819047619</v>
      </c>
      <c r="L42" s="15">
        <f>'Vogue Vertical D'!L42*(1+Sumary!$C$24)</f>
        <v>120.71128747619046</v>
      </c>
      <c r="M42" s="15">
        <f>'Vogue Vertical D'!M42*(1+Sumary!$C$24)</f>
        <v>123.6210949047619</v>
      </c>
    </row>
    <row r="43" spans="1:13" ht="20.100000000000001" customHeight="1" x14ac:dyDescent="0.2">
      <c r="A43" s="13">
        <f>[17]Sumary!Q15</f>
        <v>2</v>
      </c>
      <c r="B43" s="14">
        <f>[17]Sumary!R15</f>
        <v>78.740157480314963</v>
      </c>
      <c r="C43" s="15">
        <f>'Vogue Vertical D'!C43*(1+Sumary!$C$24)</f>
        <v>37.00704800865801</v>
      </c>
      <c r="D43" s="15">
        <f>'Vogue Vertical D'!D43*(1+Sumary!$C$24)</f>
        <v>49.785760346320352</v>
      </c>
      <c r="E43" s="15">
        <f>'Vogue Vertical D'!E43*(1+Sumary!$C$24)</f>
        <v>62.564472683982679</v>
      </c>
      <c r="F43" s="15">
        <f>'Vogue Vertical D'!F43*(1+Sumary!$C$24)</f>
        <v>76.604075021645016</v>
      </c>
      <c r="G43" s="15">
        <f>'Vogue Vertical D'!G43*(1+Sumary!$C$24)</f>
        <v>89.382787359307372</v>
      </c>
      <c r="H43" s="15">
        <f>'Vogue Vertical D'!H43*(1+Sumary!$C$24)</f>
        <v>97.302591378787866</v>
      </c>
      <c r="I43" s="15">
        <f>'Vogue Vertical D'!I43*(1+Sumary!$C$24)</f>
        <v>109.44236809956709</v>
      </c>
      <c r="J43" s="15">
        <f>'Vogue Vertical D'!J43*(1+Sumary!$C$24)</f>
        <v>121.58214482034633</v>
      </c>
      <c r="K43" s="15">
        <f>'Vogue Vertical D'!K43*(1+Sumary!$C$24)</f>
        <v>126.94620637229438</v>
      </c>
      <c r="L43" s="15">
        <f>'Vogue Vertical D'!L43*(1+Sumary!$C$24)</f>
        <v>138.44704747619048</v>
      </c>
      <c r="M43" s="15">
        <f>'Vogue Vertical D'!M43*(1+Sumary!$C$24)</f>
        <v>141.89430217748918</v>
      </c>
    </row>
    <row r="44" spans="1:13" ht="20.100000000000001" customHeight="1" x14ac:dyDescent="0.2">
      <c r="A44" s="13">
        <f>[17]Sumary!Q16</f>
        <v>2.4</v>
      </c>
      <c r="B44" s="14">
        <f>[17]Sumary!R16</f>
        <v>94.488188976377955</v>
      </c>
      <c r="C44" s="15">
        <f>'Vogue Vertical D'!C44*(1+Sumary!$C$24)</f>
        <v>40.590029826839825</v>
      </c>
      <c r="D44" s="15">
        <f>'Vogue Vertical D'!D44*(1+Sumary!$C$24)</f>
        <v>55.160233073593076</v>
      </c>
      <c r="E44" s="15">
        <f>'Vogue Vertical D'!E44*(1+Sumary!$C$24)</f>
        <v>69.730436320346328</v>
      </c>
      <c r="F44" s="15">
        <f>'Vogue Vertical D'!F44*(1+Sumary!$C$24)</f>
        <v>85.561529567099555</v>
      </c>
      <c r="G44" s="15">
        <f>'Vogue Vertical D'!G44*(1+Sumary!$C$24)</f>
        <v>100.13173281385281</v>
      </c>
      <c r="H44" s="15">
        <f>'Vogue Vertical D'!H44*(1+Sumary!$C$24)</f>
        <v>109.2160059242424</v>
      </c>
      <c r="I44" s="15">
        <f>'Vogue Vertical D'!I44*(1+Sumary!$C$24)</f>
        <v>123.05769900865799</v>
      </c>
      <c r="J44" s="15">
        <f>'Vogue Vertical D'!J44*(1+Sumary!$C$24)</f>
        <v>136.89939209307357</v>
      </c>
      <c r="K44" s="15">
        <f>'Vogue Vertical D'!K44*(1+Sumary!$C$24)</f>
        <v>143.06962455411255</v>
      </c>
      <c r="L44" s="15">
        <f>'Vogue Vertical D'!L44*(1+Sumary!$C$24)</f>
        <v>156.18280747619048</v>
      </c>
      <c r="M44" s="15">
        <f>'Vogue Vertical D'!M44*(1+Sumary!$C$24)</f>
        <v>160.16750945021641</v>
      </c>
    </row>
    <row r="45" spans="1:13" ht="20.100000000000001" customHeight="1" x14ac:dyDescent="0.2">
      <c r="A45" s="13">
        <f>[17]Sumary!Q17</f>
        <v>2.8</v>
      </c>
      <c r="B45" s="14">
        <f>[17]Sumary!R17</f>
        <v>110.23622047244095</v>
      </c>
      <c r="C45" s="15">
        <f>'Vogue Vertical D'!C45*(1+Sumary!$C$24)</f>
        <v>44.173011645021646</v>
      </c>
      <c r="D45" s="15">
        <f>'Vogue Vertical D'!D45*(1+Sumary!$C$24)</f>
        <v>60.534705800865794</v>
      </c>
      <c r="E45" s="15">
        <f>'Vogue Vertical D'!E45*(1+Sumary!$C$24)</f>
        <v>76.896399956709956</v>
      </c>
      <c r="F45" s="15">
        <f>'Vogue Vertical D'!F45*(1+Sumary!$C$24)</f>
        <v>94.518984112554122</v>
      </c>
      <c r="G45" s="15">
        <f>'Vogue Vertical D'!G45*(1+Sumary!$C$24)</f>
        <v>110.88067826839826</v>
      </c>
      <c r="H45" s="15">
        <f>'Vogue Vertical D'!H45*(1+Sumary!$C$24)</f>
        <v>121.12942046969695</v>
      </c>
      <c r="I45" s="15">
        <f>'Vogue Vertical D'!I45*(1+Sumary!$C$24)</f>
        <v>136.67302991774889</v>
      </c>
      <c r="J45" s="15">
        <f>'Vogue Vertical D'!J45*(1+Sumary!$C$24)</f>
        <v>152.21663936580086</v>
      </c>
      <c r="K45" s="15">
        <f>'Vogue Vertical D'!K45*(1+Sumary!$C$24)</f>
        <v>159.1930427359307</v>
      </c>
      <c r="L45" s="15">
        <f>'Vogue Vertical D'!L45*(1+Sumary!$C$24)</f>
        <v>173.91856747619047</v>
      </c>
      <c r="M45" s="15">
        <f>'Vogue Vertical D'!M45*(1+Sumary!$C$24)</f>
        <v>178.44071672294371</v>
      </c>
    </row>
    <row r="46" spans="1:13" ht="20.100000000000001" customHeight="1" x14ac:dyDescent="0.2">
      <c r="A46" s="13">
        <f>[17]Sumary!Q18</f>
        <v>3.2</v>
      </c>
      <c r="B46" s="14">
        <f>[17]Sumary!R18</f>
        <v>125.98425196850394</v>
      </c>
      <c r="C46" s="15">
        <f>'Vogue Vertical D'!C46*(1+Sumary!$C$24)</f>
        <v>47.755993463203467</v>
      </c>
      <c r="D46" s="15">
        <f>'Vogue Vertical D'!D46*(1+Sumary!$C$24)</f>
        <v>65.909178528138526</v>
      </c>
      <c r="E46" s="15">
        <f>'Vogue Vertical D'!E46*(1+Sumary!$C$24)</f>
        <v>84.062363593073613</v>
      </c>
      <c r="F46" s="15">
        <f>'Vogue Vertical D'!F46*(1+Sumary!$C$24)</f>
        <v>103.47643865800866</v>
      </c>
      <c r="G46" s="15">
        <f>'Vogue Vertical D'!G46*(1+Sumary!$C$24)</f>
        <v>121.62962372294372</v>
      </c>
      <c r="H46" s="15">
        <f>'Vogue Vertical D'!H46*(1+Sumary!$C$24)</f>
        <v>133.04283501515147</v>
      </c>
      <c r="I46" s="15">
        <f>'Vogue Vertical D'!I46*(1+Sumary!$C$24)</f>
        <v>150.28836082683983</v>
      </c>
      <c r="J46" s="15">
        <f>'Vogue Vertical D'!J46*(1+Sumary!$C$24)</f>
        <v>167.53388663852812</v>
      </c>
      <c r="K46" s="15">
        <f>'Vogue Vertical D'!K46*(1+Sumary!$C$24)</f>
        <v>175.31646091774894</v>
      </c>
      <c r="L46" s="15">
        <f>'Vogue Vertical D'!L46*(1+Sumary!$C$24)</f>
        <v>191.65432747619047</v>
      </c>
      <c r="M46" s="15">
        <f>'Vogue Vertical D'!M46*(1+Sumary!$C$24)</f>
        <v>196.71392399567097</v>
      </c>
    </row>
    <row r="47" spans="1:13" ht="20.100000000000001" customHeight="1" x14ac:dyDescent="0.2">
      <c r="A47" s="13">
        <f>[17]Sumary!Q19</f>
        <v>3.6</v>
      </c>
      <c r="B47" s="14">
        <f>[17]Sumary!R19</f>
        <v>141.73228346456693</v>
      </c>
      <c r="C47" s="15">
        <f>'Vogue Vertical D'!C47*(1+Sumary!$C$24)</f>
        <v>51.338975281385281</v>
      </c>
      <c r="D47" s="15">
        <f>'Vogue Vertical D'!D47*(1+Sumary!$C$24)</f>
        <v>71.283651255411257</v>
      </c>
      <c r="E47" s="15">
        <f>'Vogue Vertical D'!E47*(1+Sumary!$C$24)</f>
        <v>91.228327229437227</v>
      </c>
      <c r="F47" s="15">
        <f>'Vogue Vertical D'!F47*(1+Sumary!$C$24)</f>
        <v>112.4338932034632</v>
      </c>
      <c r="G47" s="15">
        <f>'Vogue Vertical D'!G47*(1+Sumary!$C$24)</f>
        <v>132.37856917748917</v>
      </c>
      <c r="H47" s="15">
        <f>'Vogue Vertical D'!H47*(1+Sumary!$C$24)</f>
        <v>144.95624956060604</v>
      </c>
      <c r="I47" s="15">
        <f>'Vogue Vertical D'!I47*(1+Sumary!$C$24)</f>
        <v>163.90369173593072</v>
      </c>
      <c r="J47" s="15">
        <f>'Vogue Vertical D'!J47*(1+Sumary!$C$24)</f>
        <v>182.8511339112554</v>
      </c>
      <c r="K47" s="15">
        <f>'Vogue Vertical D'!K47*(1+Sumary!$C$24)</f>
        <v>191.43987909956709</v>
      </c>
      <c r="L47" s="15">
        <f>'Vogue Vertical D'!L47*(1+Sumary!$C$24)</f>
        <v>209.3900874761905</v>
      </c>
      <c r="M47" s="15">
        <f>'Vogue Vertical D'!M47*(1+Sumary!$C$24)</f>
        <v>214.98713126839826</v>
      </c>
    </row>
    <row r="48" spans="1:13" ht="20.100000000000001" customHeight="1" x14ac:dyDescent="0.2">
      <c r="A48" s="13">
        <f>[17]Sumary!Q20</f>
        <v>4</v>
      </c>
      <c r="B48" s="14">
        <f>[17]Sumary!R20</f>
        <v>157.48031496062993</v>
      </c>
      <c r="C48" s="15">
        <f>'Vogue Vertical D'!C48*(1+Sumary!$C$24)</f>
        <v>54.921957099567095</v>
      </c>
      <c r="D48" s="15">
        <f>'Vogue Vertical D'!D48*(1+Sumary!$C$24)</f>
        <v>76.658123982683989</v>
      </c>
      <c r="E48" s="15">
        <f>'Vogue Vertical D'!E48*(1+Sumary!$C$24)</f>
        <v>98.394290865800841</v>
      </c>
      <c r="F48" s="15">
        <f>'Vogue Vertical D'!F48*(1+Sumary!$C$24)</f>
        <v>121.39134774891774</v>
      </c>
      <c r="G48" s="15">
        <f>'Vogue Vertical D'!G48*(1+Sumary!$C$24)</f>
        <v>143.1275146320346</v>
      </c>
      <c r="H48" s="15">
        <f>'Vogue Vertical D'!H48*(1+Sumary!$C$24)</f>
        <v>156.86966410606058</v>
      </c>
      <c r="I48" s="15">
        <f>'Vogue Vertical D'!I48*(1+Sumary!$C$24)</f>
        <v>177.51902264502158</v>
      </c>
      <c r="J48" s="15">
        <f>'Vogue Vertical D'!J48*(1+Sumary!$C$24)</f>
        <v>198.16838118398266</v>
      </c>
      <c r="K48" s="15">
        <f>'Vogue Vertical D'!K48*(1+Sumary!$C$24)</f>
        <v>207.56329728138527</v>
      </c>
      <c r="L48" s="15">
        <f>'Vogue Vertical D'!L48*(1+Sumary!$C$24)</f>
        <v>227.12584747619047</v>
      </c>
      <c r="M48" s="15">
        <f>'Vogue Vertical D'!M48*(1+Sumary!$C$24)</f>
        <v>233.26033854112546</v>
      </c>
    </row>
    <row r="49" spans="1:13" ht="20.100000000000001" customHeight="1" x14ac:dyDescent="0.2">
      <c r="A49" s="21" t="s">
        <v>32</v>
      </c>
      <c r="B49" s="19"/>
      <c r="C49" s="19"/>
      <c r="D49" s="19"/>
      <c r="E49" s="22"/>
      <c r="F49" s="19"/>
      <c r="H49" s="19"/>
      <c r="I49" s="19"/>
      <c r="J49" s="19"/>
      <c r="K49" s="20"/>
      <c r="L49" s="20"/>
    </row>
    <row r="50" spans="1:13" ht="20.100000000000001" customHeight="1" x14ac:dyDescent="0.2">
      <c r="A50" s="5" t="s">
        <v>1</v>
      </c>
      <c r="B50" s="23"/>
      <c r="C50" s="24">
        <f>[17]Sumary!S10</f>
        <v>0.8</v>
      </c>
      <c r="D50" s="24">
        <f>[17]Sumary!T10</f>
        <v>1.2</v>
      </c>
      <c r="E50" s="24">
        <f>[17]Sumary!U10</f>
        <v>1.6</v>
      </c>
      <c r="F50" s="24">
        <f>[17]Sumary!V10</f>
        <v>2</v>
      </c>
      <c r="G50" s="24">
        <f>[17]Sumary!W10</f>
        <v>2.4</v>
      </c>
      <c r="H50" s="25">
        <f>[17]Sumary!X10</f>
        <v>2.8</v>
      </c>
      <c r="I50" s="25">
        <f>[17]Sumary!Y10</f>
        <v>3.2</v>
      </c>
      <c r="J50" s="25">
        <f>[17]Sumary!Z10</f>
        <v>3.6</v>
      </c>
      <c r="K50" s="25">
        <f>[17]Sumary!AA10</f>
        <v>4</v>
      </c>
      <c r="L50" s="25">
        <f>[17]Sumary!AB10</f>
        <v>4.4000000000000004</v>
      </c>
      <c r="M50" s="438">
        <f>[17]Sumary!AC10</f>
        <v>4.8</v>
      </c>
    </row>
    <row r="51" spans="1:13" ht="20.100000000000001" customHeight="1" x14ac:dyDescent="0.2">
      <c r="A51" s="9"/>
      <c r="B51" s="26" t="s">
        <v>2</v>
      </c>
      <c r="C51" s="29">
        <f>[17]Sumary!S11</f>
        <v>24</v>
      </c>
      <c r="D51" s="29">
        <f>[17]Sumary!T11</f>
        <v>48</v>
      </c>
      <c r="E51" s="29">
        <f>[17]Sumary!U11</f>
        <v>60</v>
      </c>
      <c r="F51" s="29">
        <f>[17]Sumary!V11</f>
        <v>84</v>
      </c>
      <c r="G51" s="29">
        <f>[17]Sumary!W11</f>
        <v>108</v>
      </c>
      <c r="H51" s="30">
        <f>[17]Sumary!X11</f>
        <v>132</v>
      </c>
      <c r="I51" s="30">
        <f>[17]Sumary!Y11</f>
        <v>156</v>
      </c>
      <c r="J51" s="30">
        <f>[17]Sumary!Z11</f>
        <v>190</v>
      </c>
      <c r="K51" s="30">
        <f>[17]Sumary!AA11</f>
        <v>190</v>
      </c>
      <c r="L51" s="30">
        <f>[17]Sumary!AB11</f>
        <v>190</v>
      </c>
      <c r="M51" s="440">
        <f>[17]Sumary!AC11</f>
        <v>190</v>
      </c>
    </row>
    <row r="52" spans="1:13" ht="20.100000000000001" customHeight="1" x14ac:dyDescent="0.2">
      <c r="A52" s="13">
        <f>[17]Sumary!Q12</f>
        <v>0.8</v>
      </c>
      <c r="B52" s="14">
        <f>[17]Sumary!R12</f>
        <v>31.496062992125985</v>
      </c>
      <c r="C52" s="15">
        <f>'Vogue Vertical D'!C52*(1+Sumary!$C$24)</f>
        <v>29.686022294372297</v>
      </c>
      <c r="D52" s="15">
        <f>'Vogue Vertical D'!D52*(1+Sumary!$C$24)</f>
        <v>38.804221774891772</v>
      </c>
      <c r="E52" s="15">
        <f>'Vogue Vertical D'!E52*(1+Sumary!$C$24)</f>
        <v>47.922421255411258</v>
      </c>
      <c r="F52" s="15">
        <f>'Vogue Vertical D'!F52*(1+Sumary!$C$24)</f>
        <v>58.301510735930734</v>
      </c>
      <c r="G52" s="15">
        <f>'Vogue Vertical D'!G52*(1+Sumary!$C$24)</f>
        <v>67.419710216450213</v>
      </c>
      <c r="H52" s="15">
        <f>'Vogue Vertical D'!H52*(1+Sumary!$C$24)</f>
        <v>72.960180878787867</v>
      </c>
      <c r="I52" s="15">
        <f>'Vogue Vertical D'!I52*(1+Sumary!$C$24)</f>
        <v>81.622470385281375</v>
      </c>
      <c r="J52" s="15">
        <f>'Vogue Vertical D'!J52*(1+Sumary!$C$24)</f>
        <v>90.284759891774883</v>
      </c>
      <c r="K52" s="15">
        <f>'Vogue Vertical D'!K52*(1+Sumary!$C$24)</f>
        <v>94.001590658008666</v>
      </c>
      <c r="L52" s="15">
        <f>'Vogue Vertical D'!L52*(1+Sumary!$C$24)</f>
        <v>102.20797019047619</v>
      </c>
      <c r="M52" s="15">
        <f>'Vogue Vertical D'!M52*(1+Sumary!$C$24)</f>
        <v>104.55707103463202</v>
      </c>
    </row>
    <row r="53" spans="1:13" ht="20.100000000000001" customHeight="1" x14ac:dyDescent="0.2">
      <c r="A53" s="13">
        <f>[17]Sumary!Q13</f>
        <v>1.2</v>
      </c>
      <c r="B53" s="14">
        <f>[17]Sumary!R13</f>
        <v>47.244094488188978</v>
      </c>
      <c r="C53" s="15">
        <f>'Vogue Vertical D'!C53*(1+Sumary!$C$24)</f>
        <v>34.801035281385275</v>
      </c>
      <c r="D53" s="15">
        <f>'Vogue Vertical D'!D53*(1+Sumary!$C$24)</f>
        <v>46.476741255411255</v>
      </c>
      <c r="E53" s="15">
        <f>'Vogue Vertical D'!E53*(1+Sumary!$C$24)</f>
        <v>58.152447229437229</v>
      </c>
      <c r="F53" s="15">
        <f>'Vogue Vertical D'!F53*(1+Sumary!$C$24)</f>
        <v>71.089043203463206</v>
      </c>
      <c r="G53" s="15">
        <f>'Vogue Vertical D'!G53*(1+Sumary!$C$24)</f>
        <v>82.764749177489179</v>
      </c>
      <c r="H53" s="15">
        <f>'Vogue Vertical D'!H53*(1+Sumary!$C$24)</f>
        <v>89.967599060606048</v>
      </c>
      <c r="I53" s="15">
        <f>'Vogue Vertical D'!I53*(1+Sumary!$C$24)</f>
        <v>101.05951973593073</v>
      </c>
      <c r="J53" s="15">
        <f>'Vogue Vertical D'!J53*(1+Sumary!$C$24)</f>
        <v>112.15144041125539</v>
      </c>
      <c r="K53" s="15">
        <f>'Vogue Vertical D'!K53*(1+Sumary!$C$24)</f>
        <v>117.0191490995671</v>
      </c>
      <c r="L53" s="15">
        <f>'Vogue Vertical D'!L53*(1+Sumary!$C$24)</f>
        <v>127.52728447619046</v>
      </c>
      <c r="M53" s="15">
        <f>'Vogue Vertical D'!M53*(1+Sumary!$C$24)</f>
        <v>130.64363726839827</v>
      </c>
    </row>
    <row r="54" spans="1:13" ht="20.100000000000001" customHeight="1" x14ac:dyDescent="0.2">
      <c r="A54" s="13">
        <f>[17]Sumary!Q14</f>
        <v>1.6</v>
      </c>
      <c r="B54" s="14">
        <f>[17]Sumary!R14</f>
        <v>62.99212598425197</v>
      </c>
      <c r="C54" s="15">
        <f>'Vogue Vertical D'!C54*(1+Sumary!$C$24)</f>
        <v>39.916048268398271</v>
      </c>
      <c r="D54" s="15">
        <f>'Vogue Vertical D'!D54*(1+Sumary!$C$24)</f>
        <v>54.149260735930739</v>
      </c>
      <c r="E54" s="15">
        <f>'Vogue Vertical D'!E54*(1+Sumary!$C$24)</f>
        <v>68.382473203463192</v>
      </c>
      <c r="F54" s="15">
        <f>'Vogue Vertical D'!F54*(1+Sumary!$C$24)</f>
        <v>83.876575670995678</v>
      </c>
      <c r="G54" s="15">
        <f>'Vogue Vertical D'!G54*(1+Sumary!$C$24)</f>
        <v>98.109788138528145</v>
      </c>
      <c r="H54" s="15">
        <f>'Vogue Vertical D'!H54*(1+Sumary!$C$24)</f>
        <v>106.97501724242423</v>
      </c>
      <c r="I54" s="15">
        <f>'Vogue Vertical D'!I54*(1+Sumary!$C$24)</f>
        <v>120.49656908658008</v>
      </c>
      <c r="J54" s="15">
        <f>'Vogue Vertical D'!J54*(1+Sumary!$C$24)</f>
        <v>134.0181209307359</v>
      </c>
      <c r="K54" s="15">
        <f>'Vogue Vertical D'!K54*(1+Sumary!$C$24)</f>
        <v>140.03670754112554</v>
      </c>
      <c r="L54" s="15">
        <f>'Vogue Vertical D'!L54*(1+Sumary!$C$24)</f>
        <v>152.84659876190477</v>
      </c>
      <c r="M54" s="15">
        <f>'Vogue Vertical D'!M54*(1+Sumary!$C$24)</f>
        <v>156.73020350216447</v>
      </c>
    </row>
    <row r="55" spans="1:13" ht="20.100000000000001" customHeight="1" x14ac:dyDescent="0.2">
      <c r="A55" s="13">
        <f>[17]Sumary!Q15</f>
        <v>2</v>
      </c>
      <c r="B55" s="14">
        <f>[17]Sumary!R15</f>
        <v>78.740157480314963</v>
      </c>
      <c r="C55" s="15">
        <f>'Vogue Vertical D'!C55*(1+Sumary!$C$24)</f>
        <v>45.031061255411259</v>
      </c>
      <c r="D55" s="15">
        <f>'Vogue Vertical D'!D55*(1+Sumary!$C$24)</f>
        <v>61.821780216450222</v>
      </c>
      <c r="E55" s="15">
        <f>'Vogue Vertical D'!E55*(1+Sumary!$C$24)</f>
        <v>78.612499177489184</v>
      </c>
      <c r="F55" s="15">
        <f>'Vogue Vertical D'!F55*(1+Sumary!$C$24)</f>
        <v>96.664108138528135</v>
      </c>
      <c r="G55" s="15">
        <f>'Vogue Vertical D'!G55*(1+Sumary!$C$24)</f>
        <v>113.45482709956711</v>
      </c>
      <c r="H55" s="15">
        <f>'Vogue Vertical D'!H55*(1+Sumary!$C$24)</f>
        <v>123.98243542424242</v>
      </c>
      <c r="I55" s="15">
        <f>'Vogue Vertical D'!I55*(1+Sumary!$C$24)</f>
        <v>139.93361843722943</v>
      </c>
      <c r="J55" s="15">
        <f>'Vogue Vertical D'!J55*(1+Sumary!$C$24)</f>
        <v>155.88480145021646</v>
      </c>
      <c r="K55" s="15">
        <f>'Vogue Vertical D'!K55*(1+Sumary!$C$24)</f>
        <v>163.054265982684</v>
      </c>
      <c r="L55" s="15">
        <f>'Vogue Vertical D'!L55*(1+Sumary!$C$24)</f>
        <v>178.16591304761906</v>
      </c>
      <c r="M55" s="15">
        <f>'Vogue Vertical D'!M55*(1+Sumary!$C$24)</f>
        <v>182.81676973593071</v>
      </c>
    </row>
    <row r="56" spans="1:13" ht="20.100000000000001" customHeight="1" x14ac:dyDescent="0.2">
      <c r="A56" s="13">
        <f>[17]Sumary!Q16</f>
        <v>2.4</v>
      </c>
      <c r="B56" s="14">
        <f>[17]Sumary!R16</f>
        <v>94.488188976377955</v>
      </c>
      <c r="C56" s="15">
        <f>'Vogue Vertical D'!C56*(1+Sumary!$C$24)</f>
        <v>50.146074242424248</v>
      </c>
      <c r="D56" s="15">
        <f>'Vogue Vertical D'!D56*(1+Sumary!$C$24)</f>
        <v>69.494299696969691</v>
      </c>
      <c r="E56" s="15">
        <f>'Vogue Vertical D'!E56*(1+Sumary!$C$24)</f>
        <v>88.842525151515147</v>
      </c>
      <c r="F56" s="15">
        <f>'Vogue Vertical D'!F56*(1+Sumary!$C$24)</f>
        <v>109.45164060606059</v>
      </c>
      <c r="G56" s="15">
        <f>'Vogue Vertical D'!G56*(1+Sumary!$C$24)</f>
        <v>128.79986606060606</v>
      </c>
      <c r="H56" s="15">
        <f>'Vogue Vertical D'!H56*(1+Sumary!$C$24)</f>
        <v>140.98985360606056</v>
      </c>
      <c r="I56" s="15">
        <f>'Vogue Vertical D'!I56*(1+Sumary!$C$24)</f>
        <v>159.37066778787877</v>
      </c>
      <c r="J56" s="15">
        <f>'Vogue Vertical D'!J56*(1+Sumary!$C$24)</f>
        <v>177.75148196969698</v>
      </c>
      <c r="K56" s="15">
        <f>'Vogue Vertical D'!K56*(1+Sumary!$C$24)</f>
        <v>186.07182442424241</v>
      </c>
      <c r="L56" s="15">
        <f>'Vogue Vertical D'!L56*(1+Sumary!$C$24)</f>
        <v>203.48522733333331</v>
      </c>
      <c r="M56" s="15">
        <f>'Vogue Vertical D'!M56*(1+Sumary!$C$24)</f>
        <v>208.90333596969694</v>
      </c>
    </row>
    <row r="57" spans="1:13" ht="20.100000000000001" customHeight="1" x14ac:dyDescent="0.2">
      <c r="A57" s="13">
        <f>[17]Sumary!Q17</f>
        <v>2.8</v>
      </c>
      <c r="B57" s="14">
        <f>[17]Sumary!R17</f>
        <v>110.23622047244095</v>
      </c>
      <c r="C57" s="15">
        <f>'Vogue Vertical D'!C57*(1+Sumary!$C$24)</f>
        <v>55.26108722943723</v>
      </c>
      <c r="D57" s="15">
        <f>'Vogue Vertical D'!D57*(1+Sumary!$C$24)</f>
        <v>77.166819177489174</v>
      </c>
      <c r="E57" s="15">
        <f>'Vogue Vertical D'!E57*(1+Sumary!$C$24)</f>
        <v>99.072551125541125</v>
      </c>
      <c r="F57" s="15">
        <f>'Vogue Vertical D'!F57*(1+Sumary!$C$24)</f>
        <v>122.23917307359308</v>
      </c>
      <c r="G57" s="15">
        <f>'Vogue Vertical D'!G57*(1+Sumary!$C$24)</f>
        <v>144.144905021645</v>
      </c>
      <c r="H57" s="15">
        <f>'Vogue Vertical D'!H57*(1+Sumary!$C$24)</f>
        <v>157.99727178787879</v>
      </c>
      <c r="I57" s="15">
        <f>'Vogue Vertical D'!I57*(1+Sumary!$C$24)</f>
        <v>178.80771713852812</v>
      </c>
      <c r="J57" s="15">
        <f>'Vogue Vertical D'!J57*(1+Sumary!$C$24)</f>
        <v>199.61816248917748</v>
      </c>
      <c r="K57" s="15">
        <f>'Vogue Vertical D'!K57*(1+Sumary!$C$24)</f>
        <v>209.08938286580087</v>
      </c>
      <c r="L57" s="15">
        <f>'Vogue Vertical D'!L57*(1+Sumary!$C$24)</f>
        <v>228.80454161904763</v>
      </c>
      <c r="M57" s="15">
        <f>'Vogue Vertical D'!M57*(1+Sumary!$C$24)</f>
        <v>234.98990220346315</v>
      </c>
    </row>
    <row r="58" spans="1:13" ht="20.100000000000001" customHeight="1" x14ac:dyDescent="0.2">
      <c r="A58" s="13">
        <f>[17]Sumary!Q18</f>
        <v>3.2</v>
      </c>
      <c r="B58" s="14">
        <f>[17]Sumary!R18</f>
        <v>125.98425196850394</v>
      </c>
      <c r="C58" s="15">
        <f>'Vogue Vertical D'!C58*(1+Sumary!$C$24)</f>
        <v>60.376100216450212</v>
      </c>
      <c r="D58" s="15">
        <f>'Vogue Vertical D'!D58*(1+Sumary!$C$24)</f>
        <v>84.839338658008657</v>
      </c>
      <c r="E58" s="15">
        <f>'Vogue Vertical D'!E58*(1+Sumary!$C$24)</f>
        <v>109.3025770995671</v>
      </c>
      <c r="F58" s="15">
        <f>'Vogue Vertical D'!F58*(1+Sumary!$C$24)</f>
        <v>135.02670554112555</v>
      </c>
      <c r="G58" s="15">
        <f>'Vogue Vertical D'!G58*(1+Sumary!$C$24)</f>
        <v>159.48994398268397</v>
      </c>
      <c r="H58" s="15">
        <f>'Vogue Vertical D'!H58*(1+Sumary!$C$24)</f>
        <v>175.00468996969693</v>
      </c>
      <c r="I58" s="15">
        <f>'Vogue Vertical D'!I58*(1+Sumary!$C$24)</f>
        <v>198.24476648917747</v>
      </c>
      <c r="J58" s="15">
        <f>'Vogue Vertical D'!J58*(1+Sumary!$C$24)</f>
        <v>221.484843008658</v>
      </c>
      <c r="K58" s="15">
        <f>'Vogue Vertical D'!K58*(1+Sumary!$C$24)</f>
        <v>232.10694130735931</v>
      </c>
      <c r="L58" s="15">
        <f>'Vogue Vertical D'!L58*(1+Sumary!$C$24)</f>
        <v>254.12385590476188</v>
      </c>
      <c r="M58" s="15">
        <f>'Vogue Vertical D'!M58*(1+Sumary!$C$24)</f>
        <v>261.07646843722944</v>
      </c>
    </row>
    <row r="59" spans="1:13" ht="20.100000000000001" customHeight="1" x14ac:dyDescent="0.2">
      <c r="A59" s="13">
        <f>[17]Sumary!Q19</f>
        <v>3.6</v>
      </c>
      <c r="B59" s="14">
        <f>[17]Sumary!R19</f>
        <v>141.73228346456693</v>
      </c>
      <c r="C59" s="15">
        <f>'Vogue Vertical D'!C59*(1+Sumary!$C$24)</f>
        <v>65.4911132034632</v>
      </c>
      <c r="D59" s="15">
        <f>'Vogue Vertical D'!D59*(1+Sumary!$C$24)</f>
        <v>92.511858138528126</v>
      </c>
      <c r="E59" s="15">
        <f>'Vogue Vertical D'!E59*(1+Sumary!$C$24)</f>
        <v>119.53260307359308</v>
      </c>
      <c r="F59" s="15">
        <f>'Vogue Vertical D'!F59*(1+Sumary!$C$24)</f>
        <v>147.81423800865798</v>
      </c>
      <c r="G59" s="15">
        <f>'Vogue Vertical D'!G59*(1+Sumary!$C$24)</f>
        <v>174.83498294372291</v>
      </c>
      <c r="H59" s="15">
        <f>'Vogue Vertical D'!H59*(1+Sumary!$C$24)</f>
        <v>192.01210815151509</v>
      </c>
      <c r="I59" s="15">
        <f>'Vogue Vertical D'!I59*(1+Sumary!$C$24)</f>
        <v>217.68181583982678</v>
      </c>
      <c r="J59" s="15">
        <f>'Vogue Vertical D'!J59*(1+Sumary!$C$24)</f>
        <v>243.3515235281385</v>
      </c>
      <c r="K59" s="15">
        <f>'Vogue Vertical D'!K59*(1+Sumary!$C$24)</f>
        <v>255.1244997489178</v>
      </c>
      <c r="L59" s="15">
        <f>'Vogue Vertical D'!L59*(1+Sumary!$C$24)</f>
        <v>279.44317019047622</v>
      </c>
      <c r="M59" s="15">
        <f>'Vogue Vertical D'!M59*(1+Sumary!$C$24)</f>
        <v>287.16303467099567</v>
      </c>
    </row>
    <row r="60" spans="1:13" ht="20.100000000000001" customHeight="1" x14ac:dyDescent="0.2">
      <c r="A60" s="13">
        <f>[17]Sumary!Q20</f>
        <v>4</v>
      </c>
      <c r="B60" s="14">
        <f>[17]Sumary!R20</f>
        <v>157.48031496062993</v>
      </c>
      <c r="C60" s="15">
        <f>'Vogue Vertical D'!C60*(1+Sumary!$C$24)</f>
        <v>70.606126190476175</v>
      </c>
      <c r="D60" s="15">
        <f>'Vogue Vertical D'!D60*(1+Sumary!$C$24)</f>
        <v>100.18437761904759</v>
      </c>
      <c r="E60" s="15">
        <f>'Vogue Vertical D'!E60*(1+Sumary!$C$24)</f>
        <v>129.76262904761901</v>
      </c>
      <c r="F60" s="15">
        <f>'Vogue Vertical D'!F60*(1+Sumary!$C$24)</f>
        <v>160.60177047619047</v>
      </c>
      <c r="G60" s="15">
        <f>'Vogue Vertical D'!G60*(1+Sumary!$C$24)</f>
        <v>190.18002190476184</v>
      </c>
      <c r="H60" s="15">
        <f>'Vogue Vertical D'!H60*(1+Sumary!$C$24)</f>
        <v>209.01952633333326</v>
      </c>
      <c r="I60" s="15">
        <f>'Vogue Vertical D'!I60*(1+Sumary!$C$24)</f>
        <v>237.11886519047613</v>
      </c>
      <c r="J60" s="15">
        <f>'Vogue Vertical D'!J60*(1+Sumary!$C$24)</f>
        <v>265.21820404761905</v>
      </c>
      <c r="K60" s="15">
        <f>'Vogue Vertical D'!K60*(1+Sumary!$C$24)</f>
        <v>278.14205819047618</v>
      </c>
      <c r="L60" s="15">
        <f>'Vogue Vertical D'!L60*(1+Sumary!$C$24)</f>
        <v>304.76248447619048</v>
      </c>
      <c r="M60" s="15">
        <f>'Vogue Vertical D'!M60*(1+Sumary!$C$24)</f>
        <v>313.24960090476185</v>
      </c>
    </row>
    <row r="61" spans="1:13" ht="20.100000000000001" customHeight="1" x14ac:dyDescent="0.2">
      <c r="A61" s="1" t="s">
        <v>34</v>
      </c>
    </row>
    <row r="62" spans="1:13" ht="20.100000000000001" customHeight="1" x14ac:dyDescent="0.2">
      <c r="A62" s="5" t="s">
        <v>1</v>
      </c>
      <c r="B62" s="6"/>
      <c r="C62" s="7">
        <f>[17]Sumary!S10</f>
        <v>0.8</v>
      </c>
      <c r="D62" s="24">
        <f>[17]Sumary!T10</f>
        <v>1.2</v>
      </c>
      <c r="E62" s="24">
        <f>[17]Sumary!U10</f>
        <v>1.6</v>
      </c>
      <c r="F62" s="24">
        <f>[17]Sumary!V10</f>
        <v>2</v>
      </c>
      <c r="G62" s="24">
        <f>[17]Sumary!W10</f>
        <v>2.4</v>
      </c>
      <c r="H62" s="25">
        <f>[17]Sumary!X10</f>
        <v>2.8</v>
      </c>
      <c r="I62" s="25">
        <f>[17]Sumary!Y10</f>
        <v>3.2</v>
      </c>
      <c r="J62" s="25">
        <f>[17]Sumary!Z10</f>
        <v>3.6</v>
      </c>
      <c r="K62" s="25">
        <f>[17]Sumary!AA10</f>
        <v>4</v>
      </c>
      <c r="L62" s="25">
        <f>[17]Sumary!AB10</f>
        <v>4.4000000000000004</v>
      </c>
      <c r="M62" s="438">
        <f>[17]Sumary!AC10</f>
        <v>4.8</v>
      </c>
    </row>
    <row r="63" spans="1:13" ht="20.100000000000001" customHeight="1" x14ac:dyDescent="0.2">
      <c r="A63" s="9"/>
      <c r="B63" s="10" t="s">
        <v>2</v>
      </c>
      <c r="C63" s="32">
        <f>[17]Sumary!S11</f>
        <v>24</v>
      </c>
      <c r="D63" s="29">
        <f>[17]Sumary!T11</f>
        <v>48</v>
      </c>
      <c r="E63" s="29">
        <f>[17]Sumary!U11</f>
        <v>60</v>
      </c>
      <c r="F63" s="29">
        <f>[17]Sumary!V11</f>
        <v>84</v>
      </c>
      <c r="G63" s="29">
        <f>[17]Sumary!W11</f>
        <v>108</v>
      </c>
      <c r="H63" s="30">
        <f>[17]Sumary!X11</f>
        <v>132</v>
      </c>
      <c r="I63" s="30">
        <f>[17]Sumary!Y11</f>
        <v>156</v>
      </c>
      <c r="J63" s="30">
        <f>[17]Sumary!Z11</f>
        <v>190</v>
      </c>
      <c r="K63" s="30">
        <f>[17]Sumary!AA11</f>
        <v>190</v>
      </c>
      <c r="L63" s="30">
        <f>[17]Sumary!AB11</f>
        <v>190</v>
      </c>
      <c r="M63" s="440">
        <f>[17]Sumary!AC11</f>
        <v>190</v>
      </c>
    </row>
    <row r="64" spans="1:13" ht="20.100000000000001" customHeight="1" x14ac:dyDescent="0.2">
      <c r="A64" s="13">
        <f>[17]Sumary!Q12</f>
        <v>0.8</v>
      </c>
      <c r="B64" s="14">
        <f>[17]Sumary!R12</f>
        <v>31.496062992125985</v>
      </c>
      <c r="C64" s="15">
        <f>'Vogue Vertical D'!C64*(1+Sumary!$C$24)</f>
        <v>32.148085930735931</v>
      </c>
      <c r="D64" s="15">
        <f>'Vogue Vertical D'!D64*(1+Sumary!$C$24)</f>
        <v>42.497317229437229</v>
      </c>
      <c r="E64" s="15">
        <f>'Vogue Vertical D'!E64*(1+Sumary!$C$24)</f>
        <v>52.846548528138534</v>
      </c>
      <c r="F64" s="15">
        <f>'Vogue Vertical D'!F64*(1+Sumary!$C$24)</f>
        <v>64.456669826839828</v>
      </c>
      <c r="G64" s="15">
        <f>'Vogue Vertical D'!G64*(1+Sumary!$C$24)</f>
        <v>74.805901125541126</v>
      </c>
      <c r="H64" s="15">
        <f>'Vogue Vertical D'!H64*(1+Sumary!$C$24)</f>
        <v>81.146542469696954</v>
      </c>
      <c r="I64" s="15">
        <f>'Vogue Vertical D'!I64*(1+Sumary!$C$24)</f>
        <v>90.978312203463233</v>
      </c>
      <c r="J64" s="15">
        <f>'Vogue Vertical D'!J64*(1+Sumary!$C$24)</f>
        <v>100.81008193722944</v>
      </c>
      <c r="K64" s="15">
        <f>'Vogue Vertical D'!K64*(1+Sumary!$C$24)</f>
        <v>105.08087702164505</v>
      </c>
      <c r="L64" s="15">
        <f>'Vogue Vertical D'!L64*(1+Sumary!$C$24)</f>
        <v>114.3951851904762</v>
      </c>
      <c r="M64" s="15">
        <f>'Vogue Vertical D'!M64*(1+Sumary!$C$24)</f>
        <v>117.11359558008657</v>
      </c>
    </row>
    <row r="65" spans="1:13" ht="20.100000000000001" customHeight="1" x14ac:dyDescent="0.2">
      <c r="A65" s="13">
        <f>[17]Sumary!Q13</f>
        <v>1.2</v>
      </c>
      <c r="B65" s="14">
        <f>[17]Sumary!R13</f>
        <v>47.244094488188978</v>
      </c>
      <c r="C65" s="15">
        <f>'Vogue Vertical D'!C65*(1+Sumary!$C$24)</f>
        <v>38.363462554112552</v>
      </c>
      <c r="D65" s="15">
        <f>'Vogue Vertical D'!D65*(1+Sumary!$C$24)</f>
        <v>51.820382164502163</v>
      </c>
      <c r="E65" s="15">
        <f>'Vogue Vertical D'!E65*(1+Sumary!$C$24)</f>
        <v>65.277301774891768</v>
      </c>
      <c r="F65" s="15">
        <f>'Vogue Vertical D'!F65*(1+Sumary!$C$24)</f>
        <v>79.995111385281376</v>
      </c>
      <c r="G65" s="15">
        <f>'Vogue Vertical D'!G65*(1+Sumary!$C$24)</f>
        <v>93.452030995670995</v>
      </c>
      <c r="H65" s="15">
        <f>'Vogue Vertical D'!H65*(1+Sumary!$C$24)</f>
        <v>101.81266974242423</v>
      </c>
      <c r="I65" s="15">
        <f>'Vogue Vertical D'!I65*(1+Sumary!$C$24)</f>
        <v>114.59674337229436</v>
      </c>
      <c r="J65" s="15">
        <f>'Vogue Vertical D'!J65*(1+Sumary!$C$24)</f>
        <v>127.38081700216453</v>
      </c>
      <c r="K65" s="15">
        <f>'Vogue Vertical D'!K65*(1+Sumary!$C$24)</f>
        <v>133.05007182683983</v>
      </c>
      <c r="L65" s="15">
        <f>'Vogue Vertical D'!L65*(1+Sumary!$C$24)</f>
        <v>145.16129947619046</v>
      </c>
      <c r="M65" s="15">
        <f>'Vogue Vertical D'!M65*(1+Sumary!$C$24)</f>
        <v>148.81201635930731</v>
      </c>
    </row>
    <row r="66" spans="1:13" ht="20.100000000000001" customHeight="1" x14ac:dyDescent="0.2">
      <c r="A66" s="13">
        <f>[17]Sumary!Q14</f>
        <v>1.6</v>
      </c>
      <c r="B66" s="14">
        <f>[17]Sumary!R14</f>
        <v>62.99212598425197</v>
      </c>
      <c r="C66" s="15">
        <f>'Vogue Vertical D'!C66*(1+Sumary!$C$24)</f>
        <v>44.578839177489172</v>
      </c>
      <c r="D66" s="15">
        <f>'Vogue Vertical D'!D66*(1+Sumary!$C$24)</f>
        <v>61.143447099567105</v>
      </c>
      <c r="E66" s="15">
        <f>'Vogue Vertical D'!E66*(1+Sumary!$C$24)</f>
        <v>77.708055021645038</v>
      </c>
      <c r="F66" s="15">
        <f>'Vogue Vertical D'!F66*(1+Sumary!$C$24)</f>
        <v>95.533552943722952</v>
      </c>
      <c r="G66" s="15">
        <f>'Vogue Vertical D'!G66*(1+Sumary!$C$24)</f>
        <v>112.09816086580088</v>
      </c>
      <c r="H66" s="15">
        <f>'Vogue Vertical D'!H66*(1+Sumary!$C$24)</f>
        <v>122.47879701515151</v>
      </c>
      <c r="I66" s="15">
        <f>'Vogue Vertical D'!I66*(1+Sumary!$C$24)</f>
        <v>138.21517454112552</v>
      </c>
      <c r="J66" s="15">
        <f>'Vogue Vertical D'!J66*(1+Sumary!$C$24)</f>
        <v>153.95155206709956</v>
      </c>
      <c r="K66" s="15">
        <f>'Vogue Vertical D'!K66*(1+Sumary!$C$24)</f>
        <v>161.01926663203463</v>
      </c>
      <c r="L66" s="15">
        <f>'Vogue Vertical D'!L66*(1+Sumary!$C$24)</f>
        <v>175.92741376190477</v>
      </c>
      <c r="M66" s="15">
        <f>'Vogue Vertical D'!M66*(1+Sumary!$C$24)</f>
        <v>180.51043713852815</v>
      </c>
    </row>
    <row r="67" spans="1:13" ht="20.100000000000001" customHeight="1" x14ac:dyDescent="0.2">
      <c r="A67" s="13">
        <f>[17]Sumary!Q15</f>
        <v>2</v>
      </c>
      <c r="B67" s="14">
        <f>[17]Sumary!R15</f>
        <v>78.740157480314963</v>
      </c>
      <c r="C67" s="15">
        <f>'Vogue Vertical D'!C67*(1+Sumary!$C$24)</f>
        <v>50.794215800865807</v>
      </c>
      <c r="D67" s="15">
        <f>'Vogue Vertical D'!D67*(1+Sumary!$C$24)</f>
        <v>70.466512034632032</v>
      </c>
      <c r="E67" s="15">
        <f>'Vogue Vertical D'!E67*(1+Sumary!$C$24)</f>
        <v>90.138808268398279</v>
      </c>
      <c r="F67" s="15">
        <f>'Vogue Vertical D'!F67*(1+Sumary!$C$24)</f>
        <v>111.0719945021645</v>
      </c>
      <c r="G67" s="15">
        <f>'Vogue Vertical D'!G67*(1+Sumary!$C$24)</f>
        <v>130.74429073593075</v>
      </c>
      <c r="H67" s="15">
        <f>'Vogue Vertical D'!H67*(1+Sumary!$C$24)</f>
        <v>143.14492428787878</v>
      </c>
      <c r="I67" s="15">
        <f>'Vogue Vertical D'!I67*(1+Sumary!$C$24)</f>
        <v>161.83360570995671</v>
      </c>
      <c r="J67" s="15">
        <f>'Vogue Vertical D'!J67*(1+Sumary!$C$24)</f>
        <v>180.52228713203465</v>
      </c>
      <c r="K67" s="15">
        <f>'Vogue Vertical D'!K67*(1+Sumary!$C$24)</f>
        <v>188.98846143722943</v>
      </c>
      <c r="L67" s="15">
        <f>'Vogue Vertical D'!L67*(1+Sumary!$C$24)</f>
        <v>206.69352804761905</v>
      </c>
      <c r="M67" s="15">
        <f>'Vogue Vertical D'!M67*(1+Sumary!$C$24)</f>
        <v>212.2088579177489</v>
      </c>
    </row>
    <row r="68" spans="1:13" ht="20.100000000000001" customHeight="1" x14ac:dyDescent="0.2">
      <c r="A68" s="13">
        <f>[17]Sumary!Q16</f>
        <v>2.4</v>
      </c>
      <c r="B68" s="14">
        <f>[17]Sumary!R16</f>
        <v>94.488188976377955</v>
      </c>
      <c r="C68" s="15">
        <f>'Vogue Vertical D'!C68*(1+Sumary!$C$24)</f>
        <v>57.009592424242427</v>
      </c>
      <c r="D68" s="15">
        <f>'Vogue Vertical D'!D68*(1+Sumary!$C$24)</f>
        <v>79.789576969696967</v>
      </c>
      <c r="E68" s="15">
        <f>'Vogue Vertical D'!E68*(1+Sumary!$C$24)</f>
        <v>102.56956151515152</v>
      </c>
      <c r="F68" s="15">
        <f>'Vogue Vertical D'!F68*(1+Sumary!$C$24)</f>
        <v>126.61043606060606</v>
      </c>
      <c r="G68" s="15">
        <f>'Vogue Vertical D'!G68*(1+Sumary!$C$24)</f>
        <v>149.39042060606059</v>
      </c>
      <c r="H68" s="15">
        <f>'Vogue Vertical D'!H68*(1+Sumary!$C$24)</f>
        <v>163.81105156060602</v>
      </c>
      <c r="I68" s="15">
        <f>'Vogue Vertical D'!I68*(1+Sumary!$C$24)</f>
        <v>185.45203687878788</v>
      </c>
      <c r="J68" s="15">
        <f>'Vogue Vertical D'!J68*(1+Sumary!$C$24)</f>
        <v>207.09302219696968</v>
      </c>
      <c r="K68" s="15">
        <f>'Vogue Vertical D'!K68*(1+Sumary!$C$24)</f>
        <v>216.95765624242421</v>
      </c>
      <c r="L68" s="15">
        <f>'Vogue Vertical D'!L68*(1+Sumary!$C$24)</f>
        <v>237.45964233333336</v>
      </c>
      <c r="M68" s="15">
        <f>'Vogue Vertical D'!M68*(1+Sumary!$C$24)</f>
        <v>243.90727869696968</v>
      </c>
    </row>
    <row r="69" spans="1:13" ht="20.100000000000001" customHeight="1" x14ac:dyDescent="0.2">
      <c r="A69" s="13">
        <f>[17]Sumary!Q17</f>
        <v>2.8</v>
      </c>
      <c r="B69" s="14">
        <f>[17]Sumary!R17</f>
        <v>110.23622047244095</v>
      </c>
      <c r="C69" s="15">
        <f>'Vogue Vertical D'!C69*(1+Sumary!$C$24)</f>
        <v>63.224969047619041</v>
      </c>
      <c r="D69" s="15">
        <f>'Vogue Vertical D'!D69*(1+Sumary!$C$24)</f>
        <v>89.112641904761915</v>
      </c>
      <c r="E69" s="15">
        <f>'Vogue Vertical D'!E69*(1+Sumary!$C$24)</f>
        <v>115.00031476190476</v>
      </c>
      <c r="F69" s="15">
        <f>'Vogue Vertical D'!F69*(1+Sumary!$C$24)</f>
        <v>142.1488776190476</v>
      </c>
      <c r="G69" s="15">
        <f>'Vogue Vertical D'!G69*(1+Sumary!$C$24)</f>
        <v>168.03655047619046</v>
      </c>
      <c r="H69" s="15">
        <f>'Vogue Vertical D'!H69*(1+Sumary!$C$24)</f>
        <v>184.47717883333331</v>
      </c>
      <c r="I69" s="15">
        <f>'Vogue Vertical D'!I69*(1+Sumary!$C$24)</f>
        <v>209.07046804761902</v>
      </c>
      <c r="J69" s="15">
        <f>'Vogue Vertical D'!J69*(1+Sumary!$C$24)</f>
        <v>233.66375726190475</v>
      </c>
      <c r="K69" s="15">
        <f>'Vogue Vertical D'!K69*(1+Sumary!$C$24)</f>
        <v>244.92685104761904</v>
      </c>
      <c r="L69" s="15">
        <f>'Vogue Vertical D'!L69*(1+Sumary!$C$24)</f>
        <v>268.22575661904767</v>
      </c>
      <c r="M69" s="15">
        <f>'Vogue Vertical D'!M69*(1+Sumary!$C$24)</f>
        <v>275.60569947619047</v>
      </c>
    </row>
    <row r="70" spans="1:13" ht="20.100000000000001" customHeight="1" x14ac:dyDescent="0.2">
      <c r="A70" s="13">
        <f>[17]Sumary!Q18</f>
        <v>3.2</v>
      </c>
      <c r="B70" s="14">
        <f>[17]Sumary!R18</f>
        <v>125.98425196850394</v>
      </c>
      <c r="C70" s="15">
        <f>'Vogue Vertical D'!C70*(1+Sumary!$C$24)</f>
        <v>69.440345670995683</v>
      </c>
      <c r="D70" s="15">
        <f>'Vogue Vertical D'!D70*(1+Sumary!$C$24)</f>
        <v>98.435706839826835</v>
      </c>
      <c r="E70" s="15">
        <f>'Vogue Vertical D'!E70*(1+Sumary!$C$24)</f>
        <v>127.43106800865803</v>
      </c>
      <c r="F70" s="15">
        <f>'Vogue Vertical D'!F70*(1+Sumary!$C$24)</f>
        <v>157.68731917748917</v>
      </c>
      <c r="G70" s="15">
        <f>'Vogue Vertical D'!G70*(1+Sumary!$C$24)</f>
        <v>186.68268034632032</v>
      </c>
      <c r="H70" s="15">
        <f>'Vogue Vertical D'!H70*(1+Sumary!$C$24)</f>
        <v>205.14330610606055</v>
      </c>
      <c r="I70" s="15">
        <f>'Vogue Vertical D'!I70*(1+Sumary!$C$24)</f>
        <v>232.68889921645021</v>
      </c>
      <c r="J70" s="15">
        <f>'Vogue Vertical D'!J70*(1+Sumary!$C$24)</f>
        <v>260.23449232683987</v>
      </c>
      <c r="K70" s="15">
        <f>'Vogue Vertical D'!K70*(1+Sumary!$C$24)</f>
        <v>272.89604585281393</v>
      </c>
      <c r="L70" s="15">
        <f>'Vogue Vertical D'!L70*(1+Sumary!$C$24)</f>
        <v>298.99187090476192</v>
      </c>
      <c r="M70" s="15">
        <f>'Vogue Vertical D'!M70*(1+Sumary!$C$24)</f>
        <v>307.30412025541125</v>
      </c>
    </row>
    <row r="71" spans="1:13" ht="20.100000000000001" customHeight="1" x14ac:dyDescent="0.2">
      <c r="A71" s="13">
        <f>[17]Sumary!Q19</f>
        <v>3.6</v>
      </c>
      <c r="B71" s="14">
        <f>[17]Sumary!R19</f>
        <v>141.73228346456693</v>
      </c>
      <c r="C71" s="15">
        <f>'Vogue Vertical D'!C71*(1+Sumary!$C$24)</f>
        <v>75.655722294372296</v>
      </c>
      <c r="D71" s="15">
        <f>'Vogue Vertical D'!D71*(1+Sumary!$C$24)</f>
        <v>107.75877177489178</v>
      </c>
      <c r="E71" s="15">
        <f>'Vogue Vertical D'!E71*(1+Sumary!$C$24)</f>
        <v>139.86182125541123</v>
      </c>
      <c r="F71" s="15">
        <f>'Vogue Vertical D'!F71*(1+Sumary!$C$24)</f>
        <v>173.22576073593075</v>
      </c>
      <c r="G71" s="15">
        <f>'Vogue Vertical D'!G71*(1+Sumary!$C$24)</f>
        <v>205.32881021645019</v>
      </c>
      <c r="H71" s="15">
        <f>'Vogue Vertical D'!H71*(1+Sumary!$C$24)</f>
        <v>225.80943337878784</v>
      </c>
      <c r="I71" s="15">
        <f>'Vogue Vertical D'!I71*(1+Sumary!$C$24)</f>
        <v>256.30733038528138</v>
      </c>
      <c r="J71" s="15">
        <f>'Vogue Vertical D'!J71*(1+Sumary!$C$24)</f>
        <v>286.80522739177491</v>
      </c>
      <c r="K71" s="15">
        <f>'Vogue Vertical D'!K71*(1+Sumary!$C$24)</f>
        <v>300.8652406580087</v>
      </c>
      <c r="L71" s="15">
        <f>'Vogue Vertical D'!L71*(1+Sumary!$C$24)</f>
        <v>329.75798519047629</v>
      </c>
      <c r="M71" s="15">
        <f>'Vogue Vertical D'!M71*(1+Sumary!$C$24)</f>
        <v>339.00254103463203</v>
      </c>
    </row>
    <row r="72" spans="1:13" ht="20.100000000000001" customHeight="1" x14ac:dyDescent="0.2">
      <c r="A72" s="13">
        <f>[17]Sumary!Q20</f>
        <v>4</v>
      </c>
      <c r="B72" s="14">
        <f>[17]Sumary!R20</f>
        <v>157.48031496062993</v>
      </c>
      <c r="C72" s="15">
        <f>'Vogue Vertical D'!C72*(1+Sumary!$C$24)</f>
        <v>81.87109891774891</v>
      </c>
      <c r="D72" s="15">
        <f>'Vogue Vertical D'!D72*(1+Sumary!$C$24)</f>
        <v>117.0818367099567</v>
      </c>
      <c r="E72" s="15">
        <f>'Vogue Vertical D'!E72*(1+Sumary!$C$24)</f>
        <v>152.29257450216448</v>
      </c>
      <c r="F72" s="15">
        <f>'Vogue Vertical D'!F72*(1+Sumary!$C$24)</f>
        <v>188.76420229437227</v>
      </c>
      <c r="G72" s="15">
        <f>'Vogue Vertical D'!G72*(1+Sumary!$C$24)</f>
        <v>223.97494008658006</v>
      </c>
      <c r="H72" s="15">
        <f>'Vogue Vertical D'!H72*(1+Sumary!$C$24)</f>
        <v>246.47556065151505</v>
      </c>
      <c r="I72" s="15">
        <f>'Vogue Vertical D'!I72*(1+Sumary!$C$24)</f>
        <v>279.92576155411257</v>
      </c>
      <c r="J72" s="15">
        <f>'Vogue Vertical D'!J72*(1+Sumary!$C$24)</f>
        <v>313.37596245670994</v>
      </c>
      <c r="K72" s="15">
        <f>'Vogue Vertical D'!K72*(1+Sumary!$C$24)</f>
        <v>328.83443546320348</v>
      </c>
      <c r="L72" s="15">
        <f>'Vogue Vertical D'!L72*(1+Sumary!$C$24)</f>
        <v>360.52409947619049</v>
      </c>
      <c r="M72" s="15">
        <f>'Vogue Vertical D'!M72*(1+Sumary!$C$24)</f>
        <v>370.70096181385276</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[17]Sumary!S10</f>
        <v>0.8</v>
      </c>
      <c r="D74" s="24">
        <f>[17]Sumary!T10</f>
        <v>1.2</v>
      </c>
      <c r="E74" s="24">
        <f>[17]Sumary!U10</f>
        <v>1.6</v>
      </c>
      <c r="F74" s="24">
        <f>[17]Sumary!V10</f>
        <v>2</v>
      </c>
      <c r="G74" s="24">
        <f>[17]Sumary!W10</f>
        <v>2.4</v>
      </c>
      <c r="H74" s="25">
        <f>[17]Sumary!X10</f>
        <v>2.8</v>
      </c>
      <c r="I74" s="25">
        <f>[17]Sumary!Y10</f>
        <v>3.2</v>
      </c>
      <c r="J74" s="25">
        <f>[17]Sumary!Z10</f>
        <v>3.6</v>
      </c>
      <c r="K74" s="25">
        <f>[17]Sumary!AA10</f>
        <v>4</v>
      </c>
      <c r="L74" s="25">
        <f>[17]Sumary!AB10</f>
        <v>4.4000000000000004</v>
      </c>
      <c r="M74" s="438">
        <f>[17]Sumary!AC10</f>
        <v>4.8</v>
      </c>
    </row>
    <row r="75" spans="1:13" ht="20.100000000000001" customHeight="1" x14ac:dyDescent="0.2">
      <c r="A75" s="9"/>
      <c r="B75" s="26" t="s">
        <v>2</v>
      </c>
      <c r="C75" s="29">
        <f>[17]Sumary!S11</f>
        <v>24</v>
      </c>
      <c r="D75" s="29">
        <f>[17]Sumary!T11</f>
        <v>48</v>
      </c>
      <c r="E75" s="29">
        <f>[17]Sumary!U11</f>
        <v>60</v>
      </c>
      <c r="F75" s="29">
        <f>[17]Sumary!V11</f>
        <v>84</v>
      </c>
      <c r="G75" s="29">
        <f>[17]Sumary!W11</f>
        <v>108</v>
      </c>
      <c r="H75" s="30">
        <f>[17]Sumary!X11</f>
        <v>132</v>
      </c>
      <c r="I75" s="30">
        <f>[17]Sumary!Y11</f>
        <v>156</v>
      </c>
      <c r="J75" s="30">
        <f>[17]Sumary!Z11</f>
        <v>190</v>
      </c>
      <c r="K75" s="30">
        <f>[17]Sumary!AA11</f>
        <v>190</v>
      </c>
      <c r="L75" s="30">
        <f>[17]Sumary!AB11</f>
        <v>190</v>
      </c>
      <c r="M75" s="440">
        <f>[17]Sumary!AC11</f>
        <v>190</v>
      </c>
    </row>
    <row r="76" spans="1:13" ht="20.100000000000001" customHeight="1" x14ac:dyDescent="0.2">
      <c r="A76" s="13">
        <f>[17]Sumary!Q12</f>
        <v>0.8</v>
      </c>
      <c r="B76" s="14">
        <f>[17]Sumary!R12</f>
        <v>31.496062992125985</v>
      </c>
      <c r="C76" s="15">
        <f>'Vogue Vertical D'!C76*(1+Sumary!$C$24)</f>
        <v>35.629752164502165</v>
      </c>
      <c r="D76" s="15">
        <f>'Vogue Vertical D'!D76*(1+Sumary!$C$24)</f>
        <v>47.719816580086587</v>
      </c>
      <c r="E76" s="15">
        <f>'Vogue Vertical D'!E76*(1+Sumary!$C$24)</f>
        <v>59.809880995671008</v>
      </c>
      <c r="F76" s="15">
        <f>'Vogue Vertical D'!F76*(1+Sumary!$C$24)</f>
        <v>73.16083541125542</v>
      </c>
      <c r="G76" s="15">
        <f>'Vogue Vertical D'!G76*(1+Sumary!$C$24)</f>
        <v>85.250899826839827</v>
      </c>
      <c r="H76" s="15">
        <f>'Vogue Vertical D'!H76*(1+Sumary!$C$24)</f>
        <v>92.723082696969684</v>
      </c>
      <c r="I76" s="15">
        <f>'Vogue Vertical D'!I76*(1+Sumary!$C$24)</f>
        <v>104.20864389177488</v>
      </c>
      <c r="J76" s="15">
        <f>'Vogue Vertical D'!J76*(1+Sumary!$C$24)</f>
        <v>115.69420508658008</v>
      </c>
      <c r="K76" s="15">
        <f>'Vogue Vertical D'!K76*(1+Sumary!$C$24)</f>
        <v>120.74837507359308</v>
      </c>
      <c r="L76" s="15">
        <f>'Vogue Vertical D'!L76*(1+Sumary!$C$24)</f>
        <v>131.62943304761907</v>
      </c>
      <c r="M76" s="15">
        <f>'Vogue Vertical D'!M76*(1+Sumary!$C$24)</f>
        <v>134.87009337229435</v>
      </c>
    </row>
    <row r="77" spans="1:13" ht="20.100000000000001" customHeight="1" x14ac:dyDescent="0.2">
      <c r="A77" s="13">
        <f>[17]Sumary!Q13</f>
        <v>1.2</v>
      </c>
      <c r="B77" s="14">
        <f>[17]Sumary!R13</f>
        <v>47.244094488188978</v>
      </c>
      <c r="C77" s="15">
        <f>'Vogue Vertical D'!C77*(1+Sumary!$C$24)</f>
        <v>43.40118073593073</v>
      </c>
      <c r="D77" s="15">
        <f>'Vogue Vertical D'!D77*(1+Sumary!$C$24)</f>
        <v>59.376959437229438</v>
      </c>
      <c r="E77" s="15">
        <f>'Vogue Vertical D'!E77*(1+Sumary!$C$24)</f>
        <v>75.352738138528139</v>
      </c>
      <c r="F77" s="15">
        <f>'Vogue Vertical D'!F77*(1+Sumary!$C$24)</f>
        <v>92.589406839826836</v>
      </c>
      <c r="G77" s="15">
        <f>'Vogue Vertical D'!G77*(1+Sumary!$C$24)</f>
        <v>108.56518554112554</v>
      </c>
      <c r="H77" s="15">
        <f>'Vogue Vertical D'!H77*(1+Sumary!$C$24)</f>
        <v>118.56308269696969</v>
      </c>
      <c r="I77" s="15">
        <f>'Vogue Vertical D'!I77*(1+Sumary!$C$24)</f>
        <v>133.7400724632034</v>
      </c>
      <c r="J77" s="15">
        <f>'Vogue Vertical D'!J77*(1+Sumary!$C$24)</f>
        <v>148.91706222943725</v>
      </c>
      <c r="K77" s="15">
        <f>'Vogue Vertical D'!K77*(1+Sumary!$C$24)</f>
        <v>155.71980364502161</v>
      </c>
      <c r="L77" s="15">
        <f>'Vogue Vertical D'!L77*(1+Sumary!$C$24)</f>
        <v>170.09800447619048</v>
      </c>
      <c r="M77" s="15">
        <f>'Vogue Vertical D'!M77*(1+Sumary!$C$24)</f>
        <v>174.50437908658006</v>
      </c>
    </row>
    <row r="78" spans="1:13" ht="20.100000000000001" customHeight="1" x14ac:dyDescent="0.2">
      <c r="A78" s="13">
        <f>[17]Sumary!Q14</f>
        <v>1.6</v>
      </c>
      <c r="B78" s="14">
        <f>[17]Sumary!R14</f>
        <v>62.99212598425197</v>
      </c>
      <c r="C78" s="15">
        <f>'Vogue Vertical D'!C78*(1+Sumary!$C$24)</f>
        <v>51.172609307359309</v>
      </c>
      <c r="D78" s="15">
        <f>'Vogue Vertical D'!D78*(1+Sumary!$C$24)</f>
        <v>71.034102294372303</v>
      </c>
      <c r="E78" s="15">
        <f>'Vogue Vertical D'!E78*(1+Sumary!$C$24)</f>
        <v>90.895595281385297</v>
      </c>
      <c r="F78" s="15">
        <f>'Vogue Vertical D'!F78*(1+Sumary!$C$24)</f>
        <v>112.01797826839828</v>
      </c>
      <c r="G78" s="15">
        <f>'Vogue Vertical D'!G78*(1+Sumary!$C$24)</f>
        <v>131.87947125541126</v>
      </c>
      <c r="H78" s="15">
        <f>'Vogue Vertical D'!H78*(1+Sumary!$C$24)</f>
        <v>144.40308269696965</v>
      </c>
      <c r="I78" s="15">
        <f>'Vogue Vertical D'!I78*(1+Sumary!$C$24)</f>
        <v>163.27150103463205</v>
      </c>
      <c r="J78" s="15">
        <f>'Vogue Vertical D'!J78*(1+Sumary!$C$24)</f>
        <v>182.13991937229437</v>
      </c>
      <c r="K78" s="15">
        <f>'Vogue Vertical D'!K78*(1+Sumary!$C$24)</f>
        <v>190.69123221645023</v>
      </c>
      <c r="L78" s="15">
        <f>'Vogue Vertical D'!L78*(1+Sumary!$C$24)</f>
        <v>208.56657590476195</v>
      </c>
      <c r="M78" s="15">
        <f>'Vogue Vertical D'!M78*(1+Sumary!$C$24)</f>
        <v>214.1386648008658</v>
      </c>
    </row>
    <row r="79" spans="1:13" ht="20.100000000000001" customHeight="1" x14ac:dyDescent="0.2">
      <c r="A79" s="13">
        <f>[17]Sumary!Q15</f>
        <v>2</v>
      </c>
      <c r="B79" s="14">
        <f>[17]Sumary!R15</f>
        <v>78.740157480314963</v>
      </c>
      <c r="C79" s="15">
        <f>'Vogue Vertical D'!C79*(1+Sumary!$C$24)</f>
        <v>58.944037878787881</v>
      </c>
      <c r="D79" s="15">
        <f>'Vogue Vertical D'!D79*(1+Sumary!$C$24)</f>
        <v>82.691245151515147</v>
      </c>
      <c r="E79" s="15">
        <f>'Vogue Vertical D'!E79*(1+Sumary!$C$24)</f>
        <v>106.43845242424244</v>
      </c>
      <c r="F79" s="15">
        <f>'Vogue Vertical D'!F79*(1+Sumary!$C$24)</f>
        <v>131.4465496969697</v>
      </c>
      <c r="G79" s="15">
        <f>'Vogue Vertical D'!G79*(1+Sumary!$C$24)</f>
        <v>155.19375696969698</v>
      </c>
      <c r="H79" s="15">
        <f>'Vogue Vertical D'!H79*(1+Sumary!$C$24)</f>
        <v>170.24308269696971</v>
      </c>
      <c r="I79" s="15">
        <f>'Vogue Vertical D'!I79*(1+Sumary!$C$24)</f>
        <v>192.80292960606062</v>
      </c>
      <c r="J79" s="15">
        <f>'Vogue Vertical D'!J79*(1+Sumary!$C$24)</f>
        <v>215.36277651515155</v>
      </c>
      <c r="K79" s="15">
        <f>'Vogue Vertical D'!K79*(1+Sumary!$C$24)</f>
        <v>225.66266078787882</v>
      </c>
      <c r="L79" s="15">
        <f>'Vogue Vertical D'!L79*(1+Sumary!$C$24)</f>
        <v>247.03514733333338</v>
      </c>
      <c r="M79" s="15">
        <f>'Vogue Vertical D'!M79*(1+Sumary!$C$24)</f>
        <v>253.77295051515151</v>
      </c>
    </row>
    <row r="80" spans="1:13" ht="20.100000000000001" customHeight="1" x14ac:dyDescent="0.2">
      <c r="A80" s="13">
        <f>[17]Sumary!Q16</f>
        <v>2.4</v>
      </c>
      <c r="B80" s="14">
        <f>[17]Sumary!R16</f>
        <v>94.488188976377955</v>
      </c>
      <c r="C80" s="15">
        <f>'Vogue Vertical D'!C80*(1+Sumary!$C$24)</f>
        <v>66.715466450216454</v>
      </c>
      <c r="D80" s="15">
        <f>'Vogue Vertical D'!D80*(1+Sumary!$C$24)</f>
        <v>94.348388008658006</v>
      </c>
      <c r="E80" s="15">
        <f>'Vogue Vertical D'!E80*(1+Sumary!$C$24)</f>
        <v>121.98130956709957</v>
      </c>
      <c r="F80" s="15">
        <f>'Vogue Vertical D'!F80*(1+Sumary!$C$24)</f>
        <v>150.87512112554111</v>
      </c>
      <c r="G80" s="15">
        <f>'Vogue Vertical D'!G80*(1+Sumary!$C$24)</f>
        <v>178.50804268398267</v>
      </c>
      <c r="H80" s="15">
        <f>'Vogue Vertical D'!H80*(1+Sumary!$C$24)</f>
        <v>196.08308269696965</v>
      </c>
      <c r="I80" s="15">
        <f>'Vogue Vertical D'!I80*(1+Sumary!$C$24)</f>
        <v>222.33435817748915</v>
      </c>
      <c r="J80" s="15">
        <f>'Vogue Vertical D'!J80*(1+Sumary!$C$24)</f>
        <v>248.5856336580087</v>
      </c>
      <c r="K80" s="15">
        <f>'Vogue Vertical D'!K80*(1+Sumary!$C$24)</f>
        <v>260.63408935930738</v>
      </c>
      <c r="L80" s="15">
        <f>'Vogue Vertical D'!L80*(1+Sumary!$C$24)</f>
        <v>285.50371876190485</v>
      </c>
      <c r="M80" s="15">
        <f>'Vogue Vertical D'!M80*(1+Sumary!$C$24)</f>
        <v>293.40723622943727</v>
      </c>
    </row>
    <row r="81" spans="1:13" ht="20.100000000000001" customHeight="1" x14ac:dyDescent="0.2">
      <c r="A81" s="13">
        <f>[17]Sumary!Q17</f>
        <v>2.8</v>
      </c>
      <c r="B81" s="14">
        <f>[17]Sumary!R17</f>
        <v>110.23622047244095</v>
      </c>
      <c r="C81" s="15">
        <f>'Vogue Vertical D'!C81*(1+Sumary!$C$24)</f>
        <v>74.486895021645026</v>
      </c>
      <c r="D81" s="15">
        <f>'Vogue Vertical D'!D81*(1+Sumary!$C$24)</f>
        <v>106.00553086580088</v>
      </c>
      <c r="E81" s="15">
        <f>'Vogue Vertical D'!E81*(1+Sumary!$C$24)</f>
        <v>137.52416670995672</v>
      </c>
      <c r="F81" s="15">
        <f>'Vogue Vertical D'!F81*(1+Sumary!$C$24)</f>
        <v>170.30369255411256</v>
      </c>
      <c r="G81" s="15">
        <f>'Vogue Vertical D'!G81*(1+Sumary!$C$24)</f>
        <v>201.82232839826841</v>
      </c>
      <c r="H81" s="15">
        <f>'Vogue Vertical D'!H81*(1+Sumary!$C$24)</f>
        <v>221.92308269696969</v>
      </c>
      <c r="I81" s="15">
        <f>'Vogue Vertical D'!I81*(1+Sumary!$C$24)</f>
        <v>251.86578674891777</v>
      </c>
      <c r="J81" s="15">
        <f>'Vogue Vertical D'!J81*(1+Sumary!$C$24)</f>
        <v>281.8084908008658</v>
      </c>
      <c r="K81" s="15">
        <f>'Vogue Vertical D'!K81*(1+Sumary!$C$24)</f>
        <v>295.60551793073597</v>
      </c>
      <c r="L81" s="15">
        <f>'Vogue Vertical D'!L81*(1+Sumary!$C$24)</f>
        <v>323.97229019047631</v>
      </c>
      <c r="M81" s="15">
        <f>'Vogue Vertical D'!M81*(1+Sumary!$C$24)</f>
        <v>333.04152194372296</v>
      </c>
    </row>
    <row r="82" spans="1:13" ht="20.100000000000001" customHeight="1" x14ac:dyDescent="0.2">
      <c r="A82" s="13">
        <f>[17]Sumary!Q18</f>
        <v>3.2</v>
      </c>
      <c r="B82" s="14">
        <f>[17]Sumary!R18</f>
        <v>125.98425196850394</v>
      </c>
      <c r="C82" s="15">
        <f>'Vogue Vertical D'!C82*(1+Sumary!$C$24)</f>
        <v>82.258323593073598</v>
      </c>
      <c r="D82" s="15">
        <f>'Vogue Vertical D'!D82*(1+Sumary!$C$24)</f>
        <v>117.66267372294375</v>
      </c>
      <c r="E82" s="15">
        <f>'Vogue Vertical D'!E82*(1+Sumary!$C$24)</f>
        <v>153.06702385281386</v>
      </c>
      <c r="F82" s="15">
        <f>'Vogue Vertical D'!F82*(1+Sumary!$C$24)</f>
        <v>189.73226398268403</v>
      </c>
      <c r="G82" s="15">
        <f>'Vogue Vertical D'!G82*(1+Sumary!$C$24)</f>
        <v>225.1366141125541</v>
      </c>
      <c r="H82" s="15">
        <f>'Vogue Vertical D'!H82*(1+Sumary!$C$24)</f>
        <v>247.76308269696966</v>
      </c>
      <c r="I82" s="15">
        <f>'Vogue Vertical D'!I82*(1+Sumary!$C$24)</f>
        <v>281.39721532034639</v>
      </c>
      <c r="J82" s="15">
        <f>'Vogue Vertical D'!J82*(1+Sumary!$C$24)</f>
        <v>315.03134794372301</v>
      </c>
      <c r="K82" s="15">
        <f>'Vogue Vertical D'!K82*(1+Sumary!$C$24)</f>
        <v>330.57694650216462</v>
      </c>
      <c r="L82" s="15">
        <f>'Vogue Vertical D'!L82*(1+Sumary!$C$24)</f>
        <v>362.44086161904772</v>
      </c>
      <c r="M82" s="15">
        <f>'Vogue Vertical D'!M82*(1+Sumary!$C$24)</f>
        <v>372.67580765800869</v>
      </c>
    </row>
    <row r="83" spans="1:13" ht="20.100000000000001" customHeight="1" x14ac:dyDescent="0.2">
      <c r="A83" s="13">
        <f>[17]Sumary!Q19</f>
        <v>3.6</v>
      </c>
      <c r="B83" s="14">
        <f>[17]Sumary!R19</f>
        <v>141.73228346456693</v>
      </c>
      <c r="C83" s="15">
        <f>'Vogue Vertical D'!C83*(1+Sumary!$C$24)</f>
        <v>90.02975216450217</v>
      </c>
      <c r="D83" s="15">
        <f>'Vogue Vertical D'!D83*(1+Sumary!$C$24)</f>
        <v>129.31981658008658</v>
      </c>
      <c r="E83" s="15">
        <f>'Vogue Vertical D'!E83*(1+Sumary!$C$24)</f>
        <v>168.60988099567098</v>
      </c>
      <c r="F83" s="15">
        <f>'Vogue Vertical D'!F83*(1+Sumary!$C$24)</f>
        <v>209.16083541125542</v>
      </c>
      <c r="G83" s="15">
        <f>'Vogue Vertical D'!G83*(1+Sumary!$C$24)</f>
        <v>248.45089982683984</v>
      </c>
      <c r="H83" s="15">
        <f>'Vogue Vertical D'!H83*(1+Sumary!$C$24)</f>
        <v>273.60308269696964</v>
      </c>
      <c r="I83" s="15">
        <f>'Vogue Vertical D'!I83*(1+Sumary!$C$24)</f>
        <v>310.92864389177493</v>
      </c>
      <c r="J83" s="15">
        <f>'Vogue Vertical D'!J83*(1+Sumary!$C$24)</f>
        <v>348.25420508658016</v>
      </c>
      <c r="K83" s="15">
        <f>'Vogue Vertical D'!K83*(1+Sumary!$C$24)</f>
        <v>365.54837507359315</v>
      </c>
      <c r="L83" s="15">
        <f>'Vogue Vertical D'!L83*(1+Sumary!$C$24)</f>
        <v>400.90943304761913</v>
      </c>
      <c r="M83" s="15">
        <f>'Vogue Vertical D'!M83*(1+Sumary!$C$24)</f>
        <v>412.31009337229438</v>
      </c>
    </row>
    <row r="84" spans="1:13" ht="20.100000000000001" customHeight="1" x14ac:dyDescent="0.2">
      <c r="A84" s="13">
        <f>[17]Sumary!Q20</f>
        <v>4</v>
      </c>
      <c r="B84" s="14">
        <f>[17]Sumary!R20</f>
        <v>157.48031496062993</v>
      </c>
      <c r="C84" s="15">
        <f>'Vogue Vertical D'!C84*(1+Sumary!$C$24)</f>
        <v>97.801180735930728</v>
      </c>
      <c r="D84" s="15">
        <f>'Vogue Vertical D'!D84*(1+Sumary!$C$24)</f>
        <v>140.97695943722943</v>
      </c>
      <c r="E84" s="15">
        <f>'Vogue Vertical D'!E84*(1+Sumary!$C$24)</f>
        <v>184.15273813852812</v>
      </c>
      <c r="F84" s="15">
        <f>'Vogue Vertical D'!F84*(1+Sumary!$C$24)</f>
        <v>228.58940683982684</v>
      </c>
      <c r="G84" s="15">
        <f>'Vogue Vertical D'!G84*(1+Sumary!$C$24)</f>
        <v>271.76518554112556</v>
      </c>
      <c r="H84" s="15">
        <f>'Vogue Vertical D'!H84*(1+Sumary!$C$24)</f>
        <v>299.44308269696967</v>
      </c>
      <c r="I84" s="15">
        <f>'Vogue Vertical D'!I84*(1+Sumary!$C$24)</f>
        <v>340.4600724632034</v>
      </c>
      <c r="J84" s="15">
        <f>'Vogue Vertical D'!J84*(1+Sumary!$C$24)</f>
        <v>381.47706222943725</v>
      </c>
      <c r="K84" s="15">
        <f>'Vogue Vertical D'!K84*(1+Sumary!$C$24)</f>
        <v>400.51980364502168</v>
      </c>
      <c r="L84" s="15">
        <f>'Vogue Vertical D'!L84*(1+Sumary!$C$24)</f>
        <v>439.37800447619054</v>
      </c>
      <c r="M84" s="15">
        <f>'Vogue Vertical D'!M84*(1+Sumary!$C$24)</f>
        <v>451.94437908658011</v>
      </c>
    </row>
    <row r="85" spans="1:13" ht="20.100000000000001" customHeight="1" thickBot="1" x14ac:dyDescent="0.25">
      <c r="A85" s="21" t="s">
        <v>35</v>
      </c>
      <c r="B85" s="19"/>
      <c r="C85" s="19"/>
      <c r="D85" s="19"/>
      <c r="E85" s="19"/>
      <c r="F85" s="19"/>
      <c r="H85" s="19"/>
      <c r="I85" s="19"/>
      <c r="J85" s="19"/>
      <c r="K85" s="16"/>
      <c r="L85" s="16"/>
    </row>
    <row r="86" spans="1:13" ht="20.100000000000001" customHeight="1" thickBot="1" x14ac:dyDescent="0.25">
      <c r="A86" s="34" t="s">
        <v>10</v>
      </c>
      <c r="B86" s="35"/>
      <c r="C86" s="36">
        <f>[17]Sumary!S10</f>
        <v>0.8</v>
      </c>
      <c r="D86" s="37">
        <f>[17]Sumary!T10</f>
        <v>1.2</v>
      </c>
      <c r="E86" s="37">
        <f>[17]Sumary!U10</f>
        <v>1.6</v>
      </c>
      <c r="F86" s="37">
        <f>[17]Sumary!V10</f>
        <v>2</v>
      </c>
      <c r="G86" s="37">
        <f>[17]Sumary!W10</f>
        <v>2.4</v>
      </c>
      <c r="H86" s="37">
        <f>[17]Sumary!X10</f>
        <v>2.8</v>
      </c>
      <c r="I86" s="37">
        <f>[17]Sumary!Y10</f>
        <v>3.2</v>
      </c>
      <c r="J86" s="37">
        <f>[17]Sumary!Z10</f>
        <v>3.6</v>
      </c>
      <c r="K86" s="37">
        <f>[17]Sumary!AA10</f>
        <v>4</v>
      </c>
      <c r="L86" s="37">
        <f>[17]Sumary!AB10</f>
        <v>4.4000000000000004</v>
      </c>
      <c r="M86" s="442">
        <f>[17]Sumary!AC10</f>
        <v>4.8</v>
      </c>
    </row>
    <row r="87" spans="1:13" ht="20.100000000000001" customHeight="1" thickBot="1" x14ac:dyDescent="0.25">
      <c r="A87" s="38"/>
      <c r="B87" s="39" t="s">
        <v>2</v>
      </c>
      <c r="C87" s="40">
        <f>[17]Sumary!S11</f>
        <v>24</v>
      </c>
      <c r="D87" s="29">
        <f>[17]Sumary!T11</f>
        <v>48</v>
      </c>
      <c r="E87" s="29">
        <f>[17]Sumary!U11</f>
        <v>60</v>
      </c>
      <c r="F87" s="29">
        <f>[17]Sumary!V11</f>
        <v>84</v>
      </c>
      <c r="G87" s="29">
        <f>[17]Sumary!W11</f>
        <v>108</v>
      </c>
      <c r="H87" s="30">
        <f>[17]Sumary!X11</f>
        <v>132</v>
      </c>
      <c r="I87" s="30">
        <f>[17]Sumary!Y11</f>
        <v>156</v>
      </c>
      <c r="J87" s="30">
        <f>[17]Sumary!Z11</f>
        <v>190</v>
      </c>
      <c r="K87" s="30">
        <f>[17]Sumary!AA11</f>
        <v>190</v>
      </c>
      <c r="L87" s="30">
        <f>[17]Sumary!AB11</f>
        <v>190</v>
      </c>
      <c r="M87" s="441">
        <f>[17]Sumary!AC11</f>
        <v>190</v>
      </c>
    </row>
    <row r="88" spans="1:13" ht="20.100000000000001" customHeight="1" x14ac:dyDescent="0.2">
      <c r="A88" s="19"/>
      <c r="B88" s="19"/>
      <c r="C88" s="15">
        <f>'Vogue Vertical D'!C88*(1+Sumary!$C$25)</f>
        <v>14.183911471861471</v>
      </c>
      <c r="D88" s="15">
        <f>'Vogue Vertical D'!D88*(1+Sumary!$C$25)</f>
        <v>16.95938887445887</v>
      </c>
      <c r="E88" s="15">
        <f>'Vogue Vertical D'!E88*(1+Sumary!$C$25)</f>
        <v>19.734866277056277</v>
      </c>
      <c r="F88" s="15">
        <f>'Vogue Vertical D'!F88*(1+Sumary!$C$25)</f>
        <v>23.77123367965368</v>
      </c>
      <c r="G88" s="15">
        <f>'Vogue Vertical D'!G88*(1+Sumary!$C$25)</f>
        <v>26.546711082251083</v>
      </c>
      <c r="H88" s="15">
        <f>'Vogue Vertical D'!H88*(1+Sumary!$C$25)</f>
        <v>29.322188484848486</v>
      </c>
      <c r="I88" s="15">
        <f>'Vogue Vertical D'!I88*(1+Sumary!$C$25)</f>
        <v>32.097665887445878</v>
      </c>
      <c r="J88" s="15">
        <f>'Vogue Vertical D'!J88*(1+Sumary!$C$25)</f>
        <v>34.873143290043288</v>
      </c>
      <c r="K88" s="15">
        <f>'Vogue Vertical D'!K88*(1+Sumary!$C$25)</f>
        <v>37.648620692640684</v>
      </c>
      <c r="L88" s="15">
        <f>'Vogue Vertical D'!L88*(1+Sumary!$C$25)</f>
        <v>40.424098095238087</v>
      </c>
      <c r="M88" s="15">
        <f>'Vogue Vertical D'!M88*(1+Sumary!$C$25)</f>
        <v>43.19957549783549</v>
      </c>
    </row>
    <row r="89" spans="1:13" ht="20.100000000000001" customHeight="1" x14ac:dyDescent="0.2">
      <c r="K89" s="31"/>
      <c r="L89" s="31"/>
    </row>
    <row r="90" spans="1:13" ht="20.100000000000001" customHeight="1" x14ac:dyDescent="0.2">
      <c r="B90" s="42" t="s">
        <v>24</v>
      </c>
    </row>
    <row r="91" spans="1:13" ht="20.100000000000001" customHeight="1" x14ac:dyDescent="0.2">
      <c r="B91" s="42" t="s">
        <v>11</v>
      </c>
    </row>
    <row r="92" spans="1:13" ht="20.100000000000001" customHeight="1" x14ac:dyDescent="0.2">
      <c r="B92" s="42" t="s">
        <v>12</v>
      </c>
    </row>
    <row r="93" spans="1:13" ht="20.100000000000001" customHeight="1" x14ac:dyDescent="0.2"/>
    <row r="94" spans="1:13" ht="20.100000000000001" customHeight="1" x14ac:dyDescent="0.2">
      <c r="A94" s="43" t="s">
        <v>13</v>
      </c>
      <c r="C94" s="44"/>
      <c r="H94" s="45" t="s">
        <v>25</v>
      </c>
    </row>
    <row r="95" spans="1:13" ht="20.100000000000001" customHeight="1" x14ac:dyDescent="0.2">
      <c r="C95" s="42" t="s">
        <v>14</v>
      </c>
      <c r="F95" s="46">
        <f>'[17]Vogue Costs'!F95+'[17]Vogue Costs'!F95*(BracketMarkUP)</f>
        <v>0.10400000000000001</v>
      </c>
      <c r="H95" s="42" t="s">
        <v>26</v>
      </c>
      <c r="I95" s="46">
        <f>'Vogue Vertical D'!I95*(1+Sumary!$C$26)</f>
        <v>66.69559000000001</v>
      </c>
    </row>
    <row r="96" spans="1:13" ht="20.100000000000001" customHeight="1" x14ac:dyDescent="0.2">
      <c r="C96" s="497" t="s">
        <v>15</v>
      </c>
      <c r="D96" s="497"/>
      <c r="F96" s="46">
        <f>'[17]Vogue Costs'!F96+'[17]Vogue Costs'!F96*(BracketMarkUP)</f>
        <v>0.156</v>
      </c>
      <c r="H96" s="42" t="s">
        <v>27</v>
      </c>
      <c r="I96" s="46">
        <f>'Vogue Vertical D'!I96*(1+Sumary!$C$26)</f>
        <v>16.4697</v>
      </c>
    </row>
    <row r="97" spans="1:9" ht="20.100000000000001" customHeight="1" x14ac:dyDescent="0.2">
      <c r="C97" s="47"/>
      <c r="F97" s="46"/>
      <c r="H97" s="42" t="s">
        <v>28</v>
      </c>
      <c r="I97" s="46">
        <f>'Vogue Vertical D'!I97*(1+Sumary!$C$26)</f>
        <v>11.07353</v>
      </c>
    </row>
    <row r="98" spans="1:9" ht="20.100000000000001" customHeight="1" x14ac:dyDescent="0.2">
      <c r="C98" s="497" t="s">
        <v>16</v>
      </c>
      <c r="D98" s="497"/>
      <c r="E98" s="497"/>
      <c r="F98" s="43">
        <f>'[17]Vogue Costs'!F98+'[17]Vogue Costs'!F98*(BracketMarkUP)</f>
        <v>0.26</v>
      </c>
      <c r="H98" s="42" t="s">
        <v>29</v>
      </c>
      <c r="I98" s="46">
        <f>'Vogue Vertical D'!I98*(1+Sumary!$C$26)</f>
        <v>7.53857</v>
      </c>
    </row>
    <row r="99" spans="1:9" ht="20.100000000000001" customHeight="1" x14ac:dyDescent="0.2">
      <c r="A99" s="44"/>
      <c r="C99" s="497" t="s">
        <v>17</v>
      </c>
      <c r="D99" s="497"/>
      <c r="E99" s="497"/>
      <c r="F99" s="43">
        <f>'[17]Vogue Costs'!F99+'[17]Vogue Costs'!F99*(BracketMarkUP)</f>
        <v>0.39</v>
      </c>
    </row>
    <row r="100" spans="1:9" ht="20.100000000000001" customHeight="1" x14ac:dyDescent="0.2">
      <c r="F100" s="46"/>
    </row>
    <row r="101" spans="1:9" ht="20.100000000000001" customHeight="1" x14ac:dyDescent="0.2">
      <c r="F101" s="46"/>
    </row>
    <row r="102" spans="1:9" ht="20.100000000000001" customHeight="1" x14ac:dyDescent="0.2">
      <c r="C102" s="498" t="s">
        <v>18</v>
      </c>
      <c r="D102" s="498"/>
      <c r="E102" s="498"/>
      <c r="F102" s="46">
        <f>'[17]Vogue Costs'!F102+'[17]Vogue Costs'!F102*(BracketMarkUP)</f>
        <v>1.16493</v>
      </c>
    </row>
    <row r="103" spans="1:9" ht="20.100000000000001" customHeight="1" x14ac:dyDescent="0.2">
      <c r="F103" s="46"/>
    </row>
    <row r="104" spans="1:9" ht="20.100000000000001" customHeight="1" x14ac:dyDescent="0.2">
      <c r="F104" s="46"/>
    </row>
    <row r="105" spans="1:9" ht="20.100000000000001" customHeight="1" x14ac:dyDescent="0.2">
      <c r="F105" s="46"/>
    </row>
    <row r="106" spans="1:9" ht="20.100000000000001" customHeight="1" x14ac:dyDescent="0.2">
      <c r="C106" s="499" t="s">
        <v>19</v>
      </c>
      <c r="D106" s="499"/>
      <c r="E106" s="499"/>
      <c r="F106" s="46">
        <f>'[17]Vogue Costs'!F106+'[17]Vogue Costs'!F106*(BracketMarkUP)</f>
        <v>1.4059500000000003</v>
      </c>
    </row>
    <row r="107" spans="1:9" ht="20.100000000000001" customHeight="1" x14ac:dyDescent="0.2">
      <c r="F107" s="46"/>
    </row>
    <row r="108" spans="1:9" ht="20.100000000000001" customHeight="1" x14ac:dyDescent="0.2">
      <c r="F108" s="48"/>
    </row>
    <row r="109" spans="1:9" ht="20.100000000000001" customHeight="1" x14ac:dyDescent="0.2">
      <c r="D109" s="43" t="s">
        <v>20</v>
      </c>
      <c r="E109" s="43"/>
      <c r="F109" s="46"/>
    </row>
    <row r="110" spans="1:9" ht="20.100000000000001" customHeight="1" x14ac:dyDescent="0.2">
      <c r="D110" s="43" t="s">
        <v>21</v>
      </c>
      <c r="F110" s="46">
        <f>'[17]Vogue Costs'!F110+'[17]Vogue Costs'!F110*(BracketMarkUP)</f>
        <v>1.9549400000000001</v>
      </c>
    </row>
    <row r="111" spans="1:9" ht="20.100000000000001" customHeight="1" x14ac:dyDescent="0.2">
      <c r="D111" s="2" t="s">
        <v>22</v>
      </c>
      <c r="F111" s="46">
        <f>'[17]Vogue Costs'!F111+'[17]Vogue Costs'!F111*(BracketMarkUP)</f>
        <v>1.9549400000000001</v>
      </c>
    </row>
    <row r="112" spans="1:9"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sheetData>
  <mergeCells count="9">
    <mergeCell ref="C99:E99"/>
    <mergeCell ref="C102:E102"/>
    <mergeCell ref="C106:E106"/>
    <mergeCell ref="A2:B2"/>
    <mergeCell ref="A14:B14"/>
    <mergeCell ref="A26:B26"/>
    <mergeCell ref="A38:B38"/>
    <mergeCell ref="C96:D96"/>
    <mergeCell ref="C98:E98"/>
  </mergeCells>
  <pageMargins left="0.7" right="0.7" top="0.75" bottom="0.75" header="0.3" footer="0.3"/>
  <pageSetup paperSize="9" scale="59" orientation="portrait" r:id="rId1"/>
  <headerFooter alignWithMargins="0">
    <oddHeader>&amp;L&amp;"Arial,Bold"Vouge Vertical Blind
Split Wand Op + £1.50
Cord and Chain + £1.50
&amp;C&amp;"Arial,Bold"Blind Size Limitations
Width 170 - 4800
Drop 350 - 4000&amp;R&amp;"Arial,Bold"89mm Fabrics Only
Steel Titlt Chain + £1.00</oddHeader>
  </headerFooter>
  <rowBreaks count="1" manualBreakCount="1">
    <brk id="60" max="12" man="1"/>
  </rowBreaks>
  <drawing r:id="rId2"/>
  <legacyDrawing r:id="rId3"/>
  <oleObjects>
    <mc:AlternateContent xmlns:mc="http://schemas.openxmlformats.org/markup-compatibility/2006">
      <mc:Choice Requires="x14">
        <oleObject shapeId="10241" r:id="rId4">
          <objectPr defaultSize="0" autoPict="0" r:id="rId5">
            <anchor moveWithCells="1" sizeWithCells="1">
              <from>
                <xdr:col>8</xdr:col>
                <xdr:colOff>419100</xdr:colOff>
                <xdr:row>101</xdr:row>
                <xdr:rowOff>123825</xdr:rowOff>
              </from>
              <to>
                <xdr:col>9</xdr:col>
                <xdr:colOff>704850</xdr:colOff>
                <xdr:row>110</xdr:row>
                <xdr:rowOff>190500</xdr:rowOff>
              </to>
            </anchor>
          </objectPr>
        </oleObject>
      </mc:Choice>
      <mc:Fallback>
        <oleObject shapeId="10241" r:id="rId4"/>
      </mc:Fallback>
    </mc:AlternateContent>
    <mc:AlternateContent xmlns:mc="http://schemas.openxmlformats.org/markup-compatibility/2006">
      <mc:Choice Requires="x14">
        <oleObject shapeId="10242" r:id="rId6">
          <objectPr defaultSize="0" autoPict="0" r:id="rId7">
            <anchor moveWithCells="1" sizeWithCells="1">
              <from>
                <xdr:col>8</xdr:col>
                <xdr:colOff>152400</xdr:colOff>
                <xdr:row>106</xdr:row>
                <xdr:rowOff>171450</xdr:rowOff>
              </from>
              <to>
                <xdr:col>8</xdr:col>
                <xdr:colOff>657225</xdr:colOff>
                <xdr:row>110</xdr:row>
                <xdr:rowOff>19050</xdr:rowOff>
              </to>
            </anchor>
          </objectPr>
        </oleObject>
      </mc:Choice>
      <mc:Fallback>
        <oleObject shapeId="10242" r:id="rId6"/>
      </mc:Fallback>
    </mc:AlternateContent>
    <mc:AlternateContent xmlns:mc="http://schemas.openxmlformats.org/markup-compatibility/2006">
      <mc:Choice Requires="x14">
        <oleObject shapeId="10243" r:id="rId8">
          <objectPr defaultSize="0" autoPict="0" r:id="rId9">
            <anchor moveWithCells="1" sizeWithCells="1">
              <from>
                <xdr:col>7</xdr:col>
                <xdr:colOff>342900</xdr:colOff>
                <xdr:row>102</xdr:row>
                <xdr:rowOff>161925</xdr:rowOff>
              </from>
              <to>
                <xdr:col>8</xdr:col>
                <xdr:colOff>266700</xdr:colOff>
                <xdr:row>106</xdr:row>
                <xdr:rowOff>47625</xdr:rowOff>
              </to>
            </anchor>
          </objectPr>
        </oleObject>
      </mc:Choice>
      <mc:Fallback>
        <oleObject shapeId="10243" r:id="rId8"/>
      </mc:Fallback>
    </mc:AlternateContent>
    <mc:AlternateContent xmlns:mc="http://schemas.openxmlformats.org/markup-compatibility/2006">
      <mc:Choice Requires="x14">
        <oleObject shapeId="10244" r:id="rId10">
          <objectPr defaultSize="0" autoPict="0" r:id="rId11">
            <anchor moveWithCells="1" sizeWithCells="1">
              <from>
                <xdr:col>8</xdr:col>
                <xdr:colOff>9525</xdr:colOff>
                <xdr:row>100</xdr:row>
                <xdr:rowOff>38100</xdr:rowOff>
              </from>
              <to>
                <xdr:col>8</xdr:col>
                <xdr:colOff>285750</xdr:colOff>
                <xdr:row>102</xdr:row>
                <xdr:rowOff>228600</xdr:rowOff>
              </to>
            </anchor>
          </objectPr>
        </oleObject>
      </mc:Choice>
      <mc:Fallback>
        <oleObject shapeId="10244" r:id="rId10"/>
      </mc:Fallback>
    </mc:AlternateContent>
    <mc:AlternateContent xmlns:mc="http://schemas.openxmlformats.org/markup-compatibility/2006">
      <mc:Choice Requires="x14">
        <oleObject shapeId="10245" r:id="rId12">
          <objectPr defaultSize="0" autoPict="0" r:id="rId13">
            <anchor moveWithCells="1">
              <from>
                <xdr:col>0</xdr:col>
                <xdr:colOff>114300</xdr:colOff>
                <xdr:row>94</xdr:row>
                <xdr:rowOff>123825</xdr:rowOff>
              </from>
              <to>
                <xdr:col>1</xdr:col>
                <xdr:colOff>171450</xdr:colOff>
                <xdr:row>96</xdr:row>
                <xdr:rowOff>47625</xdr:rowOff>
              </to>
            </anchor>
          </objectPr>
        </oleObject>
      </mc:Choice>
      <mc:Fallback>
        <oleObject shapeId="10245" r:id="rId12"/>
      </mc:Fallback>
    </mc:AlternateContent>
    <mc:AlternateContent xmlns:mc="http://schemas.openxmlformats.org/markup-compatibility/2006">
      <mc:Choice Requires="x14">
        <oleObject shapeId="10246" r:id="rId14">
          <objectPr defaultSize="0" autoPict="0" r:id="rId15">
            <anchor moveWithCells="1">
              <from>
                <xdr:col>0</xdr:col>
                <xdr:colOff>85725</xdr:colOff>
                <xdr:row>97</xdr:row>
                <xdr:rowOff>95250</xdr:rowOff>
              </from>
              <to>
                <xdr:col>1</xdr:col>
                <xdr:colOff>304800</xdr:colOff>
                <xdr:row>99</xdr:row>
                <xdr:rowOff>142875</xdr:rowOff>
              </to>
            </anchor>
          </objectPr>
        </oleObject>
      </mc:Choice>
      <mc:Fallback>
        <oleObject shapeId="10246" r:id="rId14"/>
      </mc:Fallback>
    </mc:AlternateContent>
    <mc:AlternateContent xmlns:mc="http://schemas.openxmlformats.org/markup-compatibility/2006">
      <mc:Choice Requires="x14">
        <oleObject shapeId="10247" r:id="rId16">
          <objectPr defaultSize="0" autoPict="0" r:id="rId17">
            <anchor moveWithCells="1">
              <from>
                <xdr:col>0</xdr:col>
                <xdr:colOff>38100</xdr:colOff>
                <xdr:row>100</xdr:row>
                <xdr:rowOff>142875</xdr:rowOff>
              </from>
              <to>
                <xdr:col>1</xdr:col>
                <xdr:colOff>666750</xdr:colOff>
                <xdr:row>102</xdr:row>
                <xdr:rowOff>238125</xdr:rowOff>
              </to>
            </anchor>
          </objectPr>
        </oleObject>
      </mc:Choice>
      <mc:Fallback>
        <oleObject shapeId="10247" r:id="rId16"/>
      </mc:Fallback>
    </mc:AlternateContent>
    <mc:AlternateContent xmlns:mc="http://schemas.openxmlformats.org/markup-compatibility/2006">
      <mc:Choice Requires="x14">
        <oleObject shapeId="10248" r:id="rId18">
          <objectPr defaultSize="0" autoPict="0" r:id="rId19">
            <anchor moveWithCells="1">
              <from>
                <xdr:col>0</xdr:col>
                <xdr:colOff>133350</xdr:colOff>
                <xdr:row>104</xdr:row>
                <xdr:rowOff>28575</xdr:rowOff>
              </from>
              <to>
                <xdr:col>1</xdr:col>
                <xdr:colOff>361950</xdr:colOff>
                <xdr:row>106</xdr:row>
                <xdr:rowOff>28575</xdr:rowOff>
              </to>
            </anchor>
          </objectPr>
        </oleObject>
      </mc:Choice>
      <mc:Fallback>
        <oleObject shapeId="10248" r:id="rId18"/>
      </mc:Fallback>
    </mc:AlternateContent>
    <mc:AlternateContent xmlns:mc="http://schemas.openxmlformats.org/markup-compatibility/2006">
      <mc:Choice Requires="x14">
        <oleObject shapeId="10249" r:id="rId20">
          <objectPr defaultSize="0" autoPict="0" r:id="rId21">
            <anchor moveWithCells="1">
              <from>
                <xdr:col>0</xdr:col>
                <xdr:colOff>142875</xdr:colOff>
                <xdr:row>108</xdr:row>
                <xdr:rowOff>9525</xdr:rowOff>
              </from>
              <to>
                <xdr:col>2</xdr:col>
                <xdr:colOff>485775</xdr:colOff>
                <xdr:row>110</xdr:row>
                <xdr:rowOff>228600</xdr:rowOff>
              </to>
            </anchor>
          </objectPr>
        </oleObject>
      </mc:Choice>
      <mc:Fallback>
        <oleObject shapeId="10249" r:id="rId20"/>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A38F-B775-45A5-933E-7B83B6755EC3}">
  <dimension ref="A1:M33"/>
  <sheetViews>
    <sheetView view="pageBreakPreview" zoomScaleNormal="100" zoomScaleSheetLayoutView="100" workbookViewId="0">
      <selection activeCell="M27" sqref="M27"/>
    </sheetView>
  </sheetViews>
  <sheetFormatPr defaultColWidth="9.140625" defaultRowHeight="15.75" x14ac:dyDescent="0.25"/>
  <cols>
    <col min="1" max="1" width="9.140625" style="67"/>
    <col min="2" max="2" width="11.5703125" style="67" bestFit="1" customWidth="1"/>
    <col min="3" max="3" width="10.85546875" style="67" customWidth="1"/>
    <col min="4" max="16384" width="9.140625" style="67"/>
  </cols>
  <sheetData>
    <row r="1" spans="1:13" x14ac:dyDescent="0.25">
      <c r="A1" s="65" t="s">
        <v>243</v>
      </c>
      <c r="B1" s="66"/>
      <c r="C1" s="66"/>
    </row>
    <row r="2" spans="1:13" ht="15" customHeight="1" x14ac:dyDescent="0.25">
      <c r="A2" s="507" t="s">
        <v>10</v>
      </c>
      <c r="B2" s="508"/>
      <c r="C2" s="509" t="s">
        <v>0</v>
      </c>
      <c r="D2" s="503" t="s">
        <v>30</v>
      </c>
      <c r="E2" s="511" t="s">
        <v>31</v>
      </c>
      <c r="F2" s="503" t="s">
        <v>5</v>
      </c>
      <c r="G2" s="511" t="s">
        <v>244</v>
      </c>
      <c r="H2" s="503" t="s">
        <v>7</v>
      </c>
      <c r="I2" s="505" t="s">
        <v>245</v>
      </c>
    </row>
    <row r="3" spans="1:13" x14ac:dyDescent="0.25">
      <c r="A3" s="68"/>
      <c r="B3" s="69" t="s">
        <v>246</v>
      </c>
      <c r="C3" s="510"/>
      <c r="D3" s="504"/>
      <c r="E3" s="512"/>
      <c r="F3" s="504"/>
      <c r="G3" s="512"/>
      <c r="H3" s="504"/>
      <c r="I3" s="506"/>
    </row>
    <row r="4" spans="1:13" x14ac:dyDescent="0.25">
      <c r="A4" s="70">
        <v>0.8</v>
      </c>
      <c r="B4" s="71">
        <f>CONVERT(A4,"m","in")</f>
        <v>31.496062992125985</v>
      </c>
      <c r="C4" s="72">
        <f>'[4]Fabric Only Base'!C4+'[4]Fabric Only Base'!C4*(-FabricOnlyDiscount)+FabricOnlyLabour</f>
        <v>0.46084831999999998</v>
      </c>
      <c r="D4" s="73">
        <f>'[4]Fabric Only Base'!D4+'[4]Fabric Only Base'!D4*(-FabricOnlyDiscount)+FabricOnlyLabour</f>
        <v>0.59887880000000004</v>
      </c>
      <c r="E4" s="72">
        <f>'[4]Fabric Only Base'!E4+'[4]Fabric Only Base'!E4*(-FabricOnlyDiscount)+FabricOnlyLabour</f>
        <v>0.71280872000000006</v>
      </c>
      <c r="F4" s="73">
        <f>'[4]Fabric Only Base'!F4+'[4]Fabric Only Base'!F4*(-FabricOnlyDiscount)+FabricOnlyLabour</f>
        <v>0.8765829799999999</v>
      </c>
      <c r="G4" s="72">
        <f>'[4]Fabric Only Base'!G4+'[4]Fabric Only Base'!G4*(-FabricOnlyDiscount)+FabricOnlyLabour</f>
        <v>1.1405327999999999</v>
      </c>
      <c r="H4" s="73">
        <f>'[4]Fabric Only Base'!H4+'[4]Fabric Only Base'!H4*(-FabricOnlyDiscount)+FabricOnlyLabour</f>
        <v>1.3301117</v>
      </c>
      <c r="I4" s="72">
        <f>'[4]Fabric Only Base'!I4+'[4]Fabric Only Base'!I4*(-FabricOnlyDiscount)+FabricOnlyLabour</f>
        <v>1.4764799999999998</v>
      </c>
    </row>
    <row r="5" spans="1:13" x14ac:dyDescent="0.25">
      <c r="A5" s="70">
        <v>1.2</v>
      </c>
      <c r="B5" s="71">
        <f t="shared" ref="B5:B12" si="0">CONVERT(A5,"m","in")</f>
        <v>47.244094488188978</v>
      </c>
      <c r="C5" s="72">
        <f>'[4]Fabric Only Base'!C5+'[4]Fabric Only Base'!C5*(-FabricOnlyDiscount)+FabricOnlyLabour</f>
        <v>0.55093471999999999</v>
      </c>
      <c r="D5" s="73">
        <f>'[4]Fabric Only Base'!D5+'[4]Fabric Only Base'!D5*(-FabricOnlyDiscount)+FabricOnlyLabour</f>
        <v>0.75065480000000007</v>
      </c>
      <c r="E5" s="72">
        <f>'[4]Fabric Only Base'!E5+'[4]Fabric Only Base'!E5*(-FabricOnlyDiscount)+FabricOnlyLabour</f>
        <v>0.91550311999999989</v>
      </c>
      <c r="F5" s="73">
        <f>'[4]Fabric Only Base'!F5+'[4]Fabric Only Base'!F5*(-FabricOnlyDiscount)+FabricOnlyLabour</f>
        <v>1.1524725799999997</v>
      </c>
      <c r="G5" s="72">
        <f>'[4]Fabric Only Base'!G5+'[4]Fabric Only Base'!G5*(-FabricOnlyDiscount)+FabricOnlyLabour</f>
        <v>1.5343887999999999</v>
      </c>
      <c r="H5" s="73">
        <f>'[4]Fabric Only Base'!H5+'[4]Fabric Only Base'!H5*(-FabricOnlyDiscount)+FabricOnlyLabour</f>
        <v>1.8086956999999997</v>
      </c>
      <c r="I5" s="72">
        <f>'[4]Fabric Only Base'!I5+'[4]Fabric Only Base'!I5*(-FabricOnlyDiscount)+FabricOnlyLabour</f>
        <v>2.0204799999999996</v>
      </c>
      <c r="M5" s="67" t="s">
        <v>36</v>
      </c>
    </row>
    <row r="6" spans="1:13" x14ac:dyDescent="0.25">
      <c r="A6" s="70">
        <v>1.6</v>
      </c>
      <c r="B6" s="71">
        <f t="shared" si="0"/>
        <v>62.99212598425197</v>
      </c>
      <c r="C6" s="72">
        <f>'[4]Fabric Only Base'!C6+'[4]Fabric Only Base'!C6*(-FabricOnlyDiscount)+FabricOnlyLabour</f>
        <v>0.64102112</v>
      </c>
      <c r="D6" s="73">
        <f>'[4]Fabric Only Base'!D6+'[4]Fabric Only Base'!D6*(-FabricOnlyDiscount)+FabricOnlyLabour</f>
        <v>0.90243080000000009</v>
      </c>
      <c r="E6" s="72">
        <f>'[4]Fabric Only Base'!E6+'[4]Fabric Only Base'!E6*(-FabricOnlyDiscount)+FabricOnlyLabour</f>
        <v>1.1181975199999998</v>
      </c>
      <c r="F6" s="73">
        <f>'[4]Fabric Only Base'!F6+'[4]Fabric Only Base'!F6*(-FabricOnlyDiscount)+FabricOnlyLabour</f>
        <v>1.4283621799999999</v>
      </c>
      <c r="G6" s="72">
        <f>'[4]Fabric Only Base'!G6+'[4]Fabric Only Base'!G6*(-FabricOnlyDiscount)+FabricOnlyLabour</f>
        <v>1.9282447999999996</v>
      </c>
      <c r="H6" s="73">
        <f>'[4]Fabric Only Base'!H6+'[4]Fabric Only Base'!H6*(-FabricOnlyDiscount)+FabricOnlyLabour</f>
        <v>2.2872797</v>
      </c>
      <c r="I6" s="72">
        <f>'[4]Fabric Only Base'!I6+'[4]Fabric Only Base'!I6*(-FabricOnlyDiscount)+FabricOnlyLabour</f>
        <v>2.5644800000000005</v>
      </c>
    </row>
    <row r="7" spans="1:13" x14ac:dyDescent="0.25">
      <c r="A7" s="70">
        <v>2</v>
      </c>
      <c r="B7" s="71">
        <f t="shared" si="0"/>
        <v>78.740157480314963</v>
      </c>
      <c r="C7" s="72">
        <f>'[4]Fabric Only Base'!C7+'[4]Fabric Only Base'!C7*(-FabricOnlyDiscount)+FabricOnlyLabour</f>
        <v>0.73110752000000001</v>
      </c>
      <c r="D7" s="73">
        <f>'[4]Fabric Only Base'!D7+'[4]Fabric Only Base'!D7*(-FabricOnlyDiscount)+FabricOnlyLabour</f>
        <v>1.0542068</v>
      </c>
      <c r="E7" s="72">
        <f>'[4]Fabric Only Base'!E7+'[4]Fabric Only Base'!E7*(-FabricOnlyDiscount)+FabricOnlyLabour</f>
        <v>1.32089192</v>
      </c>
      <c r="F7" s="73">
        <f>'[4]Fabric Only Base'!F7+'[4]Fabric Only Base'!F7*(-FabricOnlyDiscount)+FabricOnlyLabour</f>
        <v>1.7042517799999999</v>
      </c>
      <c r="G7" s="72">
        <f>'[4]Fabric Only Base'!G7+'[4]Fabric Only Base'!G7*(-FabricOnlyDiscount)+FabricOnlyLabour</f>
        <v>2.3221008000000003</v>
      </c>
      <c r="H7" s="73">
        <f>'[4]Fabric Only Base'!H7+'[4]Fabric Only Base'!H7*(-FabricOnlyDiscount)+FabricOnlyLabour</f>
        <v>2.7658637000000001</v>
      </c>
      <c r="I7" s="72">
        <f>'[4]Fabric Only Base'!I7+'[4]Fabric Only Base'!I7*(-FabricOnlyDiscount)+FabricOnlyLabour</f>
        <v>3.1084800000000001</v>
      </c>
    </row>
    <row r="8" spans="1:13" x14ac:dyDescent="0.25">
      <c r="A8" s="70">
        <v>2.4</v>
      </c>
      <c r="B8" s="71">
        <f t="shared" si="0"/>
        <v>94.488188976377955</v>
      </c>
      <c r="C8" s="72">
        <f>'[4]Fabric Only Base'!C8+'[4]Fabric Only Base'!C8*(-FabricOnlyDiscount)+FabricOnlyLabour</f>
        <v>0.82119392000000002</v>
      </c>
      <c r="D8" s="73">
        <f>'[4]Fabric Only Base'!D8+'[4]Fabric Only Base'!D8*(-FabricOnlyDiscount)+FabricOnlyLabour</f>
        <v>1.2059827999999999</v>
      </c>
      <c r="E8" s="72">
        <f>'[4]Fabric Only Base'!E8+'[4]Fabric Only Base'!E8*(-FabricOnlyDiscount)+FabricOnlyLabour</f>
        <v>1.5235863199999999</v>
      </c>
      <c r="F8" s="73">
        <f>'[4]Fabric Only Base'!F8+'[4]Fabric Only Base'!F8*(-FabricOnlyDiscount)+FabricOnlyLabour</f>
        <v>1.9801413799999996</v>
      </c>
      <c r="G8" s="72">
        <f>'[4]Fabric Only Base'!G8+'[4]Fabric Only Base'!G8*(-FabricOnlyDiscount)+FabricOnlyLabour</f>
        <v>2.7159567999999998</v>
      </c>
      <c r="H8" s="73">
        <f>'[4]Fabric Only Base'!H8+'[4]Fabric Only Base'!H8*(-FabricOnlyDiscount)+FabricOnlyLabour</f>
        <v>3.2444477000000007</v>
      </c>
      <c r="I8" s="72">
        <f>'[4]Fabric Only Base'!I8+'[4]Fabric Only Base'!I8*(-FabricOnlyDiscount)+FabricOnlyLabour</f>
        <v>3.6524799999999997</v>
      </c>
    </row>
    <row r="9" spans="1:13" x14ac:dyDescent="0.25">
      <c r="A9" s="70">
        <v>2.8</v>
      </c>
      <c r="B9" s="71">
        <f t="shared" si="0"/>
        <v>110.23622047244095</v>
      </c>
      <c r="C9" s="72">
        <f>'[4]Fabric Only Base'!C9+'[4]Fabric Only Base'!C9*(-FabricOnlyDiscount)+FabricOnlyLabour</f>
        <v>0.91128032000000003</v>
      </c>
      <c r="D9" s="73">
        <f>'[4]Fabric Only Base'!D9+'[4]Fabric Only Base'!D9*(-FabricOnlyDiscount)+FabricOnlyLabour</f>
        <v>1.3577588</v>
      </c>
      <c r="E9" s="72">
        <f>'[4]Fabric Only Base'!E9+'[4]Fabric Only Base'!E9*(-FabricOnlyDiscount)+FabricOnlyLabour</f>
        <v>1.7262807199999997</v>
      </c>
      <c r="F9" s="73">
        <f>'[4]Fabric Only Base'!F9+'[4]Fabric Only Base'!F9*(-FabricOnlyDiscount)+FabricOnlyLabour</f>
        <v>2.2560309799999998</v>
      </c>
      <c r="G9" s="72">
        <f>'[4]Fabric Only Base'!G9+'[4]Fabric Only Base'!G9*(-FabricOnlyDiscount)+FabricOnlyLabour</f>
        <v>3.1098127999999998</v>
      </c>
      <c r="H9" s="73">
        <f>'[4]Fabric Only Base'!H9+'[4]Fabric Only Base'!H9*(-FabricOnlyDiscount)+FabricOnlyLabour</f>
        <v>3.7230316999999999</v>
      </c>
      <c r="I9" s="72">
        <f>'[4]Fabric Only Base'!I9+'[4]Fabric Only Base'!I9*(-FabricOnlyDiscount)+FabricOnlyLabour</f>
        <v>4.1964800000000002</v>
      </c>
    </row>
    <row r="10" spans="1:13" x14ac:dyDescent="0.25">
      <c r="A10" s="70">
        <v>3.2</v>
      </c>
      <c r="B10" s="71">
        <f t="shared" si="0"/>
        <v>125.98425196850394</v>
      </c>
      <c r="C10" s="72">
        <f>'[4]Fabric Only Base'!C10+'[4]Fabric Only Base'!C10*(-FabricOnlyDiscount)+FabricOnlyLabour</f>
        <v>1.0013667199999998</v>
      </c>
      <c r="D10" s="73">
        <f>'[4]Fabric Only Base'!D10+'[4]Fabric Only Base'!D10*(-FabricOnlyDiscount)+FabricOnlyLabour</f>
        <v>1.5095348</v>
      </c>
      <c r="E10" s="72">
        <f>'[4]Fabric Only Base'!E10+'[4]Fabric Only Base'!E10*(-FabricOnlyDiscount)+FabricOnlyLabour</f>
        <v>1.9289751199999998</v>
      </c>
      <c r="F10" s="73">
        <f>'[4]Fabric Only Base'!F10+'[4]Fabric Only Base'!F10*(-FabricOnlyDiscount)+FabricOnlyLabour</f>
        <v>2.5319205800000004</v>
      </c>
      <c r="G10" s="72">
        <f>'[4]Fabric Only Base'!G10+'[4]Fabric Only Base'!G10*(-FabricOnlyDiscount)+FabricOnlyLabour</f>
        <v>3.5036687999999998</v>
      </c>
      <c r="H10" s="73">
        <f>'[4]Fabric Only Base'!H10+'[4]Fabric Only Base'!H10*(-FabricOnlyDiscount)+FabricOnlyLabour</f>
        <v>4.2016157000000005</v>
      </c>
      <c r="I10" s="72">
        <f>'[4]Fabric Only Base'!I10+'[4]Fabric Only Base'!I10*(-FabricOnlyDiscount)+FabricOnlyLabour</f>
        <v>4.7404799999999998</v>
      </c>
    </row>
    <row r="11" spans="1:13" x14ac:dyDescent="0.25">
      <c r="A11" s="70">
        <v>3.6</v>
      </c>
      <c r="B11" s="71">
        <f t="shared" si="0"/>
        <v>141.73228346456693</v>
      </c>
      <c r="C11" s="72">
        <f>'[4]Fabric Only Base'!C11+'[4]Fabric Only Base'!C11*(-FabricOnlyDiscount)+FabricOnlyLabour</f>
        <v>1.0914531199999999</v>
      </c>
      <c r="D11" s="73">
        <f>'[4]Fabric Only Base'!D11+'[4]Fabric Only Base'!D11*(-FabricOnlyDiscount)+FabricOnlyLabour</f>
        <v>1.6613108000000001</v>
      </c>
      <c r="E11" s="72">
        <f>'[4]Fabric Only Base'!E11+'[4]Fabric Only Base'!E11*(-FabricOnlyDiscount)+FabricOnlyLabour</f>
        <v>2.1316695199999995</v>
      </c>
      <c r="F11" s="73">
        <f>'[4]Fabric Only Base'!F11+'[4]Fabric Only Base'!F11*(-FabricOnlyDiscount)+FabricOnlyLabour</f>
        <v>2.8078101800000002</v>
      </c>
      <c r="G11" s="72">
        <f>'[4]Fabric Only Base'!G11+'[4]Fabric Only Base'!G11*(-FabricOnlyDiscount)+FabricOnlyLabour</f>
        <v>3.8975248000000002</v>
      </c>
      <c r="H11" s="73">
        <f>'[4]Fabric Only Base'!H11+'[4]Fabric Only Base'!H11*(-FabricOnlyDiscount)+FabricOnlyLabour</f>
        <v>4.6801997000000002</v>
      </c>
      <c r="I11" s="72">
        <f>'[4]Fabric Only Base'!I11+'[4]Fabric Only Base'!I11*(-FabricOnlyDiscount)+FabricOnlyLabour</f>
        <v>5.2844800000000003</v>
      </c>
    </row>
    <row r="12" spans="1:13" x14ac:dyDescent="0.25">
      <c r="A12" s="70">
        <v>4</v>
      </c>
      <c r="B12" s="71">
        <f t="shared" si="0"/>
        <v>157.48031496062993</v>
      </c>
      <c r="C12" s="72">
        <f>'[4]Fabric Only Base'!C12+'[4]Fabric Only Base'!C12*(-FabricOnlyDiscount)+FabricOnlyLabour</f>
        <v>1.1815395199999998</v>
      </c>
      <c r="D12" s="73">
        <f>'[4]Fabric Only Base'!D12+'[4]Fabric Only Base'!D12*(-FabricOnlyDiscount)+FabricOnlyLabour</f>
        <v>1.8130868</v>
      </c>
      <c r="E12" s="72">
        <f>'[4]Fabric Only Base'!E12+'[4]Fabric Only Base'!E12*(-FabricOnlyDiscount)+FabricOnlyLabour</f>
        <v>2.3343639199999999</v>
      </c>
      <c r="F12" s="73">
        <f>'[4]Fabric Only Base'!F12+'[4]Fabric Only Base'!F12*(-FabricOnlyDiscount)+FabricOnlyLabour</f>
        <v>3.0836997799999999</v>
      </c>
      <c r="G12" s="72">
        <f>'[4]Fabric Only Base'!G12+'[4]Fabric Only Base'!G12*(-FabricOnlyDiscount)+FabricOnlyLabour</f>
        <v>4.2913807999999998</v>
      </c>
      <c r="H12" s="73">
        <f>'[4]Fabric Only Base'!H12+'[4]Fabric Only Base'!H12*(-FabricOnlyDiscount)+FabricOnlyLabour</f>
        <v>5.1587836999999999</v>
      </c>
      <c r="I12" s="72">
        <f>'[4]Fabric Only Base'!I12+'[4]Fabric Only Base'!I12*(-FabricOnlyDiscount)+FabricOnlyLabour</f>
        <v>5.8284799999999999</v>
      </c>
    </row>
    <row r="14" spans="1:13" x14ac:dyDescent="0.25">
      <c r="A14" s="65" t="s">
        <v>247</v>
      </c>
      <c r="B14" s="66"/>
      <c r="C14" s="66"/>
    </row>
    <row r="15" spans="1:13" x14ac:dyDescent="0.25">
      <c r="A15" s="507" t="s">
        <v>10</v>
      </c>
      <c r="B15" s="508"/>
      <c r="C15" s="509" t="s">
        <v>0</v>
      </c>
      <c r="D15" s="503" t="s">
        <v>30</v>
      </c>
      <c r="E15" s="511" t="s">
        <v>31</v>
      </c>
      <c r="F15" s="503" t="s">
        <v>5</v>
      </c>
      <c r="G15" s="511" t="s">
        <v>244</v>
      </c>
      <c r="H15" s="503" t="s">
        <v>7</v>
      </c>
      <c r="I15" s="505" t="s">
        <v>245</v>
      </c>
    </row>
    <row r="16" spans="1:13" x14ac:dyDescent="0.25">
      <c r="A16" s="68"/>
      <c r="B16" s="69" t="s">
        <v>246</v>
      </c>
      <c r="C16" s="510"/>
      <c r="D16" s="504"/>
      <c r="E16" s="512"/>
      <c r="F16" s="504"/>
      <c r="G16" s="512"/>
      <c r="H16" s="504"/>
      <c r="I16" s="506"/>
    </row>
    <row r="17" spans="1:9" x14ac:dyDescent="0.25">
      <c r="A17" s="70">
        <v>0.8</v>
      </c>
      <c r="B17" s="71">
        <f>CONVERT(A17,"m","in")</f>
        <v>31.496062992125985</v>
      </c>
      <c r="C17" s="72">
        <f>'[4]Fabric Only Base'!C17+'[4]Fabric Only Base'!C17*(-FabricOnlyDiscount)+ChainlessLabour</f>
        <v>0.39023498666666667</v>
      </c>
      <c r="D17" s="73">
        <f>'[4]Fabric Only Base'!D17+'[4]Fabric Only Base'!D17*(-FabricOnlyDiscount)+ChainlessLabour</f>
        <v>0.52826546666666674</v>
      </c>
      <c r="E17" s="72">
        <f>'[4]Fabric Only Base'!E17+'[4]Fabric Only Base'!E17*(-FabricOnlyDiscount)+ChainlessLabour</f>
        <v>0.64219538666666665</v>
      </c>
      <c r="F17" s="73">
        <f>'[4]Fabric Only Base'!F17+'[4]Fabric Only Base'!F17*(-FabricOnlyDiscount)+ChainlessLabour</f>
        <v>0.80596964666666659</v>
      </c>
      <c r="G17" s="72">
        <f>'[4]Fabric Only Base'!G17+'[4]Fabric Only Base'!G17*(-FabricOnlyDiscount)+ChainlessLabour</f>
        <v>1.0699194666666667</v>
      </c>
      <c r="H17" s="73">
        <f>'[4]Fabric Only Base'!H17+'[4]Fabric Only Base'!H17*(-FabricOnlyDiscount)+ChainlessLabour</f>
        <v>1.2594983666666666</v>
      </c>
      <c r="I17" s="72">
        <f>'[4]Fabric Only Base'!I17+'[4]Fabric Only Base'!I17*(-FabricOnlyDiscount)+ChainlessLabour</f>
        <v>1.4058666666666666</v>
      </c>
    </row>
    <row r="18" spans="1:9" x14ac:dyDescent="0.25">
      <c r="A18" s="70">
        <v>1.2</v>
      </c>
      <c r="B18" s="71">
        <f t="shared" ref="B18:B25" si="1">CONVERT(A18,"m","in")</f>
        <v>47.244094488188978</v>
      </c>
      <c r="C18" s="72">
        <f>'[4]Fabric Only Base'!C18+'[4]Fabric Only Base'!C18*(-FabricOnlyDiscount)+ChainlessLabour</f>
        <v>0.48032138666666663</v>
      </c>
      <c r="D18" s="73">
        <f>'[4]Fabric Only Base'!D18+'[4]Fabric Only Base'!D18*(-FabricOnlyDiscount)+ChainlessLabour</f>
        <v>0.68004146666666665</v>
      </c>
      <c r="E18" s="72">
        <f>'[4]Fabric Only Base'!E18+'[4]Fabric Only Base'!E18*(-FabricOnlyDiscount)+ChainlessLabour</f>
        <v>0.84488978666666659</v>
      </c>
      <c r="F18" s="73">
        <f>'[4]Fabric Only Base'!F18+'[4]Fabric Only Base'!F18*(-FabricOnlyDiscount)+ChainlessLabour</f>
        <v>1.0818592466666663</v>
      </c>
      <c r="G18" s="72">
        <f>'[4]Fabric Only Base'!G18+'[4]Fabric Only Base'!G18*(-FabricOnlyDiscount)+ChainlessLabour</f>
        <v>1.4637754666666665</v>
      </c>
      <c r="H18" s="73">
        <f>'[4]Fabric Only Base'!H18+'[4]Fabric Only Base'!H18*(-FabricOnlyDiscount)+ChainlessLabour</f>
        <v>1.7380823666666665</v>
      </c>
      <c r="I18" s="72">
        <f>'[4]Fabric Only Base'!I18+'[4]Fabric Only Base'!I18*(-FabricOnlyDiscount)+ChainlessLabour</f>
        <v>1.9498666666666664</v>
      </c>
    </row>
    <row r="19" spans="1:9" x14ac:dyDescent="0.25">
      <c r="A19" s="70">
        <v>1.6</v>
      </c>
      <c r="B19" s="71">
        <f t="shared" si="1"/>
        <v>62.99212598425197</v>
      </c>
      <c r="C19" s="72">
        <f>'[4]Fabric Only Base'!C19+'[4]Fabric Only Base'!C19*(-FabricOnlyDiscount)+ChainlessLabour</f>
        <v>0.57040778666666669</v>
      </c>
      <c r="D19" s="73">
        <f>'[4]Fabric Only Base'!D19+'[4]Fabric Only Base'!D19*(-FabricOnlyDiscount)+ChainlessLabour</f>
        <v>0.83181746666666667</v>
      </c>
      <c r="E19" s="72">
        <f>'[4]Fabric Only Base'!E19+'[4]Fabric Only Base'!E19*(-FabricOnlyDiscount)+ChainlessLabour</f>
        <v>1.0475841866666666</v>
      </c>
      <c r="F19" s="73">
        <f>'[4]Fabric Only Base'!F19+'[4]Fabric Only Base'!F19*(-FabricOnlyDiscount)+ChainlessLabour</f>
        <v>1.3577488466666667</v>
      </c>
      <c r="G19" s="72">
        <f>'[4]Fabric Only Base'!G19+'[4]Fabric Only Base'!G19*(-FabricOnlyDiscount)+ChainlessLabour</f>
        <v>1.8576314666666665</v>
      </c>
      <c r="H19" s="73">
        <f>'[4]Fabric Only Base'!H19+'[4]Fabric Only Base'!H19*(-FabricOnlyDiscount)+ChainlessLabour</f>
        <v>2.2166663666666668</v>
      </c>
      <c r="I19" s="72">
        <f>'[4]Fabric Only Base'!I19+'[4]Fabric Only Base'!I19*(-FabricOnlyDiscount)+ChainlessLabour</f>
        <v>2.4938666666666665</v>
      </c>
    </row>
    <row r="20" spans="1:9" x14ac:dyDescent="0.25">
      <c r="A20" s="70">
        <v>2</v>
      </c>
      <c r="B20" s="71">
        <f t="shared" si="1"/>
        <v>78.740157480314963</v>
      </c>
      <c r="C20" s="72">
        <f>'[4]Fabric Only Base'!C20+'[4]Fabric Only Base'!C20*(-FabricOnlyDiscount)+ChainlessLabour</f>
        <v>0.6604941866666667</v>
      </c>
      <c r="D20" s="73">
        <f>'[4]Fabric Only Base'!D20+'[4]Fabric Only Base'!D20*(-FabricOnlyDiscount)+ChainlessLabour</f>
        <v>0.9835934666666668</v>
      </c>
      <c r="E20" s="72">
        <f>'[4]Fabric Only Base'!E20+'[4]Fabric Only Base'!E20*(-FabricOnlyDiscount)+ChainlessLabour</f>
        <v>1.2502785866666666</v>
      </c>
      <c r="F20" s="73">
        <f>'[4]Fabric Only Base'!F20+'[4]Fabric Only Base'!F20*(-FabricOnlyDiscount)+ChainlessLabour</f>
        <v>1.6336384466666665</v>
      </c>
      <c r="G20" s="72">
        <f>'[4]Fabric Only Base'!G20+'[4]Fabric Only Base'!G20*(-FabricOnlyDiscount)+ChainlessLabour</f>
        <v>2.2514874666666662</v>
      </c>
      <c r="H20" s="73">
        <f>'[4]Fabric Only Base'!H20+'[4]Fabric Only Base'!H20*(-FabricOnlyDiscount)+ChainlessLabour</f>
        <v>2.6952503666666665</v>
      </c>
      <c r="I20" s="72">
        <f>'[4]Fabric Only Base'!I20+'[4]Fabric Only Base'!I20*(-FabricOnlyDiscount)+ChainlessLabour</f>
        <v>3.0378666666666669</v>
      </c>
    </row>
    <row r="21" spans="1:9" x14ac:dyDescent="0.25">
      <c r="A21" s="70">
        <v>2.4</v>
      </c>
      <c r="B21" s="71">
        <f t="shared" si="1"/>
        <v>94.488188976377955</v>
      </c>
      <c r="C21" s="72">
        <f>'[4]Fabric Only Base'!C21+'[4]Fabric Only Base'!C21*(-FabricOnlyDiscount)+ChainlessLabour</f>
        <v>0.7505805866666666</v>
      </c>
      <c r="D21" s="73">
        <f>'[4]Fabric Only Base'!D21+'[4]Fabric Only Base'!D21*(-FabricOnlyDiscount)+ChainlessLabour</f>
        <v>1.1353694666666667</v>
      </c>
      <c r="E21" s="72">
        <f>'[4]Fabric Only Base'!E21+'[4]Fabric Only Base'!E21*(-FabricOnlyDiscount)+ChainlessLabour</f>
        <v>1.4529729866666667</v>
      </c>
      <c r="F21" s="73">
        <f>'[4]Fabric Only Base'!F21+'[4]Fabric Only Base'!F21*(-FabricOnlyDiscount)+ChainlessLabour</f>
        <v>1.9095280466666664</v>
      </c>
      <c r="G21" s="72">
        <f>'[4]Fabric Only Base'!G21+'[4]Fabric Only Base'!G21*(-FabricOnlyDiscount)+ChainlessLabour</f>
        <v>2.6453434666666666</v>
      </c>
      <c r="H21" s="73">
        <f>'[4]Fabric Only Base'!H21+'[4]Fabric Only Base'!H21*(-FabricOnlyDiscount)+ChainlessLabour</f>
        <v>3.1738343666666671</v>
      </c>
      <c r="I21" s="72">
        <f>'[4]Fabric Only Base'!I21+'[4]Fabric Only Base'!I21*(-FabricOnlyDiscount)+ChainlessLabour</f>
        <v>3.5818666666666674</v>
      </c>
    </row>
    <row r="22" spans="1:9" x14ac:dyDescent="0.25">
      <c r="A22" s="70">
        <v>2.8</v>
      </c>
      <c r="B22" s="71">
        <f t="shared" si="1"/>
        <v>110.23622047244095</v>
      </c>
      <c r="C22" s="72">
        <f>'[4]Fabric Only Base'!C22+'[4]Fabric Only Base'!C22*(-FabricOnlyDiscount)+ChainlessLabour</f>
        <v>0.84066698666666673</v>
      </c>
      <c r="D22" s="73">
        <f>'[4]Fabric Only Base'!D22+'[4]Fabric Only Base'!D22*(-FabricOnlyDiscount)+ChainlessLabour</f>
        <v>1.2871454666666668</v>
      </c>
      <c r="E22" s="72">
        <f>'[4]Fabric Only Base'!E22+'[4]Fabric Only Base'!E22*(-FabricOnlyDiscount)+ChainlessLabour</f>
        <v>1.6556673866666662</v>
      </c>
      <c r="F22" s="73">
        <f>'[4]Fabric Only Base'!F22+'[4]Fabric Only Base'!F22*(-FabricOnlyDiscount)+ChainlessLabour</f>
        <v>2.1854176466666662</v>
      </c>
      <c r="G22" s="72">
        <f>'[4]Fabric Only Base'!G22+'[4]Fabric Only Base'!G22*(-FabricOnlyDiscount)+ChainlessLabour</f>
        <v>3.0391994666666671</v>
      </c>
      <c r="H22" s="73">
        <f>'[4]Fabric Only Base'!H22+'[4]Fabric Only Base'!H22*(-FabricOnlyDiscount)+ChainlessLabour</f>
        <v>3.6524183666666667</v>
      </c>
      <c r="I22" s="72">
        <f>'[4]Fabric Only Base'!I22+'[4]Fabric Only Base'!I22*(-FabricOnlyDiscount)+ChainlessLabour</f>
        <v>4.125866666666667</v>
      </c>
    </row>
    <row r="23" spans="1:9" x14ac:dyDescent="0.25">
      <c r="A23" s="70">
        <v>3.2</v>
      </c>
      <c r="B23" s="71">
        <f t="shared" si="1"/>
        <v>125.98425196850394</v>
      </c>
      <c r="C23" s="72">
        <f>'[4]Fabric Only Base'!C23+'[4]Fabric Only Base'!C23*(-FabricOnlyDiscount)+ChainlessLabour</f>
        <v>0.93075338666666663</v>
      </c>
      <c r="D23" s="73">
        <f>'[4]Fabric Only Base'!D23+'[4]Fabric Only Base'!D23*(-FabricOnlyDiscount)+ChainlessLabour</f>
        <v>1.4389214666666668</v>
      </c>
      <c r="E23" s="72">
        <f>'[4]Fabric Only Base'!E23+'[4]Fabric Only Base'!E23*(-FabricOnlyDiscount)+ChainlessLabour</f>
        <v>1.8583617866666666</v>
      </c>
      <c r="F23" s="73">
        <f>'[4]Fabric Only Base'!F23+'[4]Fabric Only Base'!F23*(-FabricOnlyDiscount)+ChainlessLabour</f>
        <v>2.4613072466666663</v>
      </c>
      <c r="G23" s="72">
        <f>'[4]Fabric Only Base'!G23+'[4]Fabric Only Base'!G23*(-FabricOnlyDiscount)+ChainlessLabour</f>
        <v>3.4330554666666675</v>
      </c>
      <c r="H23" s="73">
        <f>'[4]Fabric Only Base'!H23+'[4]Fabric Only Base'!H23*(-FabricOnlyDiscount)+ChainlessLabour</f>
        <v>4.1310023666666673</v>
      </c>
      <c r="I23" s="72">
        <f>'[4]Fabric Only Base'!I23+'[4]Fabric Only Base'!I23*(-FabricOnlyDiscount)+ChainlessLabour</f>
        <v>4.6698666666666675</v>
      </c>
    </row>
    <row r="24" spans="1:9" x14ac:dyDescent="0.25">
      <c r="A24" s="70">
        <v>3.6</v>
      </c>
      <c r="B24" s="71">
        <f t="shared" si="1"/>
        <v>141.73228346456693</v>
      </c>
      <c r="C24" s="72">
        <f>'[4]Fabric Only Base'!C24+'[4]Fabric Only Base'!C24*(-FabricOnlyDiscount)+ChainlessLabour</f>
        <v>1.0208397866666665</v>
      </c>
      <c r="D24" s="73">
        <f>'[4]Fabric Only Base'!D24+'[4]Fabric Only Base'!D24*(-FabricOnlyDiscount)+ChainlessLabour</f>
        <v>1.5906974666666669</v>
      </c>
      <c r="E24" s="72">
        <f>'[4]Fabric Only Base'!E24+'[4]Fabric Only Base'!E24*(-FabricOnlyDiscount)+ChainlessLabour</f>
        <v>2.0610561866666663</v>
      </c>
      <c r="F24" s="73">
        <f>'[4]Fabric Only Base'!F24+'[4]Fabric Only Base'!F24*(-FabricOnlyDiscount)+ChainlessLabour</f>
        <v>2.7371968466666665</v>
      </c>
      <c r="G24" s="72">
        <f>'[4]Fabric Only Base'!G24+'[4]Fabric Only Base'!G24*(-FabricOnlyDiscount)+ChainlessLabour</f>
        <v>3.826911466666667</v>
      </c>
      <c r="H24" s="73">
        <f>'[4]Fabric Only Base'!H24+'[4]Fabric Only Base'!H24*(-FabricOnlyDiscount)+ChainlessLabour</f>
        <v>4.609586366666667</v>
      </c>
      <c r="I24" s="72">
        <f>'[4]Fabric Only Base'!I24+'[4]Fabric Only Base'!I24*(-FabricOnlyDiscount)+ChainlessLabour</f>
        <v>5.2138666666666671</v>
      </c>
    </row>
    <row r="25" spans="1:9" x14ac:dyDescent="0.25">
      <c r="A25" s="70">
        <v>4</v>
      </c>
      <c r="B25" s="71">
        <f t="shared" si="1"/>
        <v>157.48031496062993</v>
      </c>
      <c r="C25" s="72">
        <f>'[4]Fabric Only Base'!C25+'[4]Fabric Only Base'!C25*(-FabricOnlyDiscount)+ChainlessLabour</f>
        <v>1.1109261866666664</v>
      </c>
      <c r="D25" s="73">
        <f>'[4]Fabric Only Base'!D25+'[4]Fabric Only Base'!D25*(-FabricOnlyDiscount)+ChainlessLabour</f>
        <v>1.7424734666666666</v>
      </c>
      <c r="E25" s="72">
        <f>'[4]Fabric Only Base'!E25+'[4]Fabric Only Base'!E25*(-FabricOnlyDiscount)+ChainlessLabour</f>
        <v>2.2637505866666663</v>
      </c>
      <c r="F25" s="73">
        <f>'[4]Fabric Only Base'!F25+'[4]Fabric Only Base'!F25*(-FabricOnlyDiscount)+ChainlessLabour</f>
        <v>3.0130864466666667</v>
      </c>
      <c r="G25" s="72">
        <f>'[4]Fabric Only Base'!G25+'[4]Fabric Only Base'!G25*(-FabricOnlyDiscount)+ChainlessLabour</f>
        <v>4.2207674666666675</v>
      </c>
      <c r="H25" s="73">
        <f>'[4]Fabric Only Base'!H25+'[4]Fabric Only Base'!H25*(-FabricOnlyDiscount)+ChainlessLabour</f>
        <v>5.0881703666666667</v>
      </c>
      <c r="I25" s="72">
        <f>'[4]Fabric Only Base'!I25+'[4]Fabric Only Base'!I25*(-FabricOnlyDiscount)+ChainlessLabour</f>
        <v>5.7578666666666667</v>
      </c>
    </row>
    <row r="26" spans="1:9" x14ac:dyDescent="0.25">
      <c r="A26" s="67" t="s">
        <v>248</v>
      </c>
    </row>
    <row r="28" spans="1:9" x14ac:dyDescent="0.25">
      <c r="A28" s="67" t="s">
        <v>249</v>
      </c>
    </row>
    <row r="29" spans="1:9" x14ac:dyDescent="0.25">
      <c r="A29" s="74" t="s">
        <v>250</v>
      </c>
    </row>
    <row r="30" spans="1:9" x14ac:dyDescent="0.25">
      <c r="A30" s="74" t="s">
        <v>251</v>
      </c>
    </row>
    <row r="31" spans="1:9" x14ac:dyDescent="0.25">
      <c r="A31" s="74" t="s">
        <v>252</v>
      </c>
    </row>
    <row r="33" spans="1:6" ht="18.75" x14ac:dyDescent="0.25">
      <c r="A33" s="75" t="s">
        <v>253</v>
      </c>
      <c r="B33" s="75"/>
      <c r="C33" s="75"/>
      <c r="D33" s="75"/>
      <c r="E33" s="75"/>
      <c r="F33" s="75"/>
    </row>
  </sheetData>
  <mergeCells count="16">
    <mergeCell ref="H2:H3"/>
    <mergeCell ref="I2:I3"/>
    <mergeCell ref="A15:B15"/>
    <mergeCell ref="C15:C16"/>
    <mergeCell ref="D15:D16"/>
    <mergeCell ref="E15:E16"/>
    <mergeCell ref="F15:F16"/>
    <mergeCell ref="G15:G16"/>
    <mergeCell ref="H15:H16"/>
    <mergeCell ref="I15:I16"/>
    <mergeCell ref="A2:B2"/>
    <mergeCell ref="C2:C3"/>
    <mergeCell ref="D2:D3"/>
    <mergeCell ref="E2:E3"/>
    <mergeCell ref="F2:F3"/>
    <mergeCell ref="G2:G3"/>
  </mergeCells>
  <pageMargins left="0.7" right="0.7" top="0.75" bottom="0.75" header="0.3" footer="0.3"/>
  <pageSetup paperSize="9" orientation="portrait" r:id="rId1"/>
  <headerFooter>
    <oddHeader xml:space="preserve">&amp;L&amp;14Fabric Only 89mm&amp;R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3ABD-E7B9-421D-9400-AB3637513F6C}">
  <dimension ref="A1:M33"/>
  <sheetViews>
    <sheetView view="pageBreakPreview" zoomScaleNormal="100" zoomScaleSheetLayoutView="100" workbookViewId="0">
      <selection activeCell="M21" sqref="M21"/>
    </sheetView>
  </sheetViews>
  <sheetFormatPr defaultColWidth="9.140625" defaultRowHeight="15.75" x14ac:dyDescent="0.25"/>
  <cols>
    <col min="1" max="1" width="9.140625" style="67"/>
    <col min="2" max="2" width="11.5703125" style="67" bestFit="1" customWidth="1"/>
    <col min="3" max="3" width="10.85546875" style="67" customWidth="1"/>
    <col min="4" max="16384" width="9.140625" style="67"/>
  </cols>
  <sheetData>
    <row r="1" spans="1:13" x14ac:dyDescent="0.25">
      <c r="A1" s="65" t="s">
        <v>243</v>
      </c>
      <c r="B1" s="66"/>
      <c r="C1" s="66"/>
    </row>
    <row r="2" spans="1:13" ht="15" customHeight="1" x14ac:dyDescent="0.25">
      <c r="A2" s="507" t="s">
        <v>10</v>
      </c>
      <c r="B2" s="508"/>
      <c r="C2" s="509" t="s">
        <v>0</v>
      </c>
      <c r="D2" s="503" t="s">
        <v>30</v>
      </c>
      <c r="E2" s="511" t="s">
        <v>31</v>
      </c>
      <c r="F2" s="503" t="s">
        <v>5</v>
      </c>
      <c r="G2" s="511" t="s">
        <v>244</v>
      </c>
      <c r="H2" s="503" t="s">
        <v>7</v>
      </c>
      <c r="I2" s="505" t="s">
        <v>245</v>
      </c>
    </row>
    <row r="3" spans="1:13" x14ac:dyDescent="0.25">
      <c r="A3" s="68"/>
      <c r="B3" s="69" t="s">
        <v>246</v>
      </c>
      <c r="C3" s="510"/>
      <c r="D3" s="504"/>
      <c r="E3" s="512"/>
      <c r="F3" s="504"/>
      <c r="G3" s="512"/>
      <c r="H3" s="504"/>
      <c r="I3" s="506"/>
    </row>
    <row r="4" spans="1:13" x14ac:dyDescent="0.25">
      <c r="A4" s="70">
        <v>0.8</v>
      </c>
      <c r="B4" s="71">
        <f>CONVERT(A4,"m","in")</f>
        <v>31.496062992125985</v>
      </c>
      <c r="C4" s="72">
        <f>'Vertical Fabric Only C'!C4*(1-Sumary!$B$27)</f>
        <v>0.46084831999999998</v>
      </c>
      <c r="D4" s="72">
        <f>'Vertical Fabric Only C'!D4*(1-Sumary!$B$27)</f>
        <v>0.59887880000000004</v>
      </c>
      <c r="E4" s="72">
        <f>'Vertical Fabric Only C'!E4*(1-Sumary!$B$27)</f>
        <v>0.71280872000000006</v>
      </c>
      <c r="F4" s="72">
        <f>'Vertical Fabric Only C'!F4*(1-Sumary!$B$27)</f>
        <v>0.8765829799999999</v>
      </c>
      <c r="G4" s="72">
        <f>'Vertical Fabric Only C'!G4*(1-Sumary!$B$27)</f>
        <v>1.1405327999999999</v>
      </c>
      <c r="H4" s="72">
        <f>'Vertical Fabric Only C'!H4*(1-Sumary!$B$27)</f>
        <v>1.3301117</v>
      </c>
      <c r="I4" s="72">
        <f>'Vertical Fabric Only C'!I4*(1-Sumary!$B$27)</f>
        <v>1.4764799999999998</v>
      </c>
    </row>
    <row r="5" spans="1:13" x14ac:dyDescent="0.25">
      <c r="A5" s="70">
        <v>1.2</v>
      </c>
      <c r="B5" s="71">
        <f t="shared" ref="B5:B12" si="0">CONVERT(A5,"m","in")</f>
        <v>47.244094488188978</v>
      </c>
      <c r="C5" s="72">
        <f>'Vertical Fabric Only C'!C5*(1-Sumary!$B$27)</f>
        <v>0.55093471999999999</v>
      </c>
      <c r="D5" s="72">
        <f>'Vertical Fabric Only C'!D5*(1-Sumary!$B$27)</f>
        <v>0.75065480000000007</v>
      </c>
      <c r="E5" s="72">
        <f>'Vertical Fabric Only C'!E5*(1-Sumary!$B$27)</f>
        <v>0.91550311999999989</v>
      </c>
      <c r="F5" s="72">
        <f>'Vertical Fabric Only C'!F5*(1-Sumary!$B$27)</f>
        <v>1.1524725799999997</v>
      </c>
      <c r="G5" s="72">
        <f>'Vertical Fabric Only C'!G5*(1-Sumary!$B$27)</f>
        <v>1.5343887999999999</v>
      </c>
      <c r="H5" s="72">
        <f>'Vertical Fabric Only C'!H5*(1-Sumary!$B$27)</f>
        <v>1.8086956999999997</v>
      </c>
      <c r="I5" s="72">
        <f>'Vertical Fabric Only C'!I5*(1-Sumary!$B$27)</f>
        <v>2.0204799999999996</v>
      </c>
      <c r="M5" s="67" t="s">
        <v>36</v>
      </c>
    </row>
    <row r="6" spans="1:13" x14ac:dyDescent="0.25">
      <c r="A6" s="70">
        <v>1.6</v>
      </c>
      <c r="B6" s="71">
        <f t="shared" si="0"/>
        <v>62.99212598425197</v>
      </c>
      <c r="C6" s="72">
        <f>'Vertical Fabric Only C'!C6*(1-Sumary!$B$27)</f>
        <v>0.64102112</v>
      </c>
      <c r="D6" s="72">
        <f>'Vertical Fabric Only C'!D6*(1-Sumary!$B$27)</f>
        <v>0.90243080000000009</v>
      </c>
      <c r="E6" s="72">
        <f>'Vertical Fabric Only C'!E6*(1-Sumary!$B$27)</f>
        <v>1.1181975199999998</v>
      </c>
      <c r="F6" s="72">
        <f>'Vertical Fabric Only C'!F6*(1-Sumary!$B$27)</f>
        <v>1.4283621799999999</v>
      </c>
      <c r="G6" s="72">
        <f>'Vertical Fabric Only C'!G6*(1-Sumary!$B$27)</f>
        <v>1.9282447999999996</v>
      </c>
      <c r="H6" s="72">
        <f>'Vertical Fabric Only C'!H6*(1-Sumary!$B$27)</f>
        <v>2.2872797</v>
      </c>
      <c r="I6" s="72">
        <f>'Vertical Fabric Only C'!I6*(1-Sumary!$B$27)</f>
        <v>2.5644800000000005</v>
      </c>
    </row>
    <row r="7" spans="1:13" x14ac:dyDescent="0.25">
      <c r="A7" s="70">
        <v>2</v>
      </c>
      <c r="B7" s="71">
        <f t="shared" si="0"/>
        <v>78.740157480314963</v>
      </c>
      <c r="C7" s="72">
        <f>'Vertical Fabric Only C'!C7*(1-Sumary!$B$27)</f>
        <v>0.73110752000000001</v>
      </c>
      <c r="D7" s="72">
        <f>'Vertical Fabric Only C'!D7*(1-Sumary!$B$27)</f>
        <v>1.0542068</v>
      </c>
      <c r="E7" s="72">
        <f>'Vertical Fabric Only C'!E7*(1-Sumary!$B$27)</f>
        <v>1.32089192</v>
      </c>
      <c r="F7" s="72">
        <f>'Vertical Fabric Only C'!F7*(1-Sumary!$B$27)</f>
        <v>1.7042517799999999</v>
      </c>
      <c r="G7" s="72">
        <f>'Vertical Fabric Only C'!G7*(1-Sumary!$B$27)</f>
        <v>2.3221008000000003</v>
      </c>
      <c r="H7" s="72">
        <f>'Vertical Fabric Only C'!H7*(1-Sumary!$B$27)</f>
        <v>2.7658637000000001</v>
      </c>
      <c r="I7" s="72">
        <f>'Vertical Fabric Only C'!I7*(1-Sumary!$B$27)</f>
        <v>3.1084800000000001</v>
      </c>
    </row>
    <row r="8" spans="1:13" x14ac:dyDescent="0.25">
      <c r="A8" s="70">
        <v>2.4</v>
      </c>
      <c r="B8" s="71">
        <f t="shared" si="0"/>
        <v>94.488188976377955</v>
      </c>
      <c r="C8" s="72">
        <f>'Vertical Fabric Only C'!C8*(1-Sumary!$B$27)</f>
        <v>0.82119392000000002</v>
      </c>
      <c r="D8" s="72">
        <f>'Vertical Fabric Only C'!D8*(1-Sumary!$B$27)</f>
        <v>1.2059827999999999</v>
      </c>
      <c r="E8" s="72">
        <f>'Vertical Fabric Only C'!E8*(1-Sumary!$B$27)</f>
        <v>1.5235863199999999</v>
      </c>
      <c r="F8" s="72">
        <f>'Vertical Fabric Only C'!F8*(1-Sumary!$B$27)</f>
        <v>1.9801413799999996</v>
      </c>
      <c r="G8" s="72">
        <f>'Vertical Fabric Only C'!G8*(1-Sumary!$B$27)</f>
        <v>2.7159567999999998</v>
      </c>
      <c r="H8" s="72">
        <f>'Vertical Fabric Only C'!H8*(1-Sumary!$B$27)</f>
        <v>3.2444477000000007</v>
      </c>
      <c r="I8" s="72">
        <f>'Vertical Fabric Only C'!I8*(1-Sumary!$B$27)</f>
        <v>3.6524799999999997</v>
      </c>
    </row>
    <row r="9" spans="1:13" x14ac:dyDescent="0.25">
      <c r="A9" s="70">
        <v>2.8</v>
      </c>
      <c r="B9" s="71">
        <f t="shared" si="0"/>
        <v>110.23622047244095</v>
      </c>
      <c r="C9" s="72">
        <f>'Vertical Fabric Only C'!C9*(1-Sumary!$B$27)</f>
        <v>0.91128032000000003</v>
      </c>
      <c r="D9" s="72">
        <f>'Vertical Fabric Only C'!D9*(1-Sumary!$B$27)</f>
        <v>1.3577588</v>
      </c>
      <c r="E9" s="72">
        <f>'Vertical Fabric Only C'!E9*(1-Sumary!$B$27)</f>
        <v>1.7262807199999997</v>
      </c>
      <c r="F9" s="72">
        <f>'Vertical Fabric Only C'!F9*(1-Sumary!$B$27)</f>
        <v>2.2560309799999998</v>
      </c>
      <c r="G9" s="72">
        <f>'Vertical Fabric Only C'!G9*(1-Sumary!$B$27)</f>
        <v>3.1098127999999998</v>
      </c>
      <c r="H9" s="72">
        <f>'Vertical Fabric Only C'!H9*(1-Sumary!$B$27)</f>
        <v>3.7230316999999999</v>
      </c>
      <c r="I9" s="72">
        <f>'Vertical Fabric Only C'!I9*(1-Sumary!$B$27)</f>
        <v>4.1964800000000002</v>
      </c>
    </row>
    <row r="10" spans="1:13" x14ac:dyDescent="0.25">
      <c r="A10" s="70">
        <v>3.2</v>
      </c>
      <c r="B10" s="71">
        <f t="shared" si="0"/>
        <v>125.98425196850394</v>
      </c>
      <c r="C10" s="72">
        <f>'Vertical Fabric Only C'!C10*(1-Sumary!$B$27)</f>
        <v>1.0013667199999998</v>
      </c>
      <c r="D10" s="72">
        <f>'Vertical Fabric Only C'!D10*(1-Sumary!$B$27)</f>
        <v>1.5095348</v>
      </c>
      <c r="E10" s="72">
        <f>'Vertical Fabric Only C'!E10*(1-Sumary!$B$27)</f>
        <v>1.9289751199999998</v>
      </c>
      <c r="F10" s="72">
        <f>'Vertical Fabric Only C'!F10*(1-Sumary!$B$27)</f>
        <v>2.5319205800000004</v>
      </c>
      <c r="G10" s="72">
        <f>'Vertical Fabric Only C'!G10*(1-Sumary!$B$27)</f>
        <v>3.5036687999999998</v>
      </c>
      <c r="H10" s="72">
        <f>'Vertical Fabric Only C'!H10*(1-Sumary!$B$27)</f>
        <v>4.2016157000000005</v>
      </c>
      <c r="I10" s="72">
        <f>'Vertical Fabric Only C'!I10*(1-Sumary!$B$27)</f>
        <v>4.7404799999999998</v>
      </c>
    </row>
    <row r="11" spans="1:13" x14ac:dyDescent="0.25">
      <c r="A11" s="70">
        <v>3.6</v>
      </c>
      <c r="B11" s="71">
        <f t="shared" si="0"/>
        <v>141.73228346456693</v>
      </c>
      <c r="C11" s="72">
        <f>'Vertical Fabric Only C'!C11*(1-Sumary!$B$27)</f>
        <v>1.0914531199999999</v>
      </c>
      <c r="D11" s="72">
        <f>'Vertical Fabric Only C'!D11*(1-Sumary!$B$27)</f>
        <v>1.6613108000000001</v>
      </c>
      <c r="E11" s="72">
        <f>'Vertical Fabric Only C'!E11*(1-Sumary!$B$27)</f>
        <v>2.1316695199999995</v>
      </c>
      <c r="F11" s="72">
        <f>'Vertical Fabric Only C'!F11*(1-Sumary!$B$27)</f>
        <v>2.8078101800000002</v>
      </c>
      <c r="G11" s="72">
        <f>'Vertical Fabric Only C'!G11*(1-Sumary!$B$27)</f>
        <v>3.8975248000000002</v>
      </c>
      <c r="H11" s="72">
        <f>'Vertical Fabric Only C'!H11*(1-Sumary!$B$27)</f>
        <v>4.6801997000000002</v>
      </c>
      <c r="I11" s="72">
        <f>'Vertical Fabric Only C'!I11*(1-Sumary!$B$27)</f>
        <v>5.2844800000000003</v>
      </c>
    </row>
    <row r="12" spans="1:13" x14ac:dyDescent="0.25">
      <c r="A12" s="70">
        <v>4</v>
      </c>
      <c r="B12" s="71">
        <f t="shared" si="0"/>
        <v>157.48031496062993</v>
      </c>
      <c r="C12" s="72">
        <f>'Vertical Fabric Only C'!C12*(1-Sumary!$B$27)</f>
        <v>1.1815395199999998</v>
      </c>
      <c r="D12" s="72">
        <f>'Vertical Fabric Only C'!D12*(1-Sumary!$B$27)</f>
        <v>1.8130868</v>
      </c>
      <c r="E12" s="72">
        <f>'Vertical Fabric Only C'!E12*(1-Sumary!$B$27)</f>
        <v>2.3343639199999999</v>
      </c>
      <c r="F12" s="72">
        <f>'Vertical Fabric Only C'!F12*(1-Sumary!$B$27)</f>
        <v>3.0836997799999999</v>
      </c>
      <c r="G12" s="72">
        <f>'Vertical Fabric Only C'!G12*(1-Sumary!$B$27)</f>
        <v>4.2913807999999998</v>
      </c>
      <c r="H12" s="72">
        <f>'Vertical Fabric Only C'!H12*(1-Sumary!$B$27)</f>
        <v>5.1587836999999999</v>
      </c>
      <c r="I12" s="72">
        <f>'Vertical Fabric Only C'!I12*(1-Sumary!$B$27)</f>
        <v>5.8284799999999999</v>
      </c>
    </row>
    <row r="14" spans="1:13" x14ac:dyDescent="0.25">
      <c r="A14" s="65" t="s">
        <v>247</v>
      </c>
      <c r="B14" s="66"/>
      <c r="C14" s="66"/>
    </row>
    <row r="15" spans="1:13" x14ac:dyDescent="0.25">
      <c r="A15" s="507" t="s">
        <v>10</v>
      </c>
      <c r="B15" s="508"/>
      <c r="C15" s="509" t="s">
        <v>0</v>
      </c>
      <c r="D15" s="503" t="s">
        <v>30</v>
      </c>
      <c r="E15" s="511" t="s">
        <v>31</v>
      </c>
      <c r="F15" s="503" t="s">
        <v>5</v>
      </c>
      <c r="G15" s="511" t="s">
        <v>244</v>
      </c>
      <c r="H15" s="503" t="s">
        <v>7</v>
      </c>
      <c r="I15" s="505" t="s">
        <v>245</v>
      </c>
    </row>
    <row r="16" spans="1:13" x14ac:dyDescent="0.25">
      <c r="A16" s="68"/>
      <c r="B16" s="69" t="s">
        <v>246</v>
      </c>
      <c r="C16" s="510"/>
      <c r="D16" s="504"/>
      <c r="E16" s="512"/>
      <c r="F16" s="504"/>
      <c r="G16" s="512"/>
      <c r="H16" s="504"/>
      <c r="I16" s="506"/>
    </row>
    <row r="17" spans="1:9" x14ac:dyDescent="0.25">
      <c r="A17" s="70">
        <v>0.8</v>
      </c>
      <c r="B17" s="71">
        <f>CONVERT(A17,"m","in")</f>
        <v>31.496062992125985</v>
      </c>
      <c r="C17" s="72">
        <f>'Vertical Fabric Only C'!C17*(1-Sumary!$B$27)</f>
        <v>0.39023498666666667</v>
      </c>
      <c r="D17" s="72">
        <f>'Vertical Fabric Only C'!D17*(1-Sumary!$B$27)</f>
        <v>0.52826546666666674</v>
      </c>
      <c r="E17" s="72">
        <f>'Vertical Fabric Only C'!E17*(1-Sumary!$B$27)</f>
        <v>0.64219538666666665</v>
      </c>
      <c r="F17" s="72">
        <f>'Vertical Fabric Only C'!F17*(1-Sumary!$B$27)</f>
        <v>0.80596964666666659</v>
      </c>
      <c r="G17" s="72">
        <f>'Vertical Fabric Only C'!G17*(1-Sumary!$B$27)</f>
        <v>1.0699194666666667</v>
      </c>
      <c r="H17" s="72">
        <f>'Vertical Fabric Only C'!H17*(1-Sumary!$B$27)</f>
        <v>1.2594983666666666</v>
      </c>
      <c r="I17" s="72">
        <f>'Vertical Fabric Only C'!I17*(1-Sumary!$B$27)</f>
        <v>1.4058666666666666</v>
      </c>
    </row>
    <row r="18" spans="1:9" x14ac:dyDescent="0.25">
      <c r="A18" s="70">
        <v>1.2</v>
      </c>
      <c r="B18" s="71">
        <f t="shared" ref="B18:B25" si="1">CONVERT(A18,"m","in")</f>
        <v>47.244094488188978</v>
      </c>
      <c r="C18" s="72">
        <f>'Vertical Fabric Only C'!C18*(1-Sumary!$B$27)</f>
        <v>0.48032138666666663</v>
      </c>
      <c r="D18" s="72">
        <f>'Vertical Fabric Only C'!D18*(1-Sumary!$B$27)</f>
        <v>0.68004146666666665</v>
      </c>
      <c r="E18" s="72">
        <f>'Vertical Fabric Only C'!E18*(1-Sumary!$B$27)</f>
        <v>0.84488978666666659</v>
      </c>
      <c r="F18" s="72">
        <f>'Vertical Fabric Only C'!F18*(1-Sumary!$B$27)</f>
        <v>1.0818592466666663</v>
      </c>
      <c r="G18" s="72">
        <f>'Vertical Fabric Only C'!G18*(1-Sumary!$B$27)</f>
        <v>1.4637754666666665</v>
      </c>
      <c r="H18" s="72">
        <f>'Vertical Fabric Only C'!H18*(1-Sumary!$B$27)</f>
        <v>1.7380823666666665</v>
      </c>
      <c r="I18" s="72">
        <f>'Vertical Fabric Only C'!I18*(1-Sumary!$B$27)</f>
        <v>1.9498666666666664</v>
      </c>
    </row>
    <row r="19" spans="1:9" x14ac:dyDescent="0.25">
      <c r="A19" s="70">
        <v>1.6</v>
      </c>
      <c r="B19" s="71">
        <f t="shared" si="1"/>
        <v>62.99212598425197</v>
      </c>
      <c r="C19" s="72">
        <f>'Vertical Fabric Only C'!C19*(1-Sumary!$B$27)</f>
        <v>0.57040778666666669</v>
      </c>
      <c r="D19" s="72">
        <f>'Vertical Fabric Only C'!D19*(1-Sumary!$B$27)</f>
        <v>0.83181746666666667</v>
      </c>
      <c r="E19" s="72">
        <f>'Vertical Fabric Only C'!E19*(1-Sumary!$B$27)</f>
        <v>1.0475841866666666</v>
      </c>
      <c r="F19" s="72">
        <f>'Vertical Fabric Only C'!F19*(1-Sumary!$B$27)</f>
        <v>1.3577488466666667</v>
      </c>
      <c r="G19" s="72">
        <f>'Vertical Fabric Only C'!G19*(1-Sumary!$B$27)</f>
        <v>1.8576314666666665</v>
      </c>
      <c r="H19" s="72">
        <f>'Vertical Fabric Only C'!H19*(1-Sumary!$B$27)</f>
        <v>2.2166663666666668</v>
      </c>
      <c r="I19" s="72">
        <f>'Vertical Fabric Only C'!I19*(1-Sumary!$B$27)</f>
        <v>2.4938666666666665</v>
      </c>
    </row>
    <row r="20" spans="1:9" x14ac:dyDescent="0.25">
      <c r="A20" s="70">
        <v>2</v>
      </c>
      <c r="B20" s="71">
        <f t="shared" si="1"/>
        <v>78.740157480314963</v>
      </c>
      <c r="C20" s="72">
        <f>'Vertical Fabric Only C'!C20*(1-Sumary!$B$27)</f>
        <v>0.6604941866666667</v>
      </c>
      <c r="D20" s="72">
        <f>'Vertical Fabric Only C'!D20*(1-Sumary!$B$27)</f>
        <v>0.9835934666666668</v>
      </c>
      <c r="E20" s="72">
        <f>'Vertical Fabric Only C'!E20*(1-Sumary!$B$27)</f>
        <v>1.2502785866666666</v>
      </c>
      <c r="F20" s="72">
        <f>'Vertical Fabric Only C'!F20*(1-Sumary!$B$27)</f>
        <v>1.6336384466666665</v>
      </c>
      <c r="G20" s="72">
        <f>'Vertical Fabric Only C'!G20*(1-Sumary!$B$27)</f>
        <v>2.2514874666666662</v>
      </c>
      <c r="H20" s="72">
        <f>'Vertical Fabric Only C'!H20*(1-Sumary!$B$27)</f>
        <v>2.6952503666666665</v>
      </c>
      <c r="I20" s="72">
        <f>'Vertical Fabric Only C'!I20*(1-Sumary!$B$27)</f>
        <v>3.0378666666666669</v>
      </c>
    </row>
    <row r="21" spans="1:9" x14ac:dyDescent="0.25">
      <c r="A21" s="70">
        <v>2.4</v>
      </c>
      <c r="B21" s="71">
        <f t="shared" si="1"/>
        <v>94.488188976377955</v>
      </c>
      <c r="C21" s="72">
        <f>'Vertical Fabric Only C'!C21*(1-Sumary!$B$27)</f>
        <v>0.7505805866666666</v>
      </c>
      <c r="D21" s="72">
        <f>'Vertical Fabric Only C'!D21*(1-Sumary!$B$27)</f>
        <v>1.1353694666666667</v>
      </c>
      <c r="E21" s="72">
        <f>'Vertical Fabric Only C'!E21*(1-Sumary!$B$27)</f>
        <v>1.4529729866666667</v>
      </c>
      <c r="F21" s="72">
        <f>'Vertical Fabric Only C'!F21*(1-Sumary!$B$27)</f>
        <v>1.9095280466666664</v>
      </c>
      <c r="G21" s="72">
        <f>'Vertical Fabric Only C'!G21*(1-Sumary!$B$27)</f>
        <v>2.6453434666666666</v>
      </c>
      <c r="H21" s="72">
        <f>'Vertical Fabric Only C'!H21*(1-Sumary!$B$27)</f>
        <v>3.1738343666666671</v>
      </c>
      <c r="I21" s="72">
        <f>'Vertical Fabric Only C'!I21*(1-Sumary!$B$27)</f>
        <v>3.5818666666666674</v>
      </c>
    </row>
    <row r="22" spans="1:9" x14ac:dyDescent="0.25">
      <c r="A22" s="70">
        <v>2.8</v>
      </c>
      <c r="B22" s="71">
        <f t="shared" si="1"/>
        <v>110.23622047244095</v>
      </c>
      <c r="C22" s="72">
        <f>'Vertical Fabric Only C'!C22*(1-Sumary!$B$27)</f>
        <v>0.84066698666666673</v>
      </c>
      <c r="D22" s="72">
        <f>'Vertical Fabric Only C'!D22*(1-Sumary!$B$27)</f>
        <v>1.2871454666666668</v>
      </c>
      <c r="E22" s="72">
        <f>'Vertical Fabric Only C'!E22*(1-Sumary!$B$27)</f>
        <v>1.6556673866666662</v>
      </c>
      <c r="F22" s="72">
        <f>'Vertical Fabric Only C'!F22*(1-Sumary!$B$27)</f>
        <v>2.1854176466666662</v>
      </c>
      <c r="G22" s="72">
        <f>'Vertical Fabric Only C'!G22*(1-Sumary!$B$27)</f>
        <v>3.0391994666666671</v>
      </c>
      <c r="H22" s="72">
        <f>'Vertical Fabric Only C'!H22*(1-Sumary!$B$27)</f>
        <v>3.6524183666666667</v>
      </c>
      <c r="I22" s="72">
        <f>'Vertical Fabric Only C'!I22*(1-Sumary!$B$27)</f>
        <v>4.125866666666667</v>
      </c>
    </row>
    <row r="23" spans="1:9" x14ac:dyDescent="0.25">
      <c r="A23" s="70">
        <v>3.2</v>
      </c>
      <c r="B23" s="71">
        <f t="shared" si="1"/>
        <v>125.98425196850394</v>
      </c>
      <c r="C23" s="72">
        <f>'Vertical Fabric Only C'!C23*(1-Sumary!$B$27)</f>
        <v>0.93075338666666663</v>
      </c>
      <c r="D23" s="72">
        <f>'Vertical Fabric Only C'!D23*(1-Sumary!$B$27)</f>
        <v>1.4389214666666668</v>
      </c>
      <c r="E23" s="72">
        <f>'Vertical Fabric Only C'!E23*(1-Sumary!$B$27)</f>
        <v>1.8583617866666666</v>
      </c>
      <c r="F23" s="72">
        <f>'Vertical Fabric Only C'!F23*(1-Sumary!$B$27)</f>
        <v>2.4613072466666663</v>
      </c>
      <c r="G23" s="72">
        <f>'Vertical Fabric Only C'!G23*(1-Sumary!$B$27)</f>
        <v>3.4330554666666675</v>
      </c>
      <c r="H23" s="72">
        <f>'Vertical Fabric Only C'!H23*(1-Sumary!$B$27)</f>
        <v>4.1310023666666673</v>
      </c>
      <c r="I23" s="72">
        <f>'Vertical Fabric Only C'!I23*(1-Sumary!$B$27)</f>
        <v>4.6698666666666675</v>
      </c>
    </row>
    <row r="24" spans="1:9" x14ac:dyDescent="0.25">
      <c r="A24" s="70">
        <v>3.6</v>
      </c>
      <c r="B24" s="71">
        <f t="shared" si="1"/>
        <v>141.73228346456693</v>
      </c>
      <c r="C24" s="72">
        <f>'Vertical Fabric Only C'!C24*(1-Sumary!$B$27)</f>
        <v>1.0208397866666665</v>
      </c>
      <c r="D24" s="72">
        <f>'Vertical Fabric Only C'!D24*(1-Sumary!$B$27)</f>
        <v>1.5906974666666669</v>
      </c>
      <c r="E24" s="72">
        <f>'Vertical Fabric Only C'!E24*(1-Sumary!$B$27)</f>
        <v>2.0610561866666663</v>
      </c>
      <c r="F24" s="72">
        <f>'Vertical Fabric Only C'!F24*(1-Sumary!$B$27)</f>
        <v>2.7371968466666665</v>
      </c>
      <c r="G24" s="72">
        <f>'Vertical Fabric Only C'!G24*(1-Sumary!$B$27)</f>
        <v>3.826911466666667</v>
      </c>
      <c r="H24" s="72">
        <f>'Vertical Fabric Only C'!H24*(1-Sumary!$B$27)</f>
        <v>4.609586366666667</v>
      </c>
      <c r="I24" s="72">
        <f>'Vertical Fabric Only C'!I24*(1-Sumary!$B$27)</f>
        <v>5.2138666666666671</v>
      </c>
    </row>
    <row r="25" spans="1:9" x14ac:dyDescent="0.25">
      <c r="A25" s="70">
        <v>4</v>
      </c>
      <c r="B25" s="71">
        <f t="shared" si="1"/>
        <v>157.48031496062993</v>
      </c>
      <c r="C25" s="72">
        <f>'Vertical Fabric Only C'!C25*(1-Sumary!$B$27)</f>
        <v>1.1109261866666664</v>
      </c>
      <c r="D25" s="72">
        <f>'Vertical Fabric Only C'!D25*(1-Sumary!$B$27)</f>
        <v>1.7424734666666666</v>
      </c>
      <c r="E25" s="72">
        <f>'Vertical Fabric Only C'!E25*(1-Sumary!$B$27)</f>
        <v>2.2637505866666663</v>
      </c>
      <c r="F25" s="72">
        <f>'Vertical Fabric Only C'!F25*(1-Sumary!$B$27)</f>
        <v>3.0130864466666667</v>
      </c>
      <c r="G25" s="72">
        <f>'Vertical Fabric Only C'!G25*(1-Sumary!$B$27)</f>
        <v>4.2207674666666675</v>
      </c>
      <c r="H25" s="72">
        <f>'Vertical Fabric Only C'!H25*(1-Sumary!$B$27)</f>
        <v>5.0881703666666667</v>
      </c>
      <c r="I25" s="72">
        <f>'Vertical Fabric Only C'!I25*(1-Sumary!$B$27)</f>
        <v>5.7578666666666667</v>
      </c>
    </row>
    <row r="26" spans="1:9" x14ac:dyDescent="0.25">
      <c r="A26" s="67" t="s">
        <v>248</v>
      </c>
    </row>
    <row r="28" spans="1:9" x14ac:dyDescent="0.25">
      <c r="A28" s="67" t="s">
        <v>249</v>
      </c>
    </row>
    <row r="29" spans="1:9" x14ac:dyDescent="0.25">
      <c r="A29" s="74" t="s">
        <v>250</v>
      </c>
    </row>
    <row r="30" spans="1:9" x14ac:dyDescent="0.25">
      <c r="A30" s="74" t="s">
        <v>251</v>
      </c>
    </row>
    <row r="31" spans="1:9" x14ac:dyDescent="0.25">
      <c r="A31" s="74" t="s">
        <v>252</v>
      </c>
    </row>
    <row r="33" spans="1:6" ht="18.75" x14ac:dyDescent="0.25">
      <c r="A33" s="75" t="s">
        <v>253</v>
      </c>
      <c r="B33" s="75"/>
      <c r="C33" s="75"/>
      <c r="D33" s="75"/>
      <c r="E33" s="75"/>
      <c r="F33" s="75"/>
    </row>
  </sheetData>
  <mergeCells count="16">
    <mergeCell ref="H2:H3"/>
    <mergeCell ref="I2:I3"/>
    <mergeCell ref="A15:B15"/>
    <mergeCell ref="C15:C16"/>
    <mergeCell ref="D15:D16"/>
    <mergeCell ref="E15:E16"/>
    <mergeCell ref="F15:F16"/>
    <mergeCell ref="G15:G16"/>
    <mergeCell ref="H15:H16"/>
    <mergeCell ref="I15:I16"/>
    <mergeCell ref="A2:B2"/>
    <mergeCell ref="C2:C3"/>
    <mergeCell ref="D2:D3"/>
    <mergeCell ref="E2:E3"/>
    <mergeCell ref="F2:F3"/>
    <mergeCell ref="G2:G3"/>
  </mergeCells>
  <pageMargins left="0.7" right="0.7" top="0.75" bottom="0.75" header="0.3" footer="0.3"/>
  <pageSetup paperSize="9" orientation="portrait" r:id="rId1"/>
  <headerFooter>
    <oddHeader xml:space="preserve">&amp;L&amp;14Fabric Only 89mm&amp;R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E6EF7-DBB6-4121-B787-F35728747579}">
  <dimension ref="A1:M33"/>
  <sheetViews>
    <sheetView view="pageBreakPreview" zoomScaleNormal="100" zoomScaleSheetLayoutView="100" workbookViewId="0">
      <selection activeCell="M18" sqref="M18"/>
    </sheetView>
  </sheetViews>
  <sheetFormatPr defaultColWidth="9.140625" defaultRowHeight="15.75" x14ac:dyDescent="0.25"/>
  <cols>
    <col min="1" max="1" width="9.140625" style="67"/>
    <col min="2" max="2" width="11.5703125" style="67" bestFit="1" customWidth="1"/>
    <col min="3" max="3" width="10.85546875" style="67" customWidth="1"/>
    <col min="4" max="16384" width="9.140625" style="67"/>
  </cols>
  <sheetData>
    <row r="1" spans="1:13" x14ac:dyDescent="0.25">
      <c r="A1" s="65" t="s">
        <v>243</v>
      </c>
      <c r="B1" s="66"/>
      <c r="C1" s="66"/>
    </row>
    <row r="2" spans="1:13" ht="15" customHeight="1" x14ac:dyDescent="0.25">
      <c r="A2" s="517" t="s">
        <v>10</v>
      </c>
      <c r="B2" s="518"/>
      <c r="C2" s="519" t="s">
        <v>0</v>
      </c>
      <c r="D2" s="513" t="s">
        <v>30</v>
      </c>
      <c r="E2" s="521" t="s">
        <v>31</v>
      </c>
      <c r="F2" s="513" t="s">
        <v>5</v>
      </c>
      <c r="G2" s="521" t="s">
        <v>244</v>
      </c>
      <c r="H2" s="513" t="s">
        <v>7</v>
      </c>
      <c r="I2" s="515" t="s">
        <v>245</v>
      </c>
    </row>
    <row r="3" spans="1:13" x14ac:dyDescent="0.25">
      <c r="A3" s="477"/>
      <c r="B3" s="478" t="s">
        <v>246</v>
      </c>
      <c r="C3" s="520"/>
      <c r="D3" s="514"/>
      <c r="E3" s="522"/>
      <c r="F3" s="514"/>
      <c r="G3" s="522"/>
      <c r="H3" s="514"/>
      <c r="I3" s="516"/>
    </row>
    <row r="4" spans="1:13" x14ac:dyDescent="0.25">
      <c r="A4" s="70">
        <v>0.8</v>
      </c>
      <c r="B4" s="71">
        <f>CONVERT(A4,"m","in")</f>
        <v>31.496062992125985</v>
      </c>
      <c r="C4" s="72">
        <f>'Vertical Fabric Only D'!C4*(1+Sumary!$C$27)</f>
        <v>0.46084831999999998</v>
      </c>
      <c r="D4" s="72">
        <f>'Vertical Fabric Only D'!D4*(1+Sumary!$C$27)</f>
        <v>0.59887880000000004</v>
      </c>
      <c r="E4" s="72">
        <f>'Vertical Fabric Only D'!E4*(1+Sumary!$C$27)</f>
        <v>0.71280872000000006</v>
      </c>
      <c r="F4" s="72">
        <f>'Vertical Fabric Only D'!F4*(1+Sumary!$C$27)</f>
        <v>0.8765829799999999</v>
      </c>
      <c r="G4" s="72">
        <f>'Vertical Fabric Only D'!G4*(1+Sumary!$C$27)</f>
        <v>1.1405327999999999</v>
      </c>
      <c r="H4" s="72">
        <f>'Vertical Fabric Only D'!H4*(1+Sumary!$C$27)</f>
        <v>1.3301117</v>
      </c>
      <c r="I4" s="72">
        <f>'Vertical Fabric Only D'!I4*(1+Sumary!$C$27)</f>
        <v>1.4764799999999998</v>
      </c>
    </row>
    <row r="5" spans="1:13" x14ac:dyDescent="0.25">
      <c r="A5" s="70">
        <v>1.2</v>
      </c>
      <c r="B5" s="71">
        <f t="shared" ref="B5:B12" si="0">CONVERT(A5,"m","in")</f>
        <v>47.244094488188978</v>
      </c>
      <c r="C5" s="72">
        <f>'Vertical Fabric Only D'!C5*(1+Sumary!$C$27)</f>
        <v>0.55093471999999999</v>
      </c>
      <c r="D5" s="72">
        <f>'Vertical Fabric Only D'!D5*(1+Sumary!$C$27)</f>
        <v>0.75065480000000007</v>
      </c>
      <c r="E5" s="72">
        <f>'Vertical Fabric Only D'!E5*(1+Sumary!$C$27)</f>
        <v>0.91550311999999989</v>
      </c>
      <c r="F5" s="72">
        <f>'Vertical Fabric Only D'!F5*(1+Sumary!$C$27)</f>
        <v>1.1524725799999997</v>
      </c>
      <c r="G5" s="72">
        <f>'Vertical Fabric Only D'!G5*(1+Sumary!$C$27)</f>
        <v>1.5343887999999999</v>
      </c>
      <c r="H5" s="72">
        <f>'Vertical Fabric Only D'!H5*(1+Sumary!$C$27)</f>
        <v>1.8086956999999997</v>
      </c>
      <c r="I5" s="72">
        <f>'Vertical Fabric Only D'!I5*(1+Sumary!$C$27)</f>
        <v>2.0204799999999996</v>
      </c>
      <c r="M5" s="67" t="s">
        <v>36</v>
      </c>
    </row>
    <row r="6" spans="1:13" x14ac:dyDescent="0.25">
      <c r="A6" s="70">
        <v>1.6</v>
      </c>
      <c r="B6" s="71">
        <f t="shared" si="0"/>
        <v>62.99212598425197</v>
      </c>
      <c r="C6" s="72">
        <f>'Vertical Fabric Only D'!C6*(1+Sumary!$C$27)</f>
        <v>0.64102112</v>
      </c>
      <c r="D6" s="72">
        <f>'Vertical Fabric Only D'!D6*(1+Sumary!$C$27)</f>
        <v>0.90243080000000009</v>
      </c>
      <c r="E6" s="72">
        <f>'Vertical Fabric Only D'!E6*(1+Sumary!$C$27)</f>
        <v>1.1181975199999998</v>
      </c>
      <c r="F6" s="72">
        <f>'Vertical Fabric Only D'!F6*(1+Sumary!$C$27)</f>
        <v>1.4283621799999999</v>
      </c>
      <c r="G6" s="72">
        <f>'Vertical Fabric Only D'!G6*(1+Sumary!$C$27)</f>
        <v>1.9282447999999996</v>
      </c>
      <c r="H6" s="72">
        <f>'Vertical Fabric Only D'!H6*(1+Sumary!$C$27)</f>
        <v>2.2872797</v>
      </c>
      <c r="I6" s="72">
        <f>'Vertical Fabric Only D'!I6*(1+Sumary!$C$27)</f>
        <v>2.5644800000000005</v>
      </c>
    </row>
    <row r="7" spans="1:13" x14ac:dyDescent="0.25">
      <c r="A7" s="70">
        <v>2</v>
      </c>
      <c r="B7" s="71">
        <f t="shared" si="0"/>
        <v>78.740157480314963</v>
      </c>
      <c r="C7" s="72">
        <f>'Vertical Fabric Only D'!C7*(1+Sumary!$C$27)</f>
        <v>0.73110752000000001</v>
      </c>
      <c r="D7" s="72">
        <f>'Vertical Fabric Only D'!D7*(1+Sumary!$C$27)</f>
        <v>1.0542068</v>
      </c>
      <c r="E7" s="72">
        <f>'Vertical Fabric Only D'!E7*(1+Sumary!$C$27)</f>
        <v>1.32089192</v>
      </c>
      <c r="F7" s="72">
        <f>'Vertical Fabric Only D'!F7*(1+Sumary!$C$27)</f>
        <v>1.7042517799999999</v>
      </c>
      <c r="G7" s="72">
        <f>'Vertical Fabric Only D'!G7*(1+Sumary!$C$27)</f>
        <v>2.3221008000000003</v>
      </c>
      <c r="H7" s="72">
        <f>'Vertical Fabric Only D'!H7*(1+Sumary!$C$27)</f>
        <v>2.7658637000000001</v>
      </c>
      <c r="I7" s="72">
        <f>'Vertical Fabric Only D'!I7*(1+Sumary!$C$27)</f>
        <v>3.1084800000000001</v>
      </c>
    </row>
    <row r="8" spans="1:13" x14ac:dyDescent="0.25">
      <c r="A8" s="70">
        <v>2.4</v>
      </c>
      <c r="B8" s="71">
        <f t="shared" si="0"/>
        <v>94.488188976377955</v>
      </c>
      <c r="C8" s="72">
        <f>'Vertical Fabric Only D'!C8*(1+Sumary!$C$27)</f>
        <v>0.82119392000000002</v>
      </c>
      <c r="D8" s="72">
        <f>'Vertical Fabric Only D'!D8*(1+Sumary!$C$27)</f>
        <v>1.2059827999999999</v>
      </c>
      <c r="E8" s="72">
        <f>'Vertical Fabric Only D'!E8*(1+Sumary!$C$27)</f>
        <v>1.5235863199999999</v>
      </c>
      <c r="F8" s="72">
        <f>'Vertical Fabric Only D'!F8*(1+Sumary!$C$27)</f>
        <v>1.9801413799999996</v>
      </c>
      <c r="G8" s="72">
        <f>'Vertical Fabric Only D'!G8*(1+Sumary!$C$27)</f>
        <v>2.7159567999999998</v>
      </c>
      <c r="H8" s="72">
        <f>'Vertical Fabric Only D'!H8*(1+Sumary!$C$27)</f>
        <v>3.2444477000000007</v>
      </c>
      <c r="I8" s="72">
        <f>'Vertical Fabric Only D'!I8*(1+Sumary!$C$27)</f>
        <v>3.6524799999999997</v>
      </c>
    </row>
    <row r="9" spans="1:13" x14ac:dyDescent="0.25">
      <c r="A9" s="70">
        <v>2.8</v>
      </c>
      <c r="B9" s="71">
        <f t="shared" si="0"/>
        <v>110.23622047244095</v>
      </c>
      <c r="C9" s="72">
        <f>'Vertical Fabric Only D'!C9*(1+Sumary!$C$27)</f>
        <v>0.91128032000000003</v>
      </c>
      <c r="D9" s="72">
        <f>'Vertical Fabric Only D'!D9*(1+Sumary!$C$27)</f>
        <v>1.3577588</v>
      </c>
      <c r="E9" s="72">
        <f>'Vertical Fabric Only D'!E9*(1+Sumary!$C$27)</f>
        <v>1.7262807199999997</v>
      </c>
      <c r="F9" s="72">
        <f>'Vertical Fabric Only D'!F9*(1+Sumary!$C$27)</f>
        <v>2.2560309799999998</v>
      </c>
      <c r="G9" s="72">
        <f>'Vertical Fabric Only D'!G9*(1+Sumary!$C$27)</f>
        <v>3.1098127999999998</v>
      </c>
      <c r="H9" s="72">
        <f>'Vertical Fabric Only D'!H9*(1+Sumary!$C$27)</f>
        <v>3.7230316999999999</v>
      </c>
      <c r="I9" s="72">
        <f>'Vertical Fabric Only D'!I9*(1+Sumary!$C$27)</f>
        <v>4.1964800000000002</v>
      </c>
    </row>
    <row r="10" spans="1:13" x14ac:dyDescent="0.25">
      <c r="A10" s="70">
        <v>3.2</v>
      </c>
      <c r="B10" s="71">
        <f t="shared" si="0"/>
        <v>125.98425196850394</v>
      </c>
      <c r="C10" s="72">
        <f>'Vertical Fabric Only D'!C10*(1+Sumary!$C$27)</f>
        <v>1.0013667199999998</v>
      </c>
      <c r="D10" s="72">
        <f>'Vertical Fabric Only D'!D10*(1+Sumary!$C$27)</f>
        <v>1.5095348</v>
      </c>
      <c r="E10" s="72">
        <f>'Vertical Fabric Only D'!E10*(1+Sumary!$C$27)</f>
        <v>1.9289751199999998</v>
      </c>
      <c r="F10" s="72">
        <f>'Vertical Fabric Only D'!F10*(1+Sumary!$C$27)</f>
        <v>2.5319205800000004</v>
      </c>
      <c r="G10" s="72">
        <f>'Vertical Fabric Only D'!G10*(1+Sumary!$C$27)</f>
        <v>3.5036687999999998</v>
      </c>
      <c r="H10" s="72">
        <f>'Vertical Fabric Only D'!H10*(1+Sumary!$C$27)</f>
        <v>4.2016157000000005</v>
      </c>
      <c r="I10" s="72">
        <f>'Vertical Fabric Only D'!I10*(1+Sumary!$C$27)</f>
        <v>4.7404799999999998</v>
      </c>
    </row>
    <row r="11" spans="1:13" x14ac:dyDescent="0.25">
      <c r="A11" s="70">
        <v>3.6</v>
      </c>
      <c r="B11" s="71">
        <f t="shared" si="0"/>
        <v>141.73228346456693</v>
      </c>
      <c r="C11" s="72">
        <f>'Vertical Fabric Only D'!C11*(1+Sumary!$C$27)</f>
        <v>1.0914531199999999</v>
      </c>
      <c r="D11" s="72">
        <f>'Vertical Fabric Only D'!D11*(1+Sumary!$C$27)</f>
        <v>1.6613108000000001</v>
      </c>
      <c r="E11" s="72">
        <f>'Vertical Fabric Only D'!E11*(1+Sumary!$C$27)</f>
        <v>2.1316695199999995</v>
      </c>
      <c r="F11" s="72">
        <f>'Vertical Fabric Only D'!F11*(1+Sumary!$C$27)</f>
        <v>2.8078101800000002</v>
      </c>
      <c r="G11" s="72">
        <f>'Vertical Fabric Only D'!G11*(1+Sumary!$C$27)</f>
        <v>3.8975248000000002</v>
      </c>
      <c r="H11" s="72">
        <f>'Vertical Fabric Only D'!H11*(1+Sumary!$C$27)</f>
        <v>4.6801997000000002</v>
      </c>
      <c r="I11" s="72">
        <f>'Vertical Fabric Only D'!I11*(1+Sumary!$C$27)</f>
        <v>5.2844800000000003</v>
      </c>
    </row>
    <row r="12" spans="1:13" x14ac:dyDescent="0.25">
      <c r="A12" s="70">
        <v>4</v>
      </c>
      <c r="B12" s="71">
        <f t="shared" si="0"/>
        <v>157.48031496062993</v>
      </c>
      <c r="C12" s="72">
        <f>'Vertical Fabric Only D'!C12*(1+Sumary!$C$27)</f>
        <v>1.1815395199999998</v>
      </c>
      <c r="D12" s="72">
        <f>'Vertical Fabric Only D'!D12*(1+Sumary!$C$27)</f>
        <v>1.8130868</v>
      </c>
      <c r="E12" s="72">
        <f>'Vertical Fabric Only D'!E12*(1+Sumary!$C$27)</f>
        <v>2.3343639199999999</v>
      </c>
      <c r="F12" s="72">
        <f>'Vertical Fabric Only D'!F12*(1+Sumary!$C$27)</f>
        <v>3.0836997799999999</v>
      </c>
      <c r="G12" s="72">
        <f>'Vertical Fabric Only D'!G12*(1+Sumary!$C$27)</f>
        <v>4.2913807999999998</v>
      </c>
      <c r="H12" s="72">
        <f>'Vertical Fabric Only D'!H12*(1+Sumary!$C$27)</f>
        <v>5.1587836999999999</v>
      </c>
      <c r="I12" s="72">
        <f>'Vertical Fabric Only D'!I12*(1+Sumary!$C$27)</f>
        <v>5.8284799999999999</v>
      </c>
    </row>
    <row r="14" spans="1:13" x14ac:dyDescent="0.25">
      <c r="A14" s="65" t="s">
        <v>247</v>
      </c>
      <c r="B14" s="66"/>
      <c r="C14" s="66"/>
    </row>
    <row r="15" spans="1:13" x14ac:dyDescent="0.25">
      <c r="A15" s="517" t="s">
        <v>10</v>
      </c>
      <c r="B15" s="518"/>
      <c r="C15" s="519" t="s">
        <v>0</v>
      </c>
      <c r="D15" s="513" t="s">
        <v>30</v>
      </c>
      <c r="E15" s="521" t="s">
        <v>31</v>
      </c>
      <c r="F15" s="513" t="s">
        <v>5</v>
      </c>
      <c r="G15" s="521" t="s">
        <v>244</v>
      </c>
      <c r="H15" s="513" t="s">
        <v>7</v>
      </c>
      <c r="I15" s="515" t="s">
        <v>245</v>
      </c>
    </row>
    <row r="16" spans="1:13" x14ac:dyDescent="0.25">
      <c r="A16" s="477"/>
      <c r="B16" s="478" t="s">
        <v>246</v>
      </c>
      <c r="C16" s="520"/>
      <c r="D16" s="514"/>
      <c r="E16" s="522"/>
      <c r="F16" s="514"/>
      <c r="G16" s="522"/>
      <c r="H16" s="514"/>
      <c r="I16" s="516"/>
    </row>
    <row r="17" spans="1:9" x14ac:dyDescent="0.25">
      <c r="A17" s="70">
        <v>0.8</v>
      </c>
      <c r="B17" s="71">
        <f>CONVERT(A17,"m","in")</f>
        <v>31.496062992125985</v>
      </c>
      <c r="C17" s="72">
        <f>'Vertical Fabric Only D'!C17*(1+Sumary!$C$27)</f>
        <v>0.39023498666666667</v>
      </c>
      <c r="D17" s="72">
        <f>'Vertical Fabric Only D'!D17*(1+Sumary!$C$27)</f>
        <v>0.52826546666666674</v>
      </c>
      <c r="E17" s="72">
        <f>'Vertical Fabric Only D'!E17*(1+Sumary!$C$27)</f>
        <v>0.64219538666666665</v>
      </c>
      <c r="F17" s="72">
        <f>'Vertical Fabric Only D'!F17*(1+Sumary!$C$27)</f>
        <v>0.80596964666666659</v>
      </c>
      <c r="G17" s="72">
        <f>'Vertical Fabric Only D'!G17*(1+Sumary!$C$27)</f>
        <v>1.0699194666666667</v>
      </c>
      <c r="H17" s="72">
        <f>'Vertical Fabric Only D'!H17*(1+Sumary!$C$27)</f>
        <v>1.2594983666666666</v>
      </c>
      <c r="I17" s="72">
        <f>'Vertical Fabric Only D'!I17*(1+Sumary!$C$27)</f>
        <v>1.4058666666666666</v>
      </c>
    </row>
    <row r="18" spans="1:9" x14ac:dyDescent="0.25">
      <c r="A18" s="70">
        <v>1.2</v>
      </c>
      <c r="B18" s="71">
        <f t="shared" ref="B18:B25" si="1">CONVERT(A18,"m","in")</f>
        <v>47.244094488188978</v>
      </c>
      <c r="C18" s="72">
        <f>'Vertical Fabric Only D'!C18*(1+Sumary!$C$27)</f>
        <v>0.48032138666666663</v>
      </c>
      <c r="D18" s="72">
        <f>'Vertical Fabric Only D'!D18*(1+Sumary!$C$27)</f>
        <v>0.68004146666666665</v>
      </c>
      <c r="E18" s="72">
        <f>'Vertical Fabric Only D'!E18*(1+Sumary!$C$27)</f>
        <v>0.84488978666666659</v>
      </c>
      <c r="F18" s="72">
        <f>'Vertical Fabric Only D'!F18*(1+Sumary!$C$27)</f>
        <v>1.0818592466666663</v>
      </c>
      <c r="G18" s="72">
        <f>'Vertical Fabric Only D'!G18*(1+Sumary!$C$27)</f>
        <v>1.4637754666666665</v>
      </c>
      <c r="H18" s="72">
        <f>'Vertical Fabric Only D'!H18*(1+Sumary!$C$27)</f>
        <v>1.7380823666666665</v>
      </c>
      <c r="I18" s="72">
        <f>'Vertical Fabric Only D'!I18*(1+Sumary!$C$27)</f>
        <v>1.9498666666666664</v>
      </c>
    </row>
    <row r="19" spans="1:9" x14ac:dyDescent="0.25">
      <c r="A19" s="70">
        <v>1.6</v>
      </c>
      <c r="B19" s="71">
        <f t="shared" si="1"/>
        <v>62.99212598425197</v>
      </c>
      <c r="C19" s="72">
        <f>'Vertical Fabric Only D'!C19*(1+Sumary!$C$27)</f>
        <v>0.57040778666666669</v>
      </c>
      <c r="D19" s="72">
        <f>'Vertical Fabric Only D'!D19*(1+Sumary!$C$27)</f>
        <v>0.83181746666666667</v>
      </c>
      <c r="E19" s="72">
        <f>'Vertical Fabric Only D'!E19*(1+Sumary!$C$27)</f>
        <v>1.0475841866666666</v>
      </c>
      <c r="F19" s="72">
        <f>'Vertical Fabric Only D'!F19*(1+Sumary!$C$27)</f>
        <v>1.3577488466666667</v>
      </c>
      <c r="G19" s="72">
        <f>'Vertical Fabric Only D'!G19*(1+Sumary!$C$27)</f>
        <v>1.8576314666666665</v>
      </c>
      <c r="H19" s="72">
        <f>'Vertical Fabric Only D'!H19*(1+Sumary!$C$27)</f>
        <v>2.2166663666666668</v>
      </c>
      <c r="I19" s="72">
        <f>'Vertical Fabric Only D'!I19*(1+Sumary!$C$27)</f>
        <v>2.4938666666666665</v>
      </c>
    </row>
    <row r="20" spans="1:9" x14ac:dyDescent="0.25">
      <c r="A20" s="70">
        <v>2</v>
      </c>
      <c r="B20" s="71">
        <f t="shared" si="1"/>
        <v>78.740157480314963</v>
      </c>
      <c r="C20" s="72">
        <f>'Vertical Fabric Only D'!C20*(1+Sumary!$C$27)</f>
        <v>0.6604941866666667</v>
      </c>
      <c r="D20" s="72">
        <f>'Vertical Fabric Only D'!D20*(1+Sumary!$C$27)</f>
        <v>0.9835934666666668</v>
      </c>
      <c r="E20" s="72">
        <f>'Vertical Fabric Only D'!E20*(1+Sumary!$C$27)</f>
        <v>1.2502785866666666</v>
      </c>
      <c r="F20" s="72">
        <f>'Vertical Fabric Only D'!F20*(1+Sumary!$C$27)</f>
        <v>1.6336384466666665</v>
      </c>
      <c r="G20" s="72">
        <f>'Vertical Fabric Only D'!G20*(1+Sumary!$C$27)</f>
        <v>2.2514874666666662</v>
      </c>
      <c r="H20" s="72">
        <f>'Vertical Fabric Only D'!H20*(1+Sumary!$C$27)</f>
        <v>2.6952503666666665</v>
      </c>
      <c r="I20" s="72">
        <f>'Vertical Fabric Only D'!I20*(1+Sumary!$C$27)</f>
        <v>3.0378666666666669</v>
      </c>
    </row>
    <row r="21" spans="1:9" x14ac:dyDescent="0.25">
      <c r="A21" s="70">
        <v>2.4</v>
      </c>
      <c r="B21" s="71">
        <f t="shared" si="1"/>
        <v>94.488188976377955</v>
      </c>
      <c r="C21" s="72">
        <f>'Vertical Fabric Only D'!C21*(1+Sumary!$C$27)</f>
        <v>0.7505805866666666</v>
      </c>
      <c r="D21" s="72">
        <f>'Vertical Fabric Only D'!D21*(1+Sumary!$C$27)</f>
        <v>1.1353694666666667</v>
      </c>
      <c r="E21" s="72">
        <f>'Vertical Fabric Only D'!E21*(1+Sumary!$C$27)</f>
        <v>1.4529729866666667</v>
      </c>
      <c r="F21" s="72">
        <f>'Vertical Fabric Only D'!F21*(1+Sumary!$C$27)</f>
        <v>1.9095280466666664</v>
      </c>
      <c r="G21" s="72">
        <f>'Vertical Fabric Only D'!G21*(1+Sumary!$C$27)</f>
        <v>2.6453434666666666</v>
      </c>
      <c r="H21" s="72">
        <f>'Vertical Fabric Only D'!H21*(1+Sumary!$C$27)</f>
        <v>3.1738343666666671</v>
      </c>
      <c r="I21" s="72">
        <f>'Vertical Fabric Only D'!I21*(1+Sumary!$C$27)</f>
        <v>3.5818666666666674</v>
      </c>
    </row>
    <row r="22" spans="1:9" x14ac:dyDescent="0.25">
      <c r="A22" s="70">
        <v>2.8</v>
      </c>
      <c r="B22" s="71">
        <f t="shared" si="1"/>
        <v>110.23622047244095</v>
      </c>
      <c r="C22" s="72">
        <f>'Vertical Fabric Only D'!C22*(1+Sumary!$C$27)</f>
        <v>0.84066698666666673</v>
      </c>
      <c r="D22" s="72">
        <f>'Vertical Fabric Only D'!D22*(1+Sumary!$C$27)</f>
        <v>1.2871454666666668</v>
      </c>
      <c r="E22" s="72">
        <f>'Vertical Fabric Only D'!E22*(1+Sumary!$C$27)</f>
        <v>1.6556673866666662</v>
      </c>
      <c r="F22" s="72">
        <f>'Vertical Fabric Only D'!F22*(1+Sumary!$C$27)</f>
        <v>2.1854176466666662</v>
      </c>
      <c r="G22" s="72">
        <f>'Vertical Fabric Only D'!G22*(1+Sumary!$C$27)</f>
        <v>3.0391994666666671</v>
      </c>
      <c r="H22" s="72">
        <f>'Vertical Fabric Only D'!H22*(1+Sumary!$C$27)</f>
        <v>3.6524183666666667</v>
      </c>
      <c r="I22" s="72">
        <f>'Vertical Fabric Only D'!I22*(1+Sumary!$C$27)</f>
        <v>4.125866666666667</v>
      </c>
    </row>
    <row r="23" spans="1:9" x14ac:dyDescent="0.25">
      <c r="A23" s="70">
        <v>3.2</v>
      </c>
      <c r="B23" s="71">
        <f t="shared" si="1"/>
        <v>125.98425196850394</v>
      </c>
      <c r="C23" s="72">
        <f>'Vertical Fabric Only D'!C23*(1+Sumary!$C$27)</f>
        <v>0.93075338666666663</v>
      </c>
      <c r="D23" s="72">
        <f>'Vertical Fabric Only D'!D23*(1+Sumary!$C$27)</f>
        <v>1.4389214666666668</v>
      </c>
      <c r="E23" s="72">
        <f>'Vertical Fabric Only D'!E23*(1+Sumary!$C$27)</f>
        <v>1.8583617866666666</v>
      </c>
      <c r="F23" s="72">
        <f>'Vertical Fabric Only D'!F23*(1+Sumary!$C$27)</f>
        <v>2.4613072466666663</v>
      </c>
      <c r="G23" s="72">
        <f>'Vertical Fabric Only D'!G23*(1+Sumary!$C$27)</f>
        <v>3.4330554666666675</v>
      </c>
      <c r="H23" s="72">
        <f>'Vertical Fabric Only D'!H23*(1+Sumary!$C$27)</f>
        <v>4.1310023666666673</v>
      </c>
      <c r="I23" s="72">
        <f>'Vertical Fabric Only D'!I23*(1+Sumary!$C$27)</f>
        <v>4.6698666666666675</v>
      </c>
    </row>
    <row r="24" spans="1:9" x14ac:dyDescent="0.25">
      <c r="A24" s="70">
        <v>3.6</v>
      </c>
      <c r="B24" s="71">
        <f t="shared" si="1"/>
        <v>141.73228346456693</v>
      </c>
      <c r="C24" s="72">
        <f>'Vertical Fabric Only D'!C24*(1+Sumary!$C$27)</f>
        <v>1.0208397866666665</v>
      </c>
      <c r="D24" s="72">
        <f>'Vertical Fabric Only D'!D24*(1+Sumary!$C$27)</f>
        <v>1.5906974666666669</v>
      </c>
      <c r="E24" s="72">
        <f>'Vertical Fabric Only D'!E24*(1+Sumary!$C$27)</f>
        <v>2.0610561866666663</v>
      </c>
      <c r="F24" s="72">
        <f>'Vertical Fabric Only D'!F24*(1+Sumary!$C$27)</f>
        <v>2.7371968466666665</v>
      </c>
      <c r="G24" s="72">
        <f>'Vertical Fabric Only D'!G24*(1+Sumary!$C$27)</f>
        <v>3.826911466666667</v>
      </c>
      <c r="H24" s="72">
        <f>'Vertical Fabric Only D'!H24*(1+Sumary!$C$27)</f>
        <v>4.609586366666667</v>
      </c>
      <c r="I24" s="72">
        <f>'Vertical Fabric Only D'!I24*(1+Sumary!$C$27)</f>
        <v>5.2138666666666671</v>
      </c>
    </row>
    <row r="25" spans="1:9" x14ac:dyDescent="0.25">
      <c r="A25" s="70">
        <v>4</v>
      </c>
      <c r="B25" s="71">
        <f t="shared" si="1"/>
        <v>157.48031496062993</v>
      </c>
      <c r="C25" s="72">
        <f>'Vertical Fabric Only D'!C25*(1+Sumary!$C$27)</f>
        <v>1.1109261866666664</v>
      </c>
      <c r="D25" s="72">
        <f>'Vertical Fabric Only D'!D25*(1+Sumary!$C$27)</f>
        <v>1.7424734666666666</v>
      </c>
      <c r="E25" s="72">
        <f>'Vertical Fabric Only D'!E25*(1+Sumary!$C$27)</f>
        <v>2.2637505866666663</v>
      </c>
      <c r="F25" s="72">
        <f>'Vertical Fabric Only D'!F25*(1+Sumary!$C$27)</f>
        <v>3.0130864466666667</v>
      </c>
      <c r="G25" s="72">
        <f>'Vertical Fabric Only D'!G25*(1+Sumary!$C$27)</f>
        <v>4.2207674666666675</v>
      </c>
      <c r="H25" s="72">
        <f>'Vertical Fabric Only D'!H25*(1+Sumary!$C$27)</f>
        <v>5.0881703666666667</v>
      </c>
      <c r="I25" s="72">
        <f>'Vertical Fabric Only D'!I25*(1+Sumary!$C$27)</f>
        <v>5.7578666666666667</v>
      </c>
    </row>
    <row r="26" spans="1:9" x14ac:dyDescent="0.25">
      <c r="A26" s="67" t="s">
        <v>248</v>
      </c>
    </row>
    <row r="28" spans="1:9" x14ac:dyDescent="0.25">
      <c r="A28" s="67" t="s">
        <v>249</v>
      </c>
    </row>
    <row r="29" spans="1:9" x14ac:dyDescent="0.25">
      <c r="A29" s="74" t="s">
        <v>250</v>
      </c>
    </row>
    <row r="30" spans="1:9" x14ac:dyDescent="0.25">
      <c r="A30" s="74" t="s">
        <v>251</v>
      </c>
    </row>
    <row r="31" spans="1:9" x14ac:dyDescent="0.25">
      <c r="A31" s="74" t="s">
        <v>252</v>
      </c>
    </row>
    <row r="33" spans="1:6" ht="18.75" x14ac:dyDescent="0.25">
      <c r="A33" s="75" t="s">
        <v>253</v>
      </c>
      <c r="B33" s="75"/>
      <c r="C33" s="75"/>
      <c r="D33" s="75"/>
      <c r="E33" s="75"/>
      <c r="F33" s="75"/>
    </row>
  </sheetData>
  <mergeCells count="16">
    <mergeCell ref="H2:H3"/>
    <mergeCell ref="I2:I3"/>
    <mergeCell ref="A15:B15"/>
    <mergeCell ref="C15:C16"/>
    <mergeCell ref="D15:D16"/>
    <mergeCell ref="E15:E16"/>
    <mergeCell ref="F15:F16"/>
    <mergeCell ref="G15:G16"/>
    <mergeCell ref="H15:H16"/>
    <mergeCell ref="I15:I16"/>
    <mergeCell ref="A2:B2"/>
    <mergeCell ref="C2:C3"/>
    <mergeCell ref="D2:D3"/>
    <mergeCell ref="E2:E3"/>
    <mergeCell ref="F2:F3"/>
    <mergeCell ref="G2:G3"/>
  </mergeCells>
  <pageMargins left="0.7" right="0.7" top="0.75" bottom="0.75" header="0.3" footer="0.3"/>
  <pageSetup paperSize="9" orientation="portrait" r:id="rId1"/>
  <headerFooter>
    <oddHeader xml:space="preserve">&amp;L&amp;14Fabric Only 89mm&amp;R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EFCEE-8321-46A7-8D4B-B359EF7657FA}">
  <dimension ref="A1:P68"/>
  <sheetViews>
    <sheetView view="pageLayout" topLeftCell="A15" zoomScaleNormal="100" zoomScaleSheetLayoutView="100" workbookViewId="0">
      <selection activeCell="N40" sqref="N40"/>
    </sheetView>
  </sheetViews>
  <sheetFormatPr defaultRowHeight="17.25" x14ac:dyDescent="0.3"/>
  <cols>
    <col min="1" max="1" width="12.7109375" customWidth="1"/>
    <col min="2" max="2" width="11" customWidth="1"/>
    <col min="3" max="3" width="6" customWidth="1"/>
    <col min="4" max="4" width="21.42578125" customWidth="1"/>
    <col min="6" max="6" width="6.28515625" customWidth="1"/>
    <col min="7" max="7" width="32" style="51" customWidth="1"/>
    <col min="8" max="8" width="9.140625" style="51"/>
    <col min="9" max="9" width="6.85546875" customWidth="1"/>
    <col min="10" max="10" width="16.42578125" style="308" customWidth="1"/>
    <col min="11" max="11" width="9.140625" style="309"/>
    <col min="16" max="16" width="9.140625" style="50"/>
  </cols>
  <sheetData>
    <row r="1" spans="1:16" ht="24" x14ac:dyDescent="0.4">
      <c r="A1" s="49" t="s">
        <v>37</v>
      </c>
      <c r="B1" s="50"/>
    </row>
    <row r="2" spans="1:16" ht="24" x14ac:dyDescent="0.4">
      <c r="A2" s="49" t="s">
        <v>38</v>
      </c>
      <c r="D2" s="49" t="s">
        <v>39</v>
      </c>
      <c r="G2" s="49" t="s">
        <v>40</v>
      </c>
      <c r="J2" s="310" t="s">
        <v>41</v>
      </c>
    </row>
    <row r="3" spans="1:16" s="55" customFormat="1" ht="18.75" x14ac:dyDescent="0.3">
      <c r="A3" s="53" t="s">
        <v>42</v>
      </c>
      <c r="B3" s="54" t="s">
        <v>43</v>
      </c>
      <c r="C3" s="53"/>
      <c r="D3" s="53" t="s">
        <v>42</v>
      </c>
      <c r="E3" s="54" t="s">
        <v>43</v>
      </c>
      <c r="F3" s="53"/>
      <c r="G3" s="53" t="s">
        <v>42</v>
      </c>
      <c r="H3" s="54" t="s">
        <v>43</v>
      </c>
      <c r="I3" s="53"/>
      <c r="J3" s="310" t="s">
        <v>42</v>
      </c>
      <c r="K3" s="311" t="s">
        <v>43</v>
      </c>
      <c r="P3" s="56"/>
    </row>
    <row r="4" spans="1:16" x14ac:dyDescent="0.3">
      <c r="A4" s="57" t="s">
        <v>44</v>
      </c>
      <c r="B4" s="58" t="s">
        <v>45</v>
      </c>
      <c r="C4" s="57"/>
      <c r="D4" s="59" t="s">
        <v>46</v>
      </c>
      <c r="E4" s="60" t="s">
        <v>47</v>
      </c>
      <c r="F4" s="57"/>
      <c r="G4" s="61" t="s">
        <v>48</v>
      </c>
      <c r="H4" s="62" t="s">
        <v>47</v>
      </c>
      <c r="I4" s="57"/>
      <c r="J4" s="308" t="s">
        <v>899</v>
      </c>
      <c r="K4" s="309" t="s">
        <v>45</v>
      </c>
    </row>
    <row r="5" spans="1:16" x14ac:dyDescent="0.3">
      <c r="A5" s="57" t="s">
        <v>50</v>
      </c>
      <c r="B5" s="58" t="s">
        <v>45</v>
      </c>
      <c r="C5" s="57"/>
      <c r="D5" s="59" t="s">
        <v>51</v>
      </c>
      <c r="E5" s="60" t="s">
        <v>47</v>
      </c>
      <c r="F5" s="57"/>
      <c r="G5" s="61" t="s">
        <v>52</v>
      </c>
      <c r="H5" s="62" t="s">
        <v>53</v>
      </c>
      <c r="I5" s="57"/>
      <c r="J5" s="61" t="s">
        <v>49</v>
      </c>
      <c r="K5" s="62" t="s">
        <v>45</v>
      </c>
    </row>
    <row r="6" spans="1:16" x14ac:dyDescent="0.3">
      <c r="A6" s="57" t="s">
        <v>55</v>
      </c>
      <c r="B6" s="58" t="s">
        <v>45</v>
      </c>
      <c r="C6" s="57"/>
      <c r="D6" s="59" t="s">
        <v>56</v>
      </c>
      <c r="E6" s="60" t="s">
        <v>47</v>
      </c>
      <c r="F6" s="57"/>
      <c r="G6" s="61" t="s">
        <v>57</v>
      </c>
      <c r="H6" s="62" t="s">
        <v>53</v>
      </c>
      <c r="I6" s="57"/>
      <c r="J6" s="308" t="s">
        <v>900</v>
      </c>
      <c r="K6" s="309" t="s">
        <v>45</v>
      </c>
    </row>
    <row r="7" spans="1:16" x14ac:dyDescent="0.3">
      <c r="A7" s="57" t="s">
        <v>58</v>
      </c>
      <c r="B7" s="58" t="s">
        <v>45</v>
      </c>
      <c r="C7" s="57"/>
      <c r="D7" s="59" t="s">
        <v>59</v>
      </c>
      <c r="E7" s="60" t="s">
        <v>47</v>
      </c>
      <c r="F7" s="57"/>
      <c r="G7" s="61" t="s">
        <v>60</v>
      </c>
      <c r="H7" s="62" t="s">
        <v>53</v>
      </c>
      <c r="I7" s="57"/>
      <c r="J7" s="61" t="s">
        <v>90</v>
      </c>
      <c r="K7" s="62" t="s">
        <v>45</v>
      </c>
    </row>
    <row r="8" spans="1:16" x14ac:dyDescent="0.3">
      <c r="A8" s="57" t="s">
        <v>62</v>
      </c>
      <c r="B8" s="58" t="s">
        <v>45</v>
      </c>
      <c r="C8" s="57"/>
      <c r="D8" s="59" t="s">
        <v>63</v>
      </c>
      <c r="E8" s="60" t="s">
        <v>47</v>
      </c>
      <c r="F8" s="57"/>
      <c r="G8" s="61" t="s">
        <v>64</v>
      </c>
      <c r="H8" s="62" t="s">
        <v>53</v>
      </c>
      <c r="I8" s="57"/>
      <c r="J8" s="308" t="s">
        <v>1274</v>
      </c>
      <c r="K8" s="62" t="s">
        <v>45</v>
      </c>
    </row>
    <row r="9" spans="1:16" x14ac:dyDescent="0.3">
      <c r="A9" s="57" t="s">
        <v>66</v>
      </c>
      <c r="B9" s="58" t="s">
        <v>45</v>
      </c>
      <c r="C9" s="57"/>
      <c r="D9" s="59" t="s">
        <v>67</v>
      </c>
      <c r="E9" s="60" t="s">
        <v>47</v>
      </c>
      <c r="F9" s="57"/>
      <c r="G9" s="61" t="s">
        <v>68</v>
      </c>
      <c r="H9" s="62" t="s">
        <v>53</v>
      </c>
      <c r="I9" s="57"/>
      <c r="J9" s="308" t="s">
        <v>901</v>
      </c>
      <c r="K9" s="62" t="s">
        <v>45</v>
      </c>
    </row>
    <row r="10" spans="1:16" x14ac:dyDescent="0.3">
      <c r="A10" s="57" t="s">
        <v>70</v>
      </c>
      <c r="B10" s="58" t="s">
        <v>45</v>
      </c>
      <c r="C10" s="57"/>
      <c r="D10" s="59" t="s">
        <v>71</v>
      </c>
      <c r="E10" s="60" t="s">
        <v>47</v>
      </c>
      <c r="F10" s="57"/>
      <c r="G10" s="61" t="s">
        <v>72</v>
      </c>
      <c r="H10" s="62" t="s">
        <v>73</v>
      </c>
      <c r="I10" s="57"/>
      <c r="J10" s="61" t="s">
        <v>54</v>
      </c>
      <c r="K10" s="62" t="s">
        <v>45</v>
      </c>
    </row>
    <row r="11" spans="1:16" x14ac:dyDescent="0.3">
      <c r="A11" s="57" t="s">
        <v>75</v>
      </c>
      <c r="B11" s="58" t="s">
        <v>45</v>
      </c>
      <c r="C11" s="57"/>
      <c r="D11" s="59" t="s">
        <v>76</v>
      </c>
      <c r="E11" s="60" t="s">
        <v>47</v>
      </c>
      <c r="F11" s="57"/>
      <c r="G11" s="61" t="s">
        <v>77</v>
      </c>
      <c r="H11" s="62" t="s">
        <v>73</v>
      </c>
      <c r="I11" s="57"/>
      <c r="J11" s="61" t="s">
        <v>54</v>
      </c>
      <c r="K11" s="62" t="s">
        <v>45</v>
      </c>
    </row>
    <row r="12" spans="1:16" x14ac:dyDescent="0.3">
      <c r="A12" s="57" t="s">
        <v>79</v>
      </c>
      <c r="B12" s="58" t="s">
        <v>45</v>
      </c>
      <c r="C12" s="57"/>
      <c r="D12" s="59" t="s">
        <v>80</v>
      </c>
      <c r="E12" s="60" t="s">
        <v>47</v>
      </c>
      <c r="F12" s="57"/>
      <c r="G12" s="61" t="s">
        <v>81</v>
      </c>
      <c r="H12" s="62" t="s">
        <v>73</v>
      </c>
      <c r="I12" s="57"/>
      <c r="J12" s="61" t="s">
        <v>78</v>
      </c>
      <c r="K12" s="62" t="s">
        <v>45</v>
      </c>
    </row>
    <row r="13" spans="1:16" x14ac:dyDescent="0.3">
      <c r="A13" s="57" t="s">
        <v>83</v>
      </c>
      <c r="B13" s="58" t="s">
        <v>45</v>
      </c>
      <c r="C13" s="57"/>
      <c r="D13" s="59" t="s">
        <v>84</v>
      </c>
      <c r="E13" s="60" t="s">
        <v>47</v>
      </c>
      <c r="F13" s="57"/>
      <c r="G13" s="61" t="s">
        <v>85</v>
      </c>
      <c r="H13" s="62" t="s">
        <v>73</v>
      </c>
      <c r="I13" s="57"/>
      <c r="J13" s="61" t="s">
        <v>74</v>
      </c>
      <c r="K13" s="62" t="s">
        <v>45</v>
      </c>
    </row>
    <row r="14" spans="1:16" x14ac:dyDescent="0.3">
      <c r="A14" s="57" t="s">
        <v>87</v>
      </c>
      <c r="B14" s="58" t="s">
        <v>45</v>
      </c>
      <c r="C14" s="57"/>
      <c r="D14" s="59" t="s">
        <v>88</v>
      </c>
      <c r="E14" s="60" t="s">
        <v>47</v>
      </c>
      <c r="F14" s="57"/>
      <c r="G14" s="61" t="s">
        <v>89</v>
      </c>
      <c r="H14" s="62" t="s">
        <v>73</v>
      </c>
      <c r="I14" s="57"/>
      <c r="J14" s="61" t="s">
        <v>902</v>
      </c>
      <c r="K14" s="62" t="s">
        <v>45</v>
      </c>
    </row>
    <row r="15" spans="1:16" x14ac:dyDescent="0.3">
      <c r="A15" s="57" t="s">
        <v>91</v>
      </c>
      <c r="B15" s="58" t="s">
        <v>45</v>
      </c>
      <c r="C15" s="57"/>
      <c r="D15" s="59" t="s">
        <v>92</v>
      </c>
      <c r="E15" s="60" t="s">
        <v>47</v>
      </c>
      <c r="F15" s="57"/>
      <c r="G15" s="61" t="s">
        <v>93</v>
      </c>
      <c r="H15" s="62" t="s">
        <v>94</v>
      </c>
      <c r="I15" s="57"/>
      <c r="J15" s="61" t="s">
        <v>95</v>
      </c>
      <c r="K15" s="62" t="s">
        <v>45</v>
      </c>
    </row>
    <row r="16" spans="1:16" x14ac:dyDescent="0.3">
      <c r="A16" s="57" t="s">
        <v>96</v>
      </c>
      <c r="B16" s="58" t="s">
        <v>45</v>
      </c>
      <c r="C16" s="57"/>
      <c r="D16" s="59" t="s">
        <v>97</v>
      </c>
      <c r="E16" s="60" t="s">
        <v>47</v>
      </c>
      <c r="F16" s="57"/>
      <c r="G16" s="61" t="s">
        <v>98</v>
      </c>
      <c r="H16" s="62" t="s">
        <v>94</v>
      </c>
      <c r="I16" s="57"/>
      <c r="J16" s="61" t="s">
        <v>82</v>
      </c>
      <c r="K16" s="62" t="s">
        <v>45</v>
      </c>
    </row>
    <row r="17" spans="1:11" x14ac:dyDescent="0.3">
      <c r="A17" s="57" t="s">
        <v>100</v>
      </c>
      <c r="B17" s="58" t="s">
        <v>45</v>
      </c>
      <c r="C17" s="57"/>
      <c r="D17" s="59" t="s">
        <v>101</v>
      </c>
      <c r="E17" s="60" t="s">
        <v>53</v>
      </c>
      <c r="F17" s="57"/>
      <c r="G17" s="61" t="s">
        <v>102</v>
      </c>
      <c r="H17" s="62" t="s">
        <v>94</v>
      </c>
      <c r="I17" s="57"/>
      <c r="J17" s="61" t="s">
        <v>61</v>
      </c>
      <c r="K17" s="62" t="s">
        <v>45</v>
      </c>
    </row>
    <row r="18" spans="1:11" x14ac:dyDescent="0.3">
      <c r="A18" s="57" t="s">
        <v>104</v>
      </c>
      <c r="B18" s="58" t="s">
        <v>47</v>
      </c>
      <c r="C18" s="57"/>
      <c r="D18" s="59" t="s">
        <v>105</v>
      </c>
      <c r="E18" s="60" t="s">
        <v>53</v>
      </c>
      <c r="F18" s="57"/>
      <c r="G18" s="61" t="s">
        <v>59</v>
      </c>
      <c r="H18" s="62" t="s">
        <v>94</v>
      </c>
      <c r="I18" s="57"/>
      <c r="J18" s="61" t="s">
        <v>65</v>
      </c>
      <c r="K18" s="62" t="s">
        <v>45</v>
      </c>
    </row>
    <row r="19" spans="1:11" x14ac:dyDescent="0.3">
      <c r="A19" s="57" t="s">
        <v>107</v>
      </c>
      <c r="B19" s="58" t="s">
        <v>47</v>
      </c>
      <c r="C19" s="57"/>
      <c r="D19" s="59" t="s">
        <v>108</v>
      </c>
      <c r="E19" s="60" t="s">
        <v>53</v>
      </c>
      <c r="F19" s="57"/>
      <c r="G19" s="61" t="s">
        <v>109</v>
      </c>
      <c r="H19" s="62" t="s">
        <v>94</v>
      </c>
      <c r="I19" s="57"/>
      <c r="J19" s="61" t="s">
        <v>86</v>
      </c>
      <c r="K19" s="62" t="s">
        <v>45</v>
      </c>
    </row>
    <row r="20" spans="1:11" x14ac:dyDescent="0.3">
      <c r="A20" s="57" t="s">
        <v>111</v>
      </c>
      <c r="B20" s="58" t="s">
        <v>47</v>
      </c>
      <c r="C20" s="57"/>
      <c r="D20" s="59" t="s">
        <v>112</v>
      </c>
      <c r="E20" s="60" t="s">
        <v>53</v>
      </c>
      <c r="F20" s="57"/>
      <c r="G20" s="61" t="s">
        <v>113</v>
      </c>
      <c r="H20" s="62" t="s">
        <v>94</v>
      </c>
      <c r="I20" s="57"/>
      <c r="J20" s="61" t="s">
        <v>69</v>
      </c>
      <c r="K20" s="62" t="s">
        <v>45</v>
      </c>
    </row>
    <row r="21" spans="1:11" x14ac:dyDescent="0.3">
      <c r="A21" s="57" t="s">
        <v>115</v>
      </c>
      <c r="B21" s="58" t="s">
        <v>47</v>
      </c>
      <c r="C21" s="57"/>
      <c r="D21" s="59" t="s">
        <v>116</v>
      </c>
      <c r="E21" s="60" t="s">
        <v>53</v>
      </c>
      <c r="F21" s="57"/>
      <c r="G21" s="61" t="s">
        <v>117</v>
      </c>
      <c r="H21" s="62" t="s">
        <v>94</v>
      </c>
      <c r="I21" s="57"/>
      <c r="J21" s="61" t="s">
        <v>103</v>
      </c>
      <c r="K21" s="62" t="s">
        <v>47</v>
      </c>
    </row>
    <row r="22" spans="1:11" x14ac:dyDescent="0.3">
      <c r="A22" s="57" t="s">
        <v>119</v>
      </c>
      <c r="B22" s="58" t="s">
        <v>47</v>
      </c>
      <c r="C22" s="57"/>
      <c r="D22" s="63" t="s">
        <v>120</v>
      </c>
      <c r="E22" s="60" t="s">
        <v>53</v>
      </c>
      <c r="F22" s="57"/>
      <c r="G22" s="61" t="s">
        <v>121</v>
      </c>
      <c r="H22" s="62" t="s">
        <v>94</v>
      </c>
      <c r="I22" s="57"/>
      <c r="J22" s="308" t="s">
        <v>1275</v>
      </c>
      <c r="K22" s="62" t="s">
        <v>47</v>
      </c>
    </row>
    <row r="23" spans="1:11" x14ac:dyDescent="0.3">
      <c r="A23" s="57" t="s">
        <v>123</v>
      </c>
      <c r="B23" s="58" t="s">
        <v>53</v>
      </c>
      <c r="C23" s="57"/>
      <c r="D23" s="59" t="s">
        <v>124</v>
      </c>
      <c r="E23" s="60" t="s">
        <v>53</v>
      </c>
      <c r="F23" s="57"/>
      <c r="G23" s="61" t="s">
        <v>125</v>
      </c>
      <c r="H23" s="62" t="s">
        <v>94</v>
      </c>
      <c r="I23" s="57"/>
      <c r="J23" s="61" t="s">
        <v>110</v>
      </c>
      <c r="K23" s="62" t="s">
        <v>47</v>
      </c>
    </row>
    <row r="24" spans="1:11" x14ac:dyDescent="0.3">
      <c r="A24" s="57" t="s">
        <v>127</v>
      </c>
      <c r="B24" s="58" t="s">
        <v>53</v>
      </c>
      <c r="C24" s="57"/>
      <c r="D24" s="59" t="s">
        <v>128</v>
      </c>
      <c r="E24" s="60" t="s">
        <v>53</v>
      </c>
      <c r="F24" s="57"/>
      <c r="G24" s="61" t="s">
        <v>129</v>
      </c>
      <c r="H24" s="62" t="s">
        <v>94</v>
      </c>
      <c r="I24" s="57"/>
      <c r="J24" s="61" t="s">
        <v>99</v>
      </c>
      <c r="K24" s="62" t="s">
        <v>47</v>
      </c>
    </row>
    <row r="25" spans="1:11" x14ac:dyDescent="0.3">
      <c r="A25" s="57" t="s">
        <v>131</v>
      </c>
      <c r="B25" s="58" t="s">
        <v>53</v>
      </c>
      <c r="C25" s="57"/>
      <c r="D25" s="59" t="s">
        <v>132</v>
      </c>
      <c r="E25" s="60" t="s">
        <v>53</v>
      </c>
      <c r="F25" s="57"/>
      <c r="G25" s="61" t="s">
        <v>133</v>
      </c>
      <c r="H25" s="62" t="s">
        <v>94</v>
      </c>
      <c r="I25" s="57"/>
      <c r="J25" s="308" t="s">
        <v>106</v>
      </c>
      <c r="K25" s="62" t="s">
        <v>47</v>
      </c>
    </row>
    <row r="26" spans="1:11" x14ac:dyDescent="0.3">
      <c r="A26" s="57" t="s">
        <v>135</v>
      </c>
      <c r="B26" s="58" t="s">
        <v>53</v>
      </c>
      <c r="C26" s="57"/>
      <c r="D26" s="59" t="s">
        <v>136</v>
      </c>
      <c r="E26" s="60" t="s">
        <v>53</v>
      </c>
      <c r="F26" s="57"/>
      <c r="G26" s="61" t="s">
        <v>137</v>
      </c>
      <c r="H26" s="62" t="s">
        <v>94</v>
      </c>
      <c r="I26" s="57"/>
      <c r="J26" s="308" t="s">
        <v>126</v>
      </c>
      <c r="K26" s="62" t="s">
        <v>53</v>
      </c>
    </row>
    <row r="27" spans="1:11" x14ac:dyDescent="0.3">
      <c r="A27" s="57" t="s">
        <v>139</v>
      </c>
      <c r="B27" s="58" t="s">
        <v>53</v>
      </c>
      <c r="C27" s="57"/>
      <c r="D27" s="59" t="s">
        <v>140</v>
      </c>
      <c r="E27" s="60" t="s">
        <v>53</v>
      </c>
      <c r="F27" s="57"/>
      <c r="G27" s="61" t="s">
        <v>141</v>
      </c>
      <c r="H27" s="62" t="s">
        <v>94</v>
      </c>
      <c r="I27" s="57"/>
      <c r="J27" s="308" t="s">
        <v>118</v>
      </c>
      <c r="K27" s="309" t="s">
        <v>53</v>
      </c>
    </row>
    <row r="28" spans="1:11" x14ac:dyDescent="0.3">
      <c r="A28" s="57" t="s">
        <v>143</v>
      </c>
      <c r="B28" s="58" t="s">
        <v>53</v>
      </c>
      <c r="C28" s="57"/>
      <c r="D28" s="59" t="s">
        <v>144</v>
      </c>
      <c r="E28" s="60" t="s">
        <v>73</v>
      </c>
      <c r="F28" s="57"/>
      <c r="G28" s="61" t="s">
        <v>145</v>
      </c>
      <c r="H28" s="62" t="s">
        <v>146</v>
      </c>
      <c r="I28" s="57"/>
      <c r="J28" s="308" t="s">
        <v>130</v>
      </c>
      <c r="K28" s="62" t="s">
        <v>53</v>
      </c>
    </row>
    <row r="29" spans="1:11" x14ac:dyDescent="0.3">
      <c r="A29" s="57" t="s">
        <v>67</v>
      </c>
      <c r="B29" s="58" t="s">
        <v>53</v>
      </c>
      <c r="C29" s="57"/>
      <c r="D29" s="59" t="s">
        <v>147</v>
      </c>
      <c r="E29" s="60" t="s">
        <v>73</v>
      </c>
      <c r="F29" s="57"/>
      <c r="G29" s="61" t="s">
        <v>148</v>
      </c>
      <c r="H29" s="62" t="s">
        <v>146</v>
      </c>
      <c r="I29" s="57"/>
      <c r="J29" s="308" t="s">
        <v>903</v>
      </c>
      <c r="K29" s="62" t="s">
        <v>53</v>
      </c>
    </row>
    <row r="30" spans="1:11" x14ac:dyDescent="0.3">
      <c r="A30" s="57" t="s">
        <v>149</v>
      </c>
      <c r="B30" s="58" t="s">
        <v>53</v>
      </c>
      <c r="C30" s="57"/>
      <c r="D30" s="59" t="s">
        <v>150</v>
      </c>
      <c r="E30" s="60" t="s">
        <v>73</v>
      </c>
      <c r="F30" s="57"/>
      <c r="G30" s="61" t="s">
        <v>131</v>
      </c>
      <c r="H30" s="62" t="s">
        <v>146</v>
      </c>
      <c r="I30" s="57"/>
      <c r="J30" s="308" t="s">
        <v>134</v>
      </c>
      <c r="K30" s="62" t="s">
        <v>53</v>
      </c>
    </row>
    <row r="31" spans="1:11" x14ac:dyDescent="0.3">
      <c r="A31" s="57" t="s">
        <v>152</v>
      </c>
      <c r="B31" s="58" t="s">
        <v>73</v>
      </c>
      <c r="C31" s="57"/>
      <c r="D31" s="59" t="s">
        <v>153</v>
      </c>
      <c r="E31" s="60" t="s">
        <v>73</v>
      </c>
      <c r="F31" s="57"/>
      <c r="G31" s="61" t="s">
        <v>154</v>
      </c>
      <c r="H31" s="62" t="s">
        <v>146</v>
      </c>
      <c r="I31" s="57"/>
      <c r="J31" s="61" t="s">
        <v>142</v>
      </c>
      <c r="K31" s="62" t="s">
        <v>53</v>
      </c>
    </row>
    <row r="32" spans="1:11" x14ac:dyDescent="0.3">
      <c r="A32" s="57" t="s">
        <v>155</v>
      </c>
      <c r="B32" s="58" t="s">
        <v>73</v>
      </c>
      <c r="C32" s="57"/>
      <c r="D32" s="63" t="s">
        <v>156</v>
      </c>
      <c r="E32" s="60" t="s">
        <v>73</v>
      </c>
      <c r="F32" s="57"/>
      <c r="G32" s="61" t="s">
        <v>157</v>
      </c>
      <c r="H32" s="62" t="s">
        <v>146</v>
      </c>
      <c r="I32" s="57"/>
      <c r="J32" s="308" t="s">
        <v>904</v>
      </c>
      <c r="K32" s="62" t="s">
        <v>53</v>
      </c>
    </row>
    <row r="33" spans="1:11" x14ac:dyDescent="0.3">
      <c r="A33" s="57" t="s">
        <v>158</v>
      </c>
      <c r="B33" s="58" t="s">
        <v>73</v>
      </c>
      <c r="C33" s="57"/>
      <c r="D33" s="59" t="s">
        <v>159</v>
      </c>
      <c r="E33" s="60" t="s">
        <v>73</v>
      </c>
      <c r="F33" s="57"/>
      <c r="G33" s="61" t="s">
        <v>160</v>
      </c>
      <c r="H33" s="62" t="s">
        <v>146</v>
      </c>
      <c r="I33" s="57"/>
      <c r="J33" s="308" t="s">
        <v>905</v>
      </c>
      <c r="K33" s="62" t="s">
        <v>53</v>
      </c>
    </row>
    <row r="34" spans="1:11" x14ac:dyDescent="0.3">
      <c r="A34" s="57" t="s">
        <v>161</v>
      </c>
      <c r="B34" s="58" t="s">
        <v>73</v>
      </c>
      <c r="C34" s="57"/>
      <c r="D34" s="59" t="s">
        <v>162</v>
      </c>
      <c r="E34" s="60" t="s">
        <v>73</v>
      </c>
      <c r="F34" s="57"/>
      <c r="G34" s="61" t="s">
        <v>163</v>
      </c>
      <c r="H34" s="62" t="s">
        <v>146</v>
      </c>
      <c r="I34" s="57"/>
      <c r="J34" s="308" t="s">
        <v>114</v>
      </c>
      <c r="K34" s="62" t="s">
        <v>53</v>
      </c>
    </row>
    <row r="35" spans="1:11" x14ac:dyDescent="0.3">
      <c r="A35" s="57" t="s">
        <v>164</v>
      </c>
      <c r="B35" s="58" t="s">
        <v>73</v>
      </c>
      <c r="C35" s="57"/>
      <c r="D35" s="59" t="s">
        <v>165</v>
      </c>
      <c r="E35" s="60" t="s">
        <v>73</v>
      </c>
      <c r="F35" s="57"/>
      <c r="G35" s="61" t="s">
        <v>166</v>
      </c>
      <c r="H35" s="62" t="s">
        <v>146</v>
      </c>
      <c r="I35" s="57"/>
      <c r="J35" s="308" t="s">
        <v>1276</v>
      </c>
      <c r="K35" s="62" t="s">
        <v>53</v>
      </c>
    </row>
    <row r="36" spans="1:11" x14ac:dyDescent="0.3">
      <c r="A36" s="57" t="s">
        <v>64</v>
      </c>
      <c r="B36" s="58" t="s">
        <v>73</v>
      </c>
      <c r="C36" s="57"/>
      <c r="D36" s="59" t="s">
        <v>167</v>
      </c>
      <c r="E36" s="60" t="s">
        <v>94</v>
      </c>
      <c r="F36" s="57"/>
      <c r="G36" s="61" t="s">
        <v>168</v>
      </c>
      <c r="H36" s="62" t="s">
        <v>146</v>
      </c>
      <c r="I36" s="57"/>
      <c r="J36" s="61" t="s">
        <v>122</v>
      </c>
      <c r="K36" s="62" t="s">
        <v>53</v>
      </c>
    </row>
    <row r="37" spans="1:11" x14ac:dyDescent="0.3">
      <c r="A37" s="57" t="s">
        <v>169</v>
      </c>
      <c r="B37" s="58" t="s">
        <v>73</v>
      </c>
      <c r="C37" s="57"/>
      <c r="D37" s="59" t="s">
        <v>170</v>
      </c>
      <c r="E37" s="60" t="s">
        <v>94</v>
      </c>
      <c r="F37" s="57"/>
      <c r="G37" s="61" t="s">
        <v>171</v>
      </c>
      <c r="H37" s="62" t="s">
        <v>146</v>
      </c>
      <c r="I37" s="57"/>
      <c r="J37" s="308" t="s">
        <v>138</v>
      </c>
      <c r="K37" s="62" t="s">
        <v>53</v>
      </c>
    </row>
    <row r="38" spans="1:11" x14ac:dyDescent="0.3">
      <c r="A38" s="57" t="s">
        <v>173</v>
      </c>
      <c r="B38" s="58" t="s">
        <v>73</v>
      </c>
      <c r="C38" s="57"/>
      <c r="D38" s="59" t="s">
        <v>174</v>
      </c>
      <c r="E38" s="60" t="s">
        <v>94</v>
      </c>
      <c r="F38" s="57"/>
      <c r="G38" s="61" t="s">
        <v>175</v>
      </c>
      <c r="H38" s="62" t="s">
        <v>176</v>
      </c>
      <c r="I38" s="57"/>
      <c r="J38" s="308" t="s">
        <v>906</v>
      </c>
      <c r="K38" s="62" t="s">
        <v>73</v>
      </c>
    </row>
    <row r="39" spans="1:11" x14ac:dyDescent="0.3">
      <c r="A39" s="57" t="s">
        <v>177</v>
      </c>
      <c r="B39" s="58" t="s">
        <v>73</v>
      </c>
      <c r="C39" s="57"/>
      <c r="D39" s="59" t="s">
        <v>178</v>
      </c>
      <c r="E39" s="60" t="s">
        <v>94</v>
      </c>
      <c r="F39" s="57"/>
      <c r="G39" s="61" t="s">
        <v>179</v>
      </c>
      <c r="H39" s="62" t="s">
        <v>176</v>
      </c>
      <c r="I39" s="57"/>
      <c r="J39" s="308" t="s">
        <v>1277</v>
      </c>
      <c r="K39" s="309" t="s">
        <v>73</v>
      </c>
    </row>
    <row r="40" spans="1:11" x14ac:dyDescent="0.3">
      <c r="A40" s="57" t="s">
        <v>180</v>
      </c>
      <c r="B40" s="58" t="s">
        <v>73</v>
      </c>
      <c r="C40" s="57"/>
      <c r="D40" s="59" t="s">
        <v>181</v>
      </c>
      <c r="E40" s="60" t="s">
        <v>94</v>
      </c>
      <c r="F40" s="57"/>
      <c r="G40" s="61" t="s">
        <v>182</v>
      </c>
      <c r="H40" s="62" t="s">
        <v>176</v>
      </c>
      <c r="I40" s="57"/>
      <c r="J40" s="308" t="s">
        <v>907</v>
      </c>
      <c r="K40" s="62" t="s">
        <v>73</v>
      </c>
    </row>
    <row r="41" spans="1:11" x14ac:dyDescent="0.3">
      <c r="A41" s="57" t="s">
        <v>183</v>
      </c>
      <c r="B41" s="58" t="s">
        <v>73</v>
      </c>
      <c r="C41" s="57"/>
      <c r="D41" s="59" t="s">
        <v>184</v>
      </c>
      <c r="E41" s="60" t="s">
        <v>94</v>
      </c>
      <c r="F41" s="57"/>
      <c r="G41" s="61" t="s">
        <v>185</v>
      </c>
      <c r="H41" s="62" t="s">
        <v>176</v>
      </c>
      <c r="I41" s="57"/>
      <c r="J41" s="308" t="s">
        <v>908</v>
      </c>
      <c r="K41" s="62" t="s">
        <v>73</v>
      </c>
    </row>
    <row r="42" spans="1:11" ht="15.75" customHeight="1" x14ac:dyDescent="0.3">
      <c r="A42" s="57" t="s">
        <v>186</v>
      </c>
      <c r="B42" s="58" t="s">
        <v>73</v>
      </c>
      <c r="C42" s="57"/>
      <c r="D42" s="59" t="s">
        <v>187</v>
      </c>
      <c r="E42" s="60" t="s">
        <v>94</v>
      </c>
      <c r="F42" s="57"/>
      <c r="G42" s="61" t="s">
        <v>188</v>
      </c>
      <c r="H42" s="62" t="s">
        <v>176</v>
      </c>
      <c r="I42" s="57"/>
    </row>
    <row r="43" spans="1:11" x14ac:dyDescent="0.3">
      <c r="A43" s="57" t="s">
        <v>189</v>
      </c>
      <c r="B43" s="58" t="s">
        <v>73</v>
      </c>
      <c r="C43" s="57"/>
      <c r="D43" s="63" t="s">
        <v>190</v>
      </c>
      <c r="E43" s="60" t="s">
        <v>94</v>
      </c>
      <c r="F43" s="57"/>
      <c r="G43" s="61" t="s">
        <v>191</v>
      </c>
      <c r="H43" s="62" t="s">
        <v>176</v>
      </c>
      <c r="I43" s="57"/>
      <c r="J43" s="310" t="s">
        <v>151</v>
      </c>
    </row>
    <row r="44" spans="1:11" x14ac:dyDescent="0.3">
      <c r="A44" s="57" t="s">
        <v>192</v>
      </c>
      <c r="B44" s="58" t="s">
        <v>73</v>
      </c>
      <c r="C44" s="57"/>
      <c r="D44" s="59" t="s">
        <v>193</v>
      </c>
      <c r="E44" s="60" t="s">
        <v>94</v>
      </c>
      <c r="F44" s="57"/>
      <c r="G44" s="61" t="s">
        <v>194</v>
      </c>
      <c r="H44" s="62" t="s">
        <v>176</v>
      </c>
      <c r="I44" s="57"/>
      <c r="J44" s="310" t="s">
        <v>42</v>
      </c>
      <c r="K44" s="311" t="s">
        <v>43</v>
      </c>
    </row>
    <row r="45" spans="1:11" x14ac:dyDescent="0.3">
      <c r="A45" s="57" t="s">
        <v>195</v>
      </c>
      <c r="B45" s="58" t="s">
        <v>94</v>
      </c>
      <c r="C45" s="57"/>
      <c r="D45" s="59" t="s">
        <v>196</v>
      </c>
      <c r="E45" s="60" t="s">
        <v>94</v>
      </c>
      <c r="F45" s="57"/>
      <c r="G45" s="61" t="s">
        <v>197</v>
      </c>
      <c r="H45" s="62" t="s">
        <v>176</v>
      </c>
      <c r="I45" s="57"/>
    </row>
    <row r="46" spans="1:11" x14ac:dyDescent="0.3">
      <c r="A46" s="57" t="s">
        <v>198</v>
      </c>
      <c r="B46" s="58" t="s">
        <v>94</v>
      </c>
      <c r="C46" s="57"/>
      <c r="D46" s="59" t="s">
        <v>199</v>
      </c>
      <c r="E46" s="60" t="s">
        <v>94</v>
      </c>
      <c r="F46" s="57"/>
      <c r="G46" s="61" t="s">
        <v>200</v>
      </c>
      <c r="H46" s="62" t="s">
        <v>176</v>
      </c>
      <c r="I46" s="57"/>
      <c r="J46" s="312" t="s">
        <v>105</v>
      </c>
      <c r="K46" s="308" t="s">
        <v>47</v>
      </c>
    </row>
    <row r="47" spans="1:11" x14ac:dyDescent="0.3">
      <c r="A47" s="57" t="s">
        <v>201</v>
      </c>
      <c r="B47" s="58" t="s">
        <v>94</v>
      </c>
      <c r="C47" s="57"/>
      <c r="D47" s="59" t="s">
        <v>202</v>
      </c>
      <c r="E47" s="60" t="s">
        <v>94</v>
      </c>
      <c r="F47" s="57"/>
      <c r="G47" s="61" t="s">
        <v>203</v>
      </c>
      <c r="H47" s="62" t="s">
        <v>176</v>
      </c>
      <c r="I47" s="57"/>
      <c r="J47" s="312" t="s">
        <v>56</v>
      </c>
      <c r="K47" s="308" t="s">
        <v>47</v>
      </c>
    </row>
    <row r="48" spans="1:11" x14ac:dyDescent="0.3">
      <c r="A48" s="57" t="s">
        <v>204</v>
      </c>
      <c r="B48" s="58" t="s">
        <v>94</v>
      </c>
      <c r="C48" s="57"/>
      <c r="D48" s="59" t="s">
        <v>205</v>
      </c>
      <c r="E48" s="60" t="s">
        <v>94</v>
      </c>
      <c r="F48" s="57"/>
      <c r="G48" s="61" t="s">
        <v>206</v>
      </c>
      <c r="H48" s="62" t="s">
        <v>176</v>
      </c>
      <c r="I48" s="57"/>
      <c r="J48" s="312" t="s">
        <v>59</v>
      </c>
      <c r="K48" s="308" t="s">
        <v>47</v>
      </c>
    </row>
    <row r="49" spans="1:11" x14ac:dyDescent="0.3">
      <c r="A49" s="57" t="s">
        <v>207</v>
      </c>
      <c r="B49" s="58" t="s">
        <v>94</v>
      </c>
      <c r="C49" s="57"/>
      <c r="D49" s="59" t="s">
        <v>208</v>
      </c>
      <c r="E49" s="60" t="s">
        <v>94</v>
      </c>
      <c r="F49" s="57"/>
      <c r="G49" s="61" t="s">
        <v>209</v>
      </c>
      <c r="H49" s="62" t="s">
        <v>176</v>
      </c>
      <c r="I49" s="57"/>
      <c r="J49" s="312" t="s">
        <v>97</v>
      </c>
      <c r="K49" s="308" t="s">
        <v>47</v>
      </c>
    </row>
    <row r="50" spans="1:11" x14ac:dyDescent="0.3">
      <c r="A50" s="57" t="s">
        <v>210</v>
      </c>
      <c r="B50" s="58" t="s">
        <v>94</v>
      </c>
      <c r="C50" s="57"/>
      <c r="D50" s="59" t="s">
        <v>211</v>
      </c>
      <c r="E50" s="60" t="s">
        <v>146</v>
      </c>
      <c r="F50" s="57"/>
      <c r="G50" s="61" t="s">
        <v>212</v>
      </c>
      <c r="H50" s="62" t="s">
        <v>176</v>
      </c>
      <c r="I50" s="57"/>
      <c r="J50" s="312" t="s">
        <v>172</v>
      </c>
      <c r="K50" s="308" t="s">
        <v>47</v>
      </c>
    </row>
    <row r="51" spans="1:11" x14ac:dyDescent="0.3">
      <c r="A51" s="57" t="s">
        <v>213</v>
      </c>
      <c r="B51" s="58" t="s">
        <v>94</v>
      </c>
      <c r="C51" s="57"/>
      <c r="D51" s="59" t="s">
        <v>214</v>
      </c>
      <c r="E51" s="60" t="s">
        <v>146</v>
      </c>
      <c r="F51" s="57"/>
      <c r="G51" s="61" t="s">
        <v>215</v>
      </c>
      <c r="H51" s="62" t="s">
        <v>176</v>
      </c>
      <c r="I51" s="57"/>
      <c r="J51" s="312" t="s">
        <v>92</v>
      </c>
      <c r="K51" s="308" t="s">
        <v>47</v>
      </c>
    </row>
    <row r="52" spans="1:11" x14ac:dyDescent="0.3">
      <c r="A52" s="57" t="s">
        <v>216</v>
      </c>
      <c r="B52" s="58" t="s">
        <v>94</v>
      </c>
      <c r="C52" s="57"/>
      <c r="D52" s="59" t="s">
        <v>217</v>
      </c>
      <c r="E52" s="60" t="s">
        <v>146</v>
      </c>
      <c r="F52" s="57"/>
      <c r="G52" s="61" t="s">
        <v>218</v>
      </c>
      <c r="H52" s="62" t="s">
        <v>176</v>
      </c>
      <c r="I52" s="57"/>
      <c r="J52" s="312" t="s">
        <v>46</v>
      </c>
      <c r="K52" s="308" t="s">
        <v>47</v>
      </c>
    </row>
    <row r="53" spans="1:11" x14ac:dyDescent="0.3">
      <c r="A53" s="57" t="s">
        <v>219</v>
      </c>
      <c r="B53" s="58" t="s">
        <v>94</v>
      </c>
      <c r="C53" s="57"/>
      <c r="D53" s="59" t="s">
        <v>220</v>
      </c>
      <c r="E53" s="60" t="s">
        <v>146</v>
      </c>
      <c r="F53" s="57"/>
      <c r="G53" s="61" t="s">
        <v>221</v>
      </c>
      <c r="H53" s="62" t="s">
        <v>176</v>
      </c>
      <c r="I53" s="57"/>
      <c r="J53" s="312" t="s">
        <v>108</v>
      </c>
      <c r="K53" s="308" t="s">
        <v>47</v>
      </c>
    </row>
    <row r="54" spans="1:11" x14ac:dyDescent="0.3">
      <c r="A54" s="57" t="s">
        <v>222</v>
      </c>
      <c r="B54" s="58" t="s">
        <v>94</v>
      </c>
      <c r="C54" s="57"/>
      <c r="D54" s="59" t="s">
        <v>223</v>
      </c>
      <c r="E54" s="60" t="s">
        <v>146</v>
      </c>
      <c r="F54" s="57"/>
      <c r="G54" s="61" t="s">
        <v>224</v>
      </c>
      <c r="H54" s="62" t="s">
        <v>176</v>
      </c>
      <c r="I54" s="57"/>
      <c r="J54" s="312" t="s">
        <v>112</v>
      </c>
      <c r="K54" s="308" t="s">
        <v>53</v>
      </c>
    </row>
    <row r="55" spans="1:11" x14ac:dyDescent="0.3">
      <c r="A55" s="57" t="s">
        <v>225</v>
      </c>
      <c r="B55" s="58" t="s">
        <v>94</v>
      </c>
      <c r="C55" s="57"/>
      <c r="D55" s="59" t="s">
        <v>226</v>
      </c>
      <c r="E55" s="60" t="s">
        <v>146</v>
      </c>
      <c r="F55" s="57"/>
      <c r="G55" s="61" t="s">
        <v>227</v>
      </c>
      <c r="H55" s="62" t="s">
        <v>176</v>
      </c>
      <c r="I55" s="57"/>
      <c r="J55" s="312" t="s">
        <v>51</v>
      </c>
      <c r="K55" s="308" t="s">
        <v>47</v>
      </c>
    </row>
    <row r="56" spans="1:11" ht="15.75" customHeight="1" x14ac:dyDescent="0.3">
      <c r="A56" s="57" t="s">
        <v>228</v>
      </c>
      <c r="B56" s="58" t="s">
        <v>94</v>
      </c>
      <c r="C56" s="57"/>
      <c r="D56" s="59" t="s">
        <v>229</v>
      </c>
      <c r="E56" s="60" t="s">
        <v>176</v>
      </c>
      <c r="F56" s="57"/>
      <c r="G56" s="61" t="s">
        <v>230</v>
      </c>
      <c r="H56" s="62" t="s">
        <v>176</v>
      </c>
      <c r="I56" s="57"/>
      <c r="J56" s="312" t="s">
        <v>51</v>
      </c>
      <c r="K56" s="308" t="s">
        <v>53</v>
      </c>
    </row>
    <row r="57" spans="1:11" x14ac:dyDescent="0.3">
      <c r="A57" s="57" t="s">
        <v>231</v>
      </c>
      <c r="B57" s="58" t="s">
        <v>94</v>
      </c>
      <c r="C57" s="57"/>
      <c r="D57" s="57"/>
      <c r="E57" s="57"/>
      <c r="F57" s="57"/>
      <c r="I57" s="57"/>
      <c r="J57" s="312" t="s">
        <v>124</v>
      </c>
      <c r="K57" s="308" t="s">
        <v>53</v>
      </c>
    </row>
    <row r="58" spans="1:11" x14ac:dyDescent="0.3">
      <c r="A58" s="57" t="s">
        <v>232</v>
      </c>
      <c r="B58" s="58" t="s">
        <v>94</v>
      </c>
      <c r="C58" s="57"/>
      <c r="D58" s="57"/>
      <c r="E58" s="57"/>
      <c r="F58" s="57"/>
      <c r="G58" s="64"/>
      <c r="H58" s="64"/>
      <c r="I58" s="57"/>
      <c r="J58" s="312" t="s">
        <v>88</v>
      </c>
      <c r="K58" s="308" t="s">
        <v>47</v>
      </c>
    </row>
    <row r="59" spans="1:11" x14ac:dyDescent="0.3">
      <c r="A59" s="57" t="s">
        <v>233</v>
      </c>
      <c r="B59" s="58" t="s">
        <v>94</v>
      </c>
      <c r="C59" s="57"/>
      <c r="D59" s="57"/>
      <c r="E59" s="57"/>
      <c r="F59" s="57"/>
      <c r="G59" s="64"/>
      <c r="H59" s="64"/>
      <c r="I59" s="57"/>
      <c r="J59" s="312" t="s">
        <v>174</v>
      </c>
      <c r="K59" s="308" t="s">
        <v>73</v>
      </c>
    </row>
    <row r="60" spans="1:11" x14ac:dyDescent="0.3">
      <c r="A60" s="57" t="s">
        <v>234</v>
      </c>
      <c r="B60" s="58" t="s">
        <v>94</v>
      </c>
      <c r="C60" s="57"/>
      <c r="D60" s="57"/>
      <c r="E60" s="57"/>
      <c r="F60" s="57"/>
      <c r="G60" s="64"/>
      <c r="H60" s="64"/>
      <c r="I60" s="57"/>
      <c r="J60" s="312" t="s">
        <v>150</v>
      </c>
      <c r="K60" s="308" t="s">
        <v>73</v>
      </c>
    </row>
    <row r="61" spans="1:11" x14ac:dyDescent="0.3">
      <c r="A61" s="57" t="s">
        <v>235</v>
      </c>
      <c r="B61" s="58" t="s">
        <v>94</v>
      </c>
      <c r="C61" s="57"/>
      <c r="D61" s="57"/>
      <c r="E61" s="57"/>
      <c r="F61" s="57"/>
      <c r="G61" s="64"/>
      <c r="H61" s="64"/>
      <c r="I61" s="57"/>
    </row>
    <row r="62" spans="1:11" x14ac:dyDescent="0.3">
      <c r="A62" s="57" t="s">
        <v>236</v>
      </c>
      <c r="B62" s="58" t="s">
        <v>94</v>
      </c>
      <c r="C62" s="57"/>
      <c r="D62" s="57"/>
      <c r="E62" s="57"/>
      <c r="F62" s="57"/>
      <c r="G62" s="64"/>
      <c r="H62" s="64"/>
      <c r="I62" s="57"/>
    </row>
    <row r="63" spans="1:11" x14ac:dyDescent="0.3">
      <c r="A63" s="57" t="s">
        <v>237</v>
      </c>
      <c r="B63" s="58" t="s">
        <v>146</v>
      </c>
      <c r="C63" s="57"/>
      <c r="D63" s="57"/>
      <c r="E63" s="57"/>
      <c r="F63" s="57"/>
      <c r="G63" s="64"/>
      <c r="H63" s="64"/>
      <c r="I63" s="57"/>
    </row>
    <row r="64" spans="1:11" x14ac:dyDescent="0.3">
      <c r="A64" s="57" t="s">
        <v>238</v>
      </c>
      <c r="B64" s="58" t="s">
        <v>146</v>
      </c>
      <c r="C64" s="57"/>
      <c r="D64" s="57"/>
      <c r="E64" s="57"/>
      <c r="F64" s="57"/>
      <c r="G64" s="64"/>
      <c r="H64" s="64"/>
      <c r="I64" s="57"/>
    </row>
    <row r="65" spans="1:9" x14ac:dyDescent="0.3">
      <c r="A65" s="57" t="s">
        <v>239</v>
      </c>
      <c r="B65" s="58" t="s">
        <v>146</v>
      </c>
      <c r="C65" s="57"/>
      <c r="D65" s="57"/>
      <c r="E65" s="57"/>
      <c r="F65" s="57"/>
      <c r="G65" s="64"/>
      <c r="H65" s="64"/>
      <c r="I65" s="57"/>
    </row>
    <row r="66" spans="1:9" x14ac:dyDescent="0.3">
      <c r="A66" s="57" t="s">
        <v>240</v>
      </c>
      <c r="B66" s="58" t="s">
        <v>146</v>
      </c>
      <c r="C66" s="57"/>
      <c r="D66" s="57"/>
      <c r="E66" s="57"/>
      <c r="F66" s="57"/>
      <c r="G66" s="64"/>
      <c r="H66" s="64"/>
      <c r="I66" s="57"/>
    </row>
    <row r="67" spans="1:9" x14ac:dyDescent="0.3">
      <c r="A67" s="57" t="s">
        <v>241</v>
      </c>
      <c r="B67" s="58" t="s">
        <v>146</v>
      </c>
      <c r="C67" s="57"/>
      <c r="D67" s="57"/>
      <c r="E67" s="57"/>
      <c r="F67" s="57"/>
      <c r="G67" s="64"/>
      <c r="H67" s="64"/>
      <c r="I67" s="57"/>
    </row>
    <row r="68" spans="1:9" x14ac:dyDescent="0.3">
      <c r="A68" s="57" t="s">
        <v>242</v>
      </c>
      <c r="B68" s="58" t="s">
        <v>146</v>
      </c>
      <c r="C68" s="57"/>
      <c r="D68" s="57"/>
      <c r="E68" s="57"/>
      <c r="F68" s="57"/>
      <c r="G68" s="64"/>
      <c r="H68" s="64"/>
      <c r="I68" s="57"/>
    </row>
  </sheetData>
  <sortState xmlns:xlrd2="http://schemas.microsoft.com/office/spreadsheetml/2017/richdata2" ref="J38:J41">
    <sortCondition ref="J38:J41"/>
  </sortState>
  <conditionalFormatting sqref="A69">
    <cfRule type="duplicateValues" dxfId="0" priority="1"/>
  </conditionalFormatting>
  <pageMargins left="0.7" right="0.7" top="0.75" bottom="0.75" header="0.3" footer="0.3"/>
  <pageSetup paperSize="9" scale="59" orientation="portrait" r:id="rId1"/>
  <headerFooter>
    <oddHeader>&amp;C&amp;14Vertical Blind Fabric Bands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5F44-BA74-4E91-B021-1569BD2E5AD6}">
  <dimension ref="A1:S232"/>
  <sheetViews>
    <sheetView view="pageLayout" zoomScaleNormal="100" zoomScaleSheetLayoutView="100" workbookViewId="0">
      <selection activeCell="D106" sqref="D106:O117"/>
    </sheetView>
  </sheetViews>
  <sheetFormatPr defaultRowHeight="15.75" x14ac:dyDescent="0.25"/>
  <cols>
    <col min="1" max="15" width="8.5703125" style="89" customWidth="1"/>
    <col min="16" max="16384" width="9.140625" style="78"/>
  </cols>
  <sheetData>
    <row r="1" spans="1:15" ht="12.75" x14ac:dyDescent="0.2">
      <c r="A1" s="76" t="s">
        <v>0</v>
      </c>
      <c r="B1" s="77"/>
      <c r="C1" s="77"/>
      <c r="D1" s="77"/>
      <c r="E1" s="77"/>
      <c r="F1" s="77"/>
      <c r="G1" s="77"/>
      <c r="H1" s="77"/>
      <c r="I1" s="77"/>
      <c r="J1" s="77"/>
      <c r="K1" s="77"/>
      <c r="L1" s="77"/>
      <c r="M1" s="77"/>
      <c r="N1" s="77"/>
      <c r="O1" s="77"/>
    </row>
    <row r="2" spans="1:15" x14ac:dyDescent="0.2">
      <c r="A2" s="79"/>
      <c r="B2" s="525"/>
      <c r="C2" s="526"/>
      <c r="D2" s="526"/>
      <c r="E2" s="526"/>
      <c r="F2" s="526"/>
      <c r="G2" s="526"/>
      <c r="H2" s="526"/>
      <c r="I2" s="526"/>
      <c r="J2" s="526"/>
      <c r="K2" s="526"/>
      <c r="L2" s="526"/>
      <c r="M2" s="526"/>
      <c r="N2" s="526"/>
      <c r="O2" s="526"/>
    </row>
    <row r="3" spans="1:15" x14ac:dyDescent="0.25">
      <c r="A3" s="527" t="s">
        <v>254</v>
      </c>
      <c r="B3" s="80" t="s">
        <v>255</v>
      </c>
      <c r="C3" s="81"/>
      <c r="D3" s="82">
        <v>0.61</v>
      </c>
      <c r="E3" s="82">
        <v>0.76200000000000001</v>
      </c>
      <c r="F3" s="82">
        <v>0.91400000000000003</v>
      </c>
      <c r="G3" s="82">
        <v>1.0669999999999999</v>
      </c>
      <c r="H3" s="82">
        <v>1.2190000000000001</v>
      </c>
      <c r="I3" s="82">
        <v>1.524</v>
      </c>
      <c r="J3" s="82">
        <v>1.829</v>
      </c>
      <c r="K3" s="82">
        <v>2.1339999999999999</v>
      </c>
      <c r="L3" s="82">
        <v>2.4380000000000002</v>
      </c>
      <c r="M3" s="82">
        <v>2.9129999999999998</v>
      </c>
      <c r="N3" s="82">
        <v>3.25</v>
      </c>
      <c r="O3" s="82">
        <v>3.5</v>
      </c>
    </row>
    <row r="4" spans="1:15" x14ac:dyDescent="0.25">
      <c r="A4" s="528"/>
      <c r="B4" s="83"/>
      <c r="C4" s="84" t="s">
        <v>256</v>
      </c>
      <c r="D4" s="85">
        <f t="shared" ref="D4:O4" si="0">CONVERT(D3,"m","in")</f>
        <v>24.015748031496063</v>
      </c>
      <c r="E4" s="85">
        <f t="shared" si="0"/>
        <v>30</v>
      </c>
      <c r="F4" s="85">
        <f t="shared" si="0"/>
        <v>35.984251968503933</v>
      </c>
      <c r="G4" s="85">
        <f t="shared" si="0"/>
        <v>42.00787401574803</v>
      </c>
      <c r="H4" s="85">
        <f t="shared" si="0"/>
        <v>47.99212598425197</v>
      </c>
      <c r="I4" s="85">
        <f t="shared" si="0"/>
        <v>60</v>
      </c>
      <c r="J4" s="85">
        <f t="shared" si="0"/>
        <v>72.00787401574803</v>
      </c>
      <c r="K4" s="85">
        <f t="shared" si="0"/>
        <v>84.015748031496059</v>
      </c>
      <c r="L4" s="85">
        <f t="shared" si="0"/>
        <v>95.984251968503941</v>
      </c>
      <c r="M4" s="85">
        <f t="shared" si="0"/>
        <v>114.68503937007874</v>
      </c>
      <c r="N4" s="85">
        <f t="shared" si="0"/>
        <v>127.95275590551181</v>
      </c>
      <c r="O4" s="85">
        <f t="shared" si="0"/>
        <v>137.79527559055117</v>
      </c>
    </row>
    <row r="5" spans="1:15" x14ac:dyDescent="0.25">
      <c r="A5" s="528"/>
      <c r="B5" s="86">
        <v>0.61</v>
      </c>
      <c r="C5" s="87">
        <f t="shared" ref="C5:C16" si="1">CONVERT(B5,"m","in")</f>
        <v>24.015748031496063</v>
      </c>
      <c r="D5" s="88">
        <f>'[3]Roller Base'!D5+'[3]Roller Base'!D5*(-RollerDiscount2026)
+(D$3*$B5)*(RollerAvLabour)
+AAACutLenghtCharge</f>
        <v>12.635924999999999</v>
      </c>
      <c r="E5" s="88">
        <f>'[3]Roller Base'!E5+'[3]Roller Base'!E5*(-RollerDiscount2026)
+(E$3*$B5)*(RollerAvLabour)
+AAACutLenghtCharge</f>
        <v>14.268784999999999</v>
      </c>
      <c r="F5" s="88">
        <f>'[3]Roller Base'!F5+'[3]Roller Base'!F5*(-RollerDiscount2026)
+(F$3*$B5)*(RollerAvLabour)
+AAACutLenghtCharge</f>
        <v>16.049027500000001</v>
      </c>
      <c r="G5" s="88">
        <f>'[3]Roller Base'!G5+'[3]Roller Base'!G5*(-RollerDiscount2026)
+(G$3*$B5)*(RollerAvLabour)
+AAACutLenghtCharge</f>
        <v>17.717301249999998</v>
      </c>
      <c r="H5" s="88">
        <f>'[3]Roller Base'!H5+'[3]Roller Base'!H5*(-RollerDiscount2026)
+(H$3*$B5)*(RollerAvLabour)
+AAACutLenghtCharge</f>
        <v>19.571234999999998</v>
      </c>
      <c r="I5" s="88">
        <f>'[3]Roller Base'!I5+'[3]Roller Base'!I5*(-RollerDiscount2026)
+(I$3*$B5)*(RollerAvLabour)
+AAACutLenghtCharge</f>
        <v>22.946059999999996</v>
      </c>
      <c r="J5" s="88">
        <f>'[3]Roller Base'!J5+'[3]Roller Base'!J5*(-RollerDiscount2026)
+(J$3*$B5)*(RollerAvLabour)
+AAACutLenghtCharge</f>
        <v>27.720884999999999</v>
      </c>
      <c r="K5" s="88">
        <f>'[3]Roller Base'!K5+'[3]Roller Base'!K5*(-RollerDiscount2026)
+(K$3*$B5)*(RollerAvLabour)
+AAACutLenghtCharge</f>
        <v>33.430305999999995</v>
      </c>
      <c r="L5" s="88">
        <f>'[3]Roller Base'!L5+'[3]Roller Base'!L5*(-RollerDiscount2026)
+(L$3*$B5)*(RollerAvLabour)
+AAACutLenghtCharge</f>
        <v>37.126641999999997</v>
      </c>
      <c r="M5" s="88">
        <f>'[3]Roller Base'!M5+'[3]Roller Base'!M5*(-RollerDiscount2026)
+(M$3*$B5)*(RollerAvLabour)
+AAACutLenghtCharge</f>
        <v>42.902166999999999</v>
      </c>
      <c r="N5" s="88">
        <f>'[3]Roller Base'!N5+'[3]Roller Base'!N5*(-RollerDiscount2026)
+(N$3*$B5)*(RollerAvLabour)
+AAACutLenghtCharge</f>
        <v>46.999749999999999</v>
      </c>
      <c r="O5" s="88">
        <f>'[3]Roller Base'!O5+'[3]Roller Base'!O5*(-RollerDiscount2026)
+(O$3*$B5)*(RollerAvLabour)
+AAACutLenghtCharge</f>
        <v>50.039499999999997</v>
      </c>
    </row>
    <row r="6" spans="1:15" x14ac:dyDescent="0.25">
      <c r="A6" s="528"/>
      <c r="B6" s="86">
        <v>0.76200000000000001</v>
      </c>
      <c r="C6" s="87">
        <f t="shared" si="1"/>
        <v>30</v>
      </c>
      <c r="D6" s="88">
        <f>'[3]Roller Base'!D6+'[3]Roller Base'!D6*(-RollerDiscount2026)
+(D$3*$B6)*(RollerAvLabour)
+AAACutLenghtCharge</f>
        <v>13.133831399999998</v>
      </c>
      <c r="E6" s="88">
        <f>'[3]Roller Base'!E6+'[3]Roller Base'!E6*(-RollerDiscount2026)
+(E$3*$B6)*(RollerAvLabour)
+AAACutLenghtCharge</f>
        <v>14.890759880000001</v>
      </c>
      <c r="F6" s="88">
        <f>'[3]Roller Base'!F6+'[3]Roller Base'!F6*(-RollerDiscount2026)
+(F$3*$B6)*(RollerAvLabour)
+AAACutLenghtCharge</f>
        <v>16.795070859999999</v>
      </c>
      <c r="G6" s="88">
        <f>'[3]Roller Base'!G6+'[3]Roller Base'!G6*(-RollerDiscount2026)
+(G$3*$B6)*(RollerAvLabour)
+AAACutLenghtCharge</f>
        <v>18.588229329999997</v>
      </c>
      <c r="H6" s="88">
        <f>'[3]Roller Base'!H6+'[3]Roller Base'!H6*(-RollerDiscount2026)
+(H$3*$B6)*(RollerAvLabour)
+AAACutLenghtCharge</f>
        <v>20.566231559999999</v>
      </c>
      <c r="I6" s="88">
        <f>'[3]Roller Base'!I6+'[3]Roller Base'!I6*(-RollerDiscount2026)
+(I$3*$B6)*(RollerAvLabour)
+AAACutLenghtCharge</f>
        <v>24.190009759999995</v>
      </c>
      <c r="J6" s="88">
        <f>'[3]Roller Base'!J6+'[3]Roller Base'!J6*(-RollerDiscount2026)
+(J$3*$B6)*(RollerAvLabour)
+AAACutLenghtCharge</f>
        <v>29.213787959999998</v>
      </c>
      <c r="K6" s="88">
        <f>'[3]Roller Base'!K6+'[3]Roller Base'!K6*(-RollerDiscount2026)
+(K$3*$B6)*(RollerAvLabour)
+AAACutLenghtCharge</f>
        <v>35.172162159999999</v>
      </c>
      <c r="L6" s="88">
        <f>'[3]Roller Base'!L6+'[3]Roller Base'!L6*(-RollerDiscount2026)
+(L$3*$B6)*(RollerAvLabour)
+AAACutLenghtCharge</f>
        <v>39.116635119999998</v>
      </c>
      <c r="M6" s="88">
        <f>'[3]Roller Base'!M6+'[3]Roller Base'!M6*(-RollerDiscount2026)
+(M$3*$B6)*(RollerAvLabour)
+AAACutLenghtCharge</f>
        <v>45.279874120000002</v>
      </c>
      <c r="N6" s="88">
        <f>'[3]Roller Base'!N6+'[3]Roller Base'!N6*(-RollerDiscount2026)
+(N$3*$B6)*(RollerAvLabour)
+AAACutLenghtCharge</f>
        <v>49.652529999999999</v>
      </c>
      <c r="O6" s="88">
        <f>'[3]Roller Base'!O6+'[3]Roller Base'!O6*(-RollerDiscount2026)
+(O$3*$B6)*(RollerAvLabour)
+AAACutLenghtCharge</f>
        <v>52.896339999999995</v>
      </c>
    </row>
    <row r="7" spans="1:15" x14ac:dyDescent="0.25">
      <c r="A7" s="528"/>
      <c r="B7" s="86">
        <v>0.91400000000000003</v>
      </c>
      <c r="C7" s="87">
        <f t="shared" si="1"/>
        <v>35.984251968503933</v>
      </c>
      <c r="D7" s="88">
        <f>'[3]Roller Base'!D7+'[3]Roller Base'!D7*(-RollerDiscount2026)
+(D$3*$B7)*(RollerAvLabour)
+AAACutLenghtCharge</f>
        <v>13.6317378</v>
      </c>
      <c r="E7" s="88">
        <f>'[3]Roller Base'!E7+'[3]Roller Base'!E7*(-RollerDiscount2026)
+(E$3*$B7)*(RollerAvLabour)
+AAACutLenghtCharge</f>
        <v>15.512734760000001</v>
      </c>
      <c r="F7" s="88">
        <f>'[3]Roller Base'!F7+'[3]Roller Base'!F7*(-RollerDiscount2026)
+(F$3*$B7)*(RollerAvLabour)
+AAACutLenghtCharge</f>
        <v>17.541114220000001</v>
      </c>
      <c r="G7" s="88">
        <f>'[3]Roller Base'!G7+'[3]Roller Base'!G7*(-RollerDiscount2026)
+(G$3*$B7)*(RollerAvLabour)
+AAACutLenghtCharge</f>
        <v>19.45915741</v>
      </c>
      <c r="H7" s="88">
        <f>'[3]Roller Base'!H7+'[3]Roller Base'!H7*(-RollerDiscount2026)
+(H$3*$B7)*(RollerAvLabour)
+AAACutLenghtCharge</f>
        <v>21.561228119999999</v>
      </c>
      <c r="I7" s="88">
        <f>'[3]Roller Base'!I7+'[3]Roller Base'!I7*(-RollerDiscount2026)
+(I$3*$B7)*(RollerAvLabour)
+AAACutLenghtCharge</f>
        <v>25.433959519999995</v>
      </c>
      <c r="J7" s="88">
        <f>'[3]Roller Base'!J7+'[3]Roller Base'!J7*(-RollerDiscount2026)
+(J$3*$B7)*(RollerAvLabour)
+AAACutLenghtCharge</f>
        <v>30.70669092</v>
      </c>
      <c r="K7" s="88">
        <f>'[3]Roller Base'!K7+'[3]Roller Base'!K7*(-RollerDiscount2026)
+(K$3*$B7)*(RollerAvLabour)
+AAACutLenghtCharge</f>
        <v>36.914018319999997</v>
      </c>
      <c r="L7" s="88">
        <f>'[3]Roller Base'!L7+'[3]Roller Base'!L7*(-RollerDiscount2026)
+(L$3*$B7)*(RollerAvLabour)
+AAACutLenghtCharge</f>
        <v>41.106628239999999</v>
      </c>
      <c r="M7" s="88">
        <f>'[3]Roller Base'!M7+'[3]Roller Base'!M7*(-RollerDiscount2026)
+(M$3*$B7)*(RollerAvLabour)
+AAACutLenghtCharge</f>
        <v>47.657581239999999</v>
      </c>
      <c r="N7" s="88">
        <f>'[3]Roller Base'!N7+'[3]Roller Base'!N7*(-RollerDiscount2026)
+(N$3*$B7)*(RollerAvLabour)
+AAACutLenghtCharge</f>
        <v>52.305309999999999</v>
      </c>
      <c r="O7" s="88">
        <f>'[3]Roller Base'!O7+'[3]Roller Base'!O7*(-RollerDiscount2026)
+(O$3*$B7)*(RollerAvLabour)
+AAACutLenghtCharge</f>
        <v>55.75318</v>
      </c>
    </row>
    <row r="8" spans="1:15" x14ac:dyDescent="0.25">
      <c r="A8" s="528"/>
      <c r="B8" s="86">
        <v>1.0669999999999999</v>
      </c>
      <c r="C8" s="87">
        <f t="shared" si="1"/>
        <v>42.00787401574803</v>
      </c>
      <c r="D8" s="88">
        <f>'[3]Roller Base'!D8+'[3]Roller Base'!D8*(-RollerDiscount2026)
+(D$3*$B8)*(RollerAvLabour)
+AAACutLenghtCharge</f>
        <v>14.132919899999999</v>
      </c>
      <c r="E8" s="88">
        <f>'[3]Roller Base'!E8+'[3]Roller Base'!E8*(-RollerDiscount2026)
+(E$3*$B8)*(RollerAvLabour)
+AAACutLenghtCharge</f>
        <v>16.138801579999999</v>
      </c>
      <c r="F8" s="88">
        <f>'[3]Roller Base'!F8+'[3]Roller Base'!F8*(-RollerDiscount2026)
+(F$3*$B8)*(RollerAvLabour)
+AAACutLenghtCharge</f>
        <v>18.292065760000003</v>
      </c>
      <c r="G8" s="88">
        <f>'[3]Roller Base'!G8+'[3]Roller Base'!G8*(-RollerDiscount2026)
+(G$3*$B8)*(RollerAvLabour)
+AAACutLenghtCharge</f>
        <v>20.335815279999998</v>
      </c>
      <c r="H8" s="88">
        <f>'[3]Roller Base'!H8+'[3]Roller Base'!H8*(-RollerDiscount2026)
+(H$3*$B8)*(RollerAvLabour)
+AAACutLenghtCharge</f>
        <v>22.562770710000002</v>
      </c>
      <c r="I8" s="88">
        <f>'[3]Roller Base'!I8+'[3]Roller Base'!I8*(-RollerDiscount2026)
+(I$3*$B8)*(RollerAvLabour)
+AAACutLenghtCharge</f>
        <v>26.686093159999999</v>
      </c>
      <c r="J8" s="88">
        <f>'[3]Roller Base'!J8+'[3]Roller Base'!J8*(-RollerDiscount2026)
+(J$3*$B8)*(RollerAvLabour)
+AAACutLenghtCharge</f>
        <v>32.209415610000001</v>
      </c>
      <c r="K8" s="88">
        <f>'[3]Roller Base'!K8+'[3]Roller Base'!K8*(-RollerDiscount2026)
+(K$3*$B8)*(RollerAvLabour)
+AAACutLenghtCharge</f>
        <v>38.667334059999995</v>
      </c>
      <c r="L8" s="88">
        <f>'[3]Roller Base'!L8+'[3]Roller Base'!L8*(-RollerDiscount2026)
+(L$3*$B8)*(RollerAvLabour)
+AAACutLenghtCharge</f>
        <v>43.109713420000006</v>
      </c>
      <c r="M8" s="88">
        <f>'[3]Roller Base'!M8+'[3]Roller Base'!M8*(-RollerDiscount2026)
+(M$3*$B8)*(RollerAvLabour)
+AAACutLenghtCharge</f>
        <v>50.050931169999998</v>
      </c>
      <c r="N8" s="88">
        <f>'[3]Roller Base'!N8+'[3]Roller Base'!N8*(-RollerDiscount2026)
+(N$3*$B8)*(RollerAvLabour)
+AAACutLenghtCharge</f>
        <v>54.975542499999996</v>
      </c>
      <c r="O8" s="88">
        <f>'[3]Roller Base'!O8+'[3]Roller Base'!O8*(-RollerDiscount2026)
+(O$3*$B8)*(RollerAvLabour)
+AAACutLenghtCharge</f>
        <v>58.628814999999989</v>
      </c>
    </row>
    <row r="9" spans="1:15" x14ac:dyDescent="0.25">
      <c r="A9" s="528"/>
      <c r="B9" s="86">
        <v>1.2190000000000001</v>
      </c>
      <c r="C9" s="87">
        <f t="shared" si="1"/>
        <v>47.99212598425197</v>
      </c>
      <c r="D9" s="88">
        <f>'[3]Roller Base'!D9+'[3]Roller Base'!D9*(-RollerDiscount2026)
+(D$3*$B9)*(RollerAvLabour)
+AAACutLenghtCharge</f>
        <v>14.630826299999999</v>
      </c>
      <c r="E9" s="88">
        <f>'[3]Roller Base'!E9+'[3]Roller Base'!E9*(-RollerDiscount2026)
+(E$3*$B9)*(RollerAvLabour)
+AAACutLenghtCharge</f>
        <v>16.760776460000002</v>
      </c>
      <c r="F9" s="88">
        <f>'[3]Roller Base'!F9+'[3]Roller Base'!F9*(-RollerDiscount2026)
+(F$3*$B9)*(RollerAvLabour)
+AAACutLenghtCharge</f>
        <v>19.038109120000001</v>
      </c>
      <c r="G9" s="88">
        <f>'[3]Roller Base'!G9+'[3]Roller Base'!G9*(-RollerDiscount2026)
+(G$3*$B9)*(RollerAvLabour)
+AAACutLenghtCharge</f>
        <v>21.206743360000001</v>
      </c>
      <c r="H9" s="88">
        <f>'[3]Roller Base'!H9+'[3]Roller Base'!H9*(-RollerDiscount2026)
+(H$3*$B9)*(RollerAvLabour)
+AAACutLenghtCharge</f>
        <v>23.557767270000003</v>
      </c>
      <c r="I9" s="88">
        <f>'[3]Roller Base'!I9+'[3]Roller Base'!I9*(-RollerDiscount2026)
+(I$3*$B9)*(RollerAvLabour)
+AAACutLenghtCharge</f>
        <v>27.930042919999998</v>
      </c>
      <c r="J9" s="88">
        <f>'[3]Roller Base'!J9+'[3]Roller Base'!J9*(-RollerDiscount2026)
+(J$3*$B9)*(RollerAvLabour)
+AAACutLenghtCharge</f>
        <v>33.702318570000003</v>
      </c>
      <c r="K9" s="88">
        <f>'[3]Roller Base'!K9+'[3]Roller Base'!K9*(-RollerDiscount2026)
+(K$3*$B9)*(RollerAvLabour)
+AAACutLenghtCharge</f>
        <v>40.409190219999999</v>
      </c>
      <c r="L9" s="88">
        <f>'[3]Roller Base'!L9+'[3]Roller Base'!L9*(-RollerDiscount2026)
+(L$3*$B9)*(RollerAvLabour)
+AAACutLenghtCharge</f>
        <v>45.099706540000007</v>
      </c>
      <c r="M9" s="88">
        <f>'[3]Roller Base'!M9+'[3]Roller Base'!M9*(-RollerDiscount2026)
+(M$3*$B9)*(RollerAvLabour)
+AAACutLenghtCharge</f>
        <v>52.428638289999995</v>
      </c>
      <c r="N9" s="88">
        <f>'[3]Roller Base'!N9+'[3]Roller Base'!N9*(-RollerDiscount2026)
+(N$3*$B9)*(RollerAvLabour)
+AAACutLenghtCharge</f>
        <v>57.628322500000003</v>
      </c>
      <c r="O9" s="88">
        <f>'[3]Roller Base'!O9+'[3]Roller Base'!O9*(-RollerDiscount2026)
+(O$3*$B9)*(RollerAvLabour)
+AAACutLenghtCharge</f>
        <v>61.485654999999994</v>
      </c>
    </row>
    <row r="10" spans="1:15" x14ac:dyDescent="0.25">
      <c r="A10" s="528"/>
      <c r="B10" s="86">
        <v>1.524</v>
      </c>
      <c r="C10" s="87">
        <f t="shared" si="1"/>
        <v>60</v>
      </c>
      <c r="D10" s="88">
        <f>'[3]Roller Base'!D10+'[3]Roller Base'!D10*(-RollerDiscount2026)
+(D$3*$B10)*(RollerAvLabour)
+AAACutLenghtCharge</f>
        <v>15.6299148</v>
      </c>
      <c r="E10" s="88">
        <f>'[3]Roller Base'!E10+'[3]Roller Base'!E10*(-RollerDiscount2026)
+(E$3*$B10)*(RollerAvLabour)
+AAACutLenghtCharge</f>
        <v>18.008818160000001</v>
      </c>
      <c r="F10" s="88">
        <f>'[3]Roller Base'!F10+'[3]Roller Base'!F10*(-RollerDiscount2026)
+(F$3*$B10)*(RollerAvLabour)
+AAACutLenghtCharge</f>
        <v>20.535104019999999</v>
      </c>
      <c r="G10" s="88">
        <f>'[3]Roller Base'!G10+'[3]Roller Base'!G10*(-RollerDiscount2026)
+(G$3*$B10)*(RollerAvLabour)
+AAACutLenghtCharge</f>
        <v>22.954329309999999</v>
      </c>
      <c r="H10" s="88">
        <f>'[3]Roller Base'!H10+'[3]Roller Base'!H10*(-RollerDiscount2026)
+(H$3*$B10)*(RollerAvLabour)
+AAACutLenghtCharge</f>
        <v>25.554306419999996</v>
      </c>
      <c r="I10" s="88">
        <f>'[3]Roller Base'!I10+'[3]Roller Base'!I10*(-RollerDiscount2026)
+(I$3*$B10)*(RollerAvLabour)
+AAACutLenghtCharge</f>
        <v>30.426126319999998</v>
      </c>
      <c r="J10" s="88">
        <f>'[3]Roller Base'!J10+'[3]Roller Base'!J10*(-RollerDiscount2026)
+(J$3*$B10)*(RollerAvLabour)
+AAACutLenghtCharge</f>
        <v>36.697946219999999</v>
      </c>
      <c r="K10" s="88">
        <f>'[3]Roller Base'!K10+'[3]Roller Base'!K10*(-RollerDiscount2026)
+(K$3*$B10)*(RollerAvLabour)
+AAACutLenghtCharge</f>
        <v>43.904362119999995</v>
      </c>
      <c r="L10" s="88">
        <f>'[3]Roller Base'!L10+'[3]Roller Base'!L10*(-RollerDiscount2026)
+(L$3*$B10)*(RollerAvLabour)
+AAACutLenghtCharge</f>
        <v>49.092784839999993</v>
      </c>
      <c r="M10" s="88">
        <f>'[3]Roller Base'!M10+'[3]Roller Base'!M10*(-RollerDiscount2026)
+(M$3*$B10)*(RollerAvLabour)
+AAACutLenghtCharge</f>
        <v>57.199695339999998</v>
      </c>
      <c r="N10" s="88">
        <f>'[3]Roller Base'!N10+'[3]Roller Base'!N10*(-RollerDiscount2026)
+(N$3*$B10)*(RollerAvLabour)
+AAACutLenghtCharge</f>
        <v>62.951335</v>
      </c>
      <c r="O10" s="88">
        <f>'[3]Roller Base'!O10+'[3]Roller Base'!O10*(-RollerDiscount2026)
+(O$3*$B10)*(RollerAvLabour)
+AAACutLenghtCharge</f>
        <v>67.218130000000002</v>
      </c>
    </row>
    <row r="11" spans="1:15" x14ac:dyDescent="0.25">
      <c r="A11" s="528"/>
      <c r="B11" s="86">
        <v>1.829</v>
      </c>
      <c r="C11" s="87">
        <f t="shared" si="1"/>
        <v>72.00787401574803</v>
      </c>
      <c r="D11" s="88">
        <f>'[3]Roller Base'!D11+'[3]Roller Base'!D11*(-RollerDiscount2026)
+(D$3*$B11)*(RollerAvLabour)
+AAACutLenghtCharge</f>
        <v>16.629003300000001</v>
      </c>
      <c r="E11" s="88">
        <f>'[3]Roller Base'!E11+'[3]Roller Base'!E11*(-RollerDiscount2026)
+(E$3*$B11)*(RollerAvLabour)
+AAACutLenghtCharge</f>
        <v>19.256859860000002</v>
      </c>
      <c r="F11" s="88">
        <f>'[3]Roller Base'!F11+'[3]Roller Base'!F11*(-RollerDiscount2026)
+(F$3*$B11)*(RollerAvLabour)
+AAACutLenghtCharge</f>
        <v>22.032098919999999</v>
      </c>
      <c r="G11" s="88">
        <f>'[3]Roller Base'!G11+'[3]Roller Base'!G11*(-RollerDiscount2026)
+(G$3*$B11)*(RollerAvLabour)
+AAACutLenghtCharge</f>
        <v>24.70191526</v>
      </c>
      <c r="H11" s="88">
        <f>'[3]Roller Base'!H11+'[3]Roller Base'!H11*(-RollerDiscount2026)
+(H$3*$B11)*(RollerAvLabour)
+AAACutLenghtCharge</f>
        <v>27.55084557</v>
      </c>
      <c r="I11" s="88">
        <f>'[3]Roller Base'!I11+'[3]Roller Base'!I11*(-RollerDiscount2026)
+(I$3*$B11)*(RollerAvLabour)
+AAACutLenghtCharge</f>
        <v>32.922209719999998</v>
      </c>
      <c r="J11" s="88">
        <f>'[3]Roller Base'!J11+'[3]Roller Base'!J11*(-RollerDiscount2026)
+(J$3*$B11)*(RollerAvLabour)
+AAACutLenghtCharge</f>
        <v>39.693573870000009</v>
      </c>
      <c r="K11" s="88">
        <f>'[3]Roller Base'!K11+'[3]Roller Base'!K11*(-RollerDiscount2026)
+(K$3*$B11)*(RollerAvLabour)
+AAACutLenghtCharge</f>
        <v>47.399534020000004</v>
      </c>
      <c r="L11" s="88">
        <f>'[3]Roller Base'!L11+'[3]Roller Base'!L11*(-RollerDiscount2026)
+(L$3*$B11)*(RollerAvLabour)
+AAACutLenghtCharge</f>
        <v>53.085863140000001</v>
      </c>
      <c r="M11" s="88">
        <f>'[3]Roller Base'!M11+'[3]Roller Base'!M11*(-RollerDiscount2026)
+(M$3*$B11)*(RollerAvLabour)
+AAACutLenghtCharge</f>
        <v>61.970752390000001</v>
      </c>
      <c r="N11" s="88">
        <f>'[3]Roller Base'!N11+'[3]Roller Base'!N11*(-RollerDiscount2026)
+(N$3*$B11)*(RollerAvLabour)
+AAACutLenghtCharge</f>
        <v>68.274347500000005</v>
      </c>
      <c r="O11" s="88">
        <f>'[3]Roller Base'!O11+'[3]Roller Base'!O11*(-RollerDiscount2026)
+(O$3*$B11)*(RollerAvLabour)
+AAACutLenghtCharge</f>
        <v>72.950604999999996</v>
      </c>
    </row>
    <row r="12" spans="1:15" x14ac:dyDescent="0.25">
      <c r="A12" s="528"/>
      <c r="B12" s="86">
        <v>2.1339999999999999</v>
      </c>
      <c r="C12" s="87">
        <f t="shared" si="1"/>
        <v>84.015748031496059</v>
      </c>
      <c r="D12" s="88">
        <f>'[3]Roller Base'!D12+'[3]Roller Base'!D12*(-RollerDiscount2026)
+(D$3*$B12)*(RollerAvLabour)
+AAACutLenghtCharge</f>
        <v>17.6280918</v>
      </c>
      <c r="E12" s="88">
        <f>'[3]Roller Base'!E12+'[3]Roller Base'!E12*(-RollerDiscount2026)
+(E$3*$B12)*(RollerAvLabour)
+AAACutLenghtCharge</f>
        <v>20.504901559999997</v>
      </c>
      <c r="F12" s="88">
        <f>'[3]Roller Base'!F12+'[3]Roller Base'!F12*(-RollerDiscount2026)
+(F$3*$B12)*(RollerAvLabour)
+AAACutLenghtCharge</f>
        <v>23.52909382</v>
      </c>
      <c r="G12" s="88">
        <f>'[3]Roller Base'!G12+'[3]Roller Base'!G12*(-RollerDiscount2026)
+(G$3*$B12)*(RollerAvLabour)
+AAACutLenghtCharge</f>
        <v>26.449501209999998</v>
      </c>
      <c r="H12" s="88">
        <f>'[3]Roller Base'!H12+'[3]Roller Base'!H12*(-RollerDiscount2026)
+(H$3*$B12)*(RollerAvLabour)
+AAACutLenghtCharge</f>
        <v>29.547384719999997</v>
      </c>
      <c r="I12" s="88">
        <f>'[3]Roller Base'!I12+'[3]Roller Base'!I12*(-RollerDiscount2026)
+(I$3*$B12)*(RollerAvLabour)
+AAACutLenghtCharge</f>
        <v>35.418293119999994</v>
      </c>
      <c r="J12" s="88">
        <f>'[3]Roller Base'!J12+'[3]Roller Base'!J12*(-RollerDiscount2026)
+(J$3*$B12)*(RollerAvLabour)
+AAACutLenghtCharge</f>
        <v>42.689201519999997</v>
      </c>
      <c r="K12" s="88">
        <f>'[3]Roller Base'!K12+'[3]Roller Base'!K12*(-RollerDiscount2026)
+(K$3*$B12)*(RollerAvLabour)
+AAACutLenghtCharge</f>
        <v>50.894705919999993</v>
      </c>
      <c r="L12" s="88">
        <f>'[3]Roller Base'!L12+'[3]Roller Base'!L12*(-RollerDiscount2026)
+(L$3*$B12)*(RollerAvLabour)
+AAACutLenghtCharge</f>
        <v>57.078941439999994</v>
      </c>
      <c r="M12" s="88">
        <f>'[3]Roller Base'!M12+'[3]Roller Base'!M12*(-RollerDiscount2026)
+(M$3*$B12)*(RollerAvLabour)
+AAACutLenghtCharge</f>
        <v>66.741809439999997</v>
      </c>
      <c r="N12" s="88">
        <f>'[3]Roller Base'!N12+'[3]Roller Base'!N12*(-RollerDiscount2026)
+(N$3*$B12)*(RollerAvLabour)
+AAACutLenghtCharge</f>
        <v>73.597359999999995</v>
      </c>
      <c r="O12" s="88">
        <f>'[3]Roller Base'!O12+'[3]Roller Base'!O12*(-RollerDiscount2026)
+(O$3*$B12)*(RollerAvLabour)
+AAACutLenghtCharge</f>
        <v>78.68307999999999</v>
      </c>
    </row>
    <row r="13" spans="1:15" x14ac:dyDescent="0.25">
      <c r="A13" s="528"/>
      <c r="B13" s="86">
        <v>2.4380000000000002</v>
      </c>
      <c r="C13" s="87">
        <f t="shared" si="1"/>
        <v>95.984251968503941</v>
      </c>
      <c r="D13" s="88">
        <f>'[3]Roller Base'!D13+'[3]Roller Base'!D13*(-RollerDiscount2026)
+(D$3*$B13)*(RollerAvLabour)
+AAACutLenghtCharge</f>
        <v>18.623904599999999</v>
      </c>
      <c r="E13" s="88">
        <f>'[3]Roller Base'!E13+'[3]Roller Base'!E13*(-RollerDiscount2026)
+(E$3*$B13)*(RollerAvLabour)
+AAACutLenghtCharge</f>
        <v>21.74885132</v>
      </c>
      <c r="F13" s="88">
        <f>'[3]Roller Base'!F13+'[3]Roller Base'!F13*(-RollerDiscount2026)
+(F$3*$B13)*(RollerAvLabour)
+AAACutLenghtCharge</f>
        <v>25.021180540000003</v>
      </c>
      <c r="G13" s="88">
        <f>'[3]Roller Base'!G13+'[3]Roller Base'!G13*(-RollerDiscount2026)
+(G$3*$B13)*(RollerAvLabour)
+AAACutLenghtCharge</f>
        <v>28.191357369999999</v>
      </c>
      <c r="H13" s="88">
        <f>'[3]Roller Base'!H13+'[3]Roller Base'!H13*(-RollerDiscount2026)
+(H$3*$B13)*(RollerAvLabour)
+AAACutLenghtCharge</f>
        <v>31.537377840000005</v>
      </c>
      <c r="I13" s="88">
        <f>'[3]Roller Base'!I13+'[3]Roller Base'!I13*(-RollerDiscount2026)
+(I$3*$B13)*(RollerAvLabour)
+AAACutLenghtCharge</f>
        <v>37.90619264</v>
      </c>
      <c r="J13" s="88">
        <f>'[3]Roller Base'!J13+'[3]Roller Base'!J13*(-RollerDiscount2026)
+(J$3*$B13)*(RollerAvLabour)
+AAACutLenghtCharge</f>
        <v>45.675007440000009</v>
      </c>
      <c r="K13" s="88">
        <f>'[3]Roller Base'!K13+'[3]Roller Base'!K13*(-RollerDiscount2026)
+(K$3*$B13)*(RollerAvLabour)
+AAACutLenghtCharge</f>
        <v>54.378418239999995</v>
      </c>
      <c r="L13" s="88">
        <f>'[3]Roller Base'!L13+'[3]Roller Base'!L13*(-RollerDiscount2026)
+(L$3*$B13)*(RollerAvLabour)
+AAACutLenghtCharge</f>
        <v>61.058927680000011</v>
      </c>
      <c r="M13" s="88">
        <f>'[3]Roller Base'!M13+'[3]Roller Base'!M13*(-RollerDiscount2026)
+(M$3*$B13)*(RollerAvLabour)
+AAACutLenghtCharge</f>
        <v>71.497223679999991</v>
      </c>
      <c r="N13" s="88">
        <f>'[3]Roller Base'!N13+'[3]Roller Base'!N13*(-RollerDiscount2026)
+(N$3*$B13)*(RollerAvLabour)
+AAACutLenghtCharge</f>
        <v>78.902919999999995</v>
      </c>
      <c r="O13" s="88">
        <f>'[3]Roller Base'!O13+'[3]Roller Base'!O13*(-RollerDiscount2026)
+(O$3*$B13)*(RollerAvLabour)
+AAACutLenghtCharge</f>
        <v>84.39676</v>
      </c>
    </row>
    <row r="14" spans="1:15" x14ac:dyDescent="0.25">
      <c r="A14" s="528"/>
      <c r="B14" s="86">
        <v>2.9129999999999998</v>
      </c>
      <c r="C14" s="87">
        <f t="shared" si="1"/>
        <v>114.68503937007874</v>
      </c>
      <c r="D14" s="88">
        <f>'[3]Roller Base'!D14+'[3]Roller Base'!D14*(-RollerDiscount2026)
+(D$3*$B14)*(RollerAvLabour)
+AAACutLenghtCharge</f>
        <v>20.179862099999998</v>
      </c>
      <c r="E14" s="88">
        <f>'[3]Roller Base'!E14+'[3]Roller Base'!E14*(-RollerDiscount2026)
+(E$3*$B14)*(RollerAvLabour)
+AAACutLenghtCharge</f>
        <v>23.692522819999997</v>
      </c>
      <c r="F14" s="88">
        <f>'[3]Roller Base'!F14+'[3]Roller Base'!F14*(-RollerDiscount2026)
+(F$3*$B14)*(RollerAvLabour)
+AAACutLenghtCharge</f>
        <v>27.352566039999996</v>
      </c>
      <c r="G14" s="88">
        <f>'[3]Roller Base'!G14+'[3]Roller Base'!G14*(-RollerDiscount2026)
+(G$3*$B14)*(RollerAvLabour)
+AAACutLenghtCharge</f>
        <v>30.913007620000002</v>
      </c>
      <c r="H14" s="88">
        <f>'[3]Roller Base'!H14+'[3]Roller Base'!H14*(-RollerDiscount2026)
+(H$3*$B14)*(RollerAvLabour)
+AAACutLenghtCharge</f>
        <v>34.646742089999996</v>
      </c>
      <c r="I14" s="88">
        <f>'[3]Roller Base'!I14+'[3]Roller Base'!I14*(-RollerDiscount2026)
+(I$3*$B14)*(RollerAvLabour)
+AAACutLenghtCharge</f>
        <v>41.793535639999995</v>
      </c>
      <c r="J14" s="88">
        <f>'[3]Roller Base'!J14+'[3]Roller Base'!J14*(-RollerDiscount2026)
+(J$3*$B14)*(RollerAvLabour)
+AAACutLenghtCharge</f>
        <v>50.340329190000006</v>
      </c>
      <c r="K14" s="88">
        <f>'[3]Roller Base'!K14+'[3]Roller Base'!K14*(-RollerDiscount2026)
+(K$3*$B14)*(RollerAvLabour)
+AAACutLenghtCharge</f>
        <v>59.821718739999994</v>
      </c>
      <c r="L14" s="88">
        <f>'[3]Roller Base'!L14+'[3]Roller Base'!L14*(-RollerDiscount2026)
+(L$3*$B14)*(RollerAvLabour)
+AAACutLenghtCharge</f>
        <v>67.277656179999994</v>
      </c>
      <c r="M14" s="88">
        <f>'[3]Roller Base'!M14+'[3]Roller Base'!M14*(-RollerDiscount2026)
+(M$3*$B14)*(RollerAvLabour)
+AAACutLenghtCharge</f>
        <v>78.927558429999991</v>
      </c>
      <c r="N14" s="88">
        <f>'[3]Roller Base'!N14+'[3]Roller Base'!N14*(-RollerDiscount2026)
+(N$3*$B14)*(RollerAvLabour)
+AAACutLenghtCharge</f>
        <v>87.192857500000002</v>
      </c>
      <c r="O14" s="88">
        <f>'[3]Roller Base'!O14+'[3]Roller Base'!O14*(-RollerDiscount2026)
+(O$3*$B14)*(RollerAvLabour)
+AAACutLenghtCharge</f>
        <v>93.324385000000007</v>
      </c>
    </row>
    <row r="15" spans="1:15" x14ac:dyDescent="0.25">
      <c r="A15" s="528"/>
      <c r="B15" s="86">
        <v>3.25</v>
      </c>
      <c r="C15" s="87">
        <f t="shared" si="1"/>
        <v>127.95275590551181</v>
      </c>
      <c r="D15" s="88">
        <f>'[3]Roller Base'!D15+'[3]Roller Base'!D15*(-RollerDiscount2026)
+(D$3*$B15)*(RollerAvLabour)
+AAACutLenghtCharge</f>
        <v>21.283772999999997</v>
      </c>
      <c r="E15" s="88">
        <f>'[3]Roller Base'!E15+'[3]Roller Base'!E15*(-RollerDiscount2026)
+(E$3*$B15)*(RollerAvLabour)
+AAACutLenghtCharge</f>
        <v>25.071506599999999</v>
      </c>
      <c r="F15" s="88">
        <f>'[3]Roller Base'!F15+'[3]Roller Base'!F15*(-RollerDiscount2026)
+(F$3*$B15)*(RollerAvLabour)
+AAACutLenghtCharge</f>
        <v>29.006622700000001</v>
      </c>
      <c r="G15" s="88">
        <f>'[3]Roller Base'!G15+'[3]Roller Base'!G15*(-RollerDiscount2026)
+(G$3*$B15)*(RollerAvLabour)
+AAACutLenghtCharge</f>
        <v>32.843946849999995</v>
      </c>
      <c r="H15" s="88">
        <f>'[3]Roller Base'!H15+'[3]Roller Base'!H15*(-RollerDiscount2026)
+(H$3*$B15)*(RollerAvLabour)
+AAACutLenghtCharge</f>
        <v>36.8527542</v>
      </c>
      <c r="I15" s="88">
        <f>'[3]Roller Base'!I15+'[3]Roller Base'!I15*(-RollerDiscount2026)
+(I$3*$B15)*(RollerAvLabour)
+AAACutLenghtCharge</f>
        <v>44.551503199999999</v>
      </c>
      <c r="J15" s="88">
        <f>'[3]Roller Base'!J15+'[3]Roller Base'!J15*(-RollerDiscount2026)
+(J$3*$B15)*(RollerAvLabour)
+AAACutLenghtCharge</f>
        <v>53.650252200000011</v>
      </c>
      <c r="K15" s="88">
        <f>'[3]Roller Base'!K15+'[3]Roller Base'!K15*(-RollerDiscount2026)
+(K$3*$B15)*(RollerAvLabour)
+AAACutLenghtCharge</f>
        <v>63.683597199999994</v>
      </c>
      <c r="L15" s="88">
        <f>'[3]Roller Base'!L15+'[3]Roller Base'!L15*(-RollerDiscount2026)
+(L$3*$B15)*(RollerAvLabour)
+AAACutLenghtCharge</f>
        <v>71.6896804</v>
      </c>
      <c r="M15" s="88">
        <f>'[3]Roller Base'!M15+'[3]Roller Base'!M15*(-RollerDiscount2026)
+(M$3*$B15)*(RollerAvLabour)
+AAACutLenghtCharge</f>
        <v>84.199185400000005</v>
      </c>
      <c r="N15" s="88">
        <f>'[3]Roller Base'!N15+'[3]Roller Base'!N15*(-RollerDiscount2026)
+(N$3*$B15)*(RollerAvLabour)
+AAACutLenghtCharge</f>
        <v>93.074349999999995</v>
      </c>
      <c r="O15" s="88">
        <f>'[3]Roller Base'!O15+'[3]Roller Base'!O15*(-RollerDiscount2026)
+(O$3*$B15)*(RollerAvLabour)
+AAACutLenghtCharge</f>
        <v>99.658299999999997</v>
      </c>
    </row>
    <row r="16" spans="1:15" x14ac:dyDescent="0.25">
      <c r="A16" s="528"/>
      <c r="B16" s="86">
        <v>3.5</v>
      </c>
      <c r="C16" s="87">
        <f t="shared" si="1"/>
        <v>137.79527559055117</v>
      </c>
      <c r="D16" s="88">
        <f>'[3]Roller Base'!D16+'[3]Roller Base'!D16*(-RollerDiscount2026)
+(D$3*$B16)*(RollerAvLabour)
+AAACutLenghtCharge</f>
        <v>22.102698</v>
      </c>
      <c r="E16" s="88">
        <f>'[3]Roller Base'!E16+'[3]Roller Base'!E16*(-RollerDiscount2026)
+(E$3*$B16)*(RollerAvLabour)
+AAACutLenghtCharge</f>
        <v>26.094491600000001</v>
      </c>
      <c r="F16" s="88">
        <f>'[3]Roller Base'!F16+'[3]Roller Base'!F16*(-RollerDiscount2026)
+(F$3*$B16)*(RollerAvLabour)
+AAACutLenghtCharge</f>
        <v>30.233667699999998</v>
      </c>
      <c r="G16" s="88">
        <f>'[3]Roller Base'!G16+'[3]Roller Base'!G16*(-RollerDiscount2026)
+(G$3*$B16)*(RollerAvLabour)
+AAACutLenghtCharge</f>
        <v>34.276394349999997</v>
      </c>
      <c r="H16" s="88">
        <f>'[3]Roller Base'!H16+'[3]Roller Base'!H16*(-RollerDiscount2026)
+(H$3*$B16)*(RollerAvLabour)
+AAACutLenghtCharge</f>
        <v>38.4892617</v>
      </c>
      <c r="I16" s="88">
        <f>'[3]Roller Base'!I16+'[3]Roller Base'!I16*(-RollerDiscount2026)
+(I$3*$B16)*(RollerAvLabour)
+AAACutLenghtCharge</f>
        <v>46.597473199999996</v>
      </c>
      <c r="J16" s="88">
        <f>'[3]Roller Base'!J16+'[3]Roller Base'!J16*(-RollerDiscount2026)
+(J$3*$B16)*(RollerAvLabour)
+AAACutLenghtCharge</f>
        <v>56.105684699999998</v>
      </c>
      <c r="K16" s="88">
        <f>'[3]Roller Base'!K16+'[3]Roller Base'!K16*(-RollerDiscount2026)
+(K$3*$B16)*(RollerAvLabour)
+AAACutLenghtCharge</f>
        <v>66.548492199999998</v>
      </c>
      <c r="L16" s="88">
        <f>'[3]Roller Base'!L16+'[3]Roller Base'!L16*(-RollerDiscount2026)
+(L$3*$B16)*(RollerAvLabour)
+AAACutLenghtCharge</f>
        <v>74.962695400000001</v>
      </c>
      <c r="M16" s="88">
        <f>'[3]Roller Base'!M16+'[3]Roller Base'!M16*(-RollerDiscount2026)
+(M$3*$B16)*(RollerAvLabour)
+AAACutLenghtCharge</f>
        <v>88.109887900000018</v>
      </c>
      <c r="N16" s="88">
        <f>'[3]Roller Base'!N16+'[3]Roller Base'!N16*(-RollerDiscount2026)
+(N$3*$B16)*(RollerAvLabour)
+AAACutLenghtCharge</f>
        <v>97.437474999999992</v>
      </c>
      <c r="O16" s="88">
        <f>'[3]Roller Base'!O16+'[3]Roller Base'!O16*(-RollerDiscount2026)
+(O$3*$B16)*(RollerAvLabour)
+AAACutLenghtCharge</f>
        <v>104.35704999999999</v>
      </c>
    </row>
    <row r="17" spans="1:15" ht="15" customHeight="1" x14ac:dyDescent="0.25">
      <c r="A17" s="65" t="s">
        <v>30</v>
      </c>
    </row>
    <row r="18" spans="1:15" ht="15" customHeight="1" x14ac:dyDescent="0.2">
      <c r="A18" s="90"/>
      <c r="B18" s="529"/>
      <c r="C18" s="530"/>
      <c r="D18" s="530"/>
      <c r="E18" s="530"/>
      <c r="F18" s="530"/>
      <c r="G18" s="530"/>
      <c r="H18" s="530"/>
      <c r="I18" s="530"/>
      <c r="J18" s="530"/>
      <c r="K18" s="530"/>
      <c r="L18" s="530"/>
      <c r="M18" s="530"/>
      <c r="N18" s="530"/>
      <c r="O18" s="530"/>
    </row>
    <row r="19" spans="1:15" ht="15" customHeight="1" x14ac:dyDescent="0.25">
      <c r="A19" s="531" t="s">
        <v>254</v>
      </c>
      <c r="B19" s="91" t="s">
        <v>255</v>
      </c>
      <c r="C19" s="92"/>
      <c r="D19" s="93">
        <f>[3]Sumary!BP4</f>
        <v>0.61</v>
      </c>
      <c r="E19" s="93">
        <f>[3]Sumary!BQ4</f>
        <v>0.76200000000000001</v>
      </c>
      <c r="F19" s="93">
        <f>[3]Sumary!BR4</f>
        <v>0.91400000000000003</v>
      </c>
      <c r="G19" s="93">
        <f>[3]Sumary!BS4</f>
        <v>1.0669999999999999</v>
      </c>
      <c r="H19" s="93">
        <f>[3]Sumary!BT4</f>
        <v>1.2190000000000001</v>
      </c>
      <c r="I19" s="93">
        <f>[3]Sumary!BU4</f>
        <v>1.524</v>
      </c>
      <c r="J19" s="93">
        <f>[3]Sumary!BV4</f>
        <v>1.829</v>
      </c>
      <c r="K19" s="93">
        <f>[3]Sumary!BW4</f>
        <v>2.1339999999999999</v>
      </c>
      <c r="L19" s="93">
        <f>[3]Sumary!BX4</f>
        <v>2.4380000000000002</v>
      </c>
      <c r="M19" s="93">
        <f>[3]Sumary!BY4</f>
        <v>2.9129999999999998</v>
      </c>
      <c r="N19" s="93">
        <f>[3]Sumary!BZ4</f>
        <v>3.25</v>
      </c>
      <c r="O19" s="93">
        <f>[3]Sumary!CA4</f>
        <v>3.5</v>
      </c>
    </row>
    <row r="20" spans="1:15" ht="15" customHeight="1" x14ac:dyDescent="0.25">
      <c r="A20" s="532"/>
      <c r="B20" s="94"/>
      <c r="C20" s="95" t="s">
        <v>256</v>
      </c>
      <c r="D20" s="96">
        <f>[3]Sumary!BP5</f>
        <v>24.015748031496063</v>
      </c>
      <c r="E20" s="96">
        <f>[3]Sumary!BQ5</f>
        <v>30</v>
      </c>
      <c r="F20" s="96">
        <f>[3]Sumary!BR5</f>
        <v>35.984251968503933</v>
      </c>
      <c r="G20" s="96">
        <f>[3]Sumary!BS5</f>
        <v>42.00787401574803</v>
      </c>
      <c r="H20" s="96">
        <f>[3]Sumary!BT5</f>
        <v>47.99212598425197</v>
      </c>
      <c r="I20" s="96">
        <f>[3]Sumary!BU5</f>
        <v>60</v>
      </c>
      <c r="J20" s="96">
        <f>[3]Sumary!BV5</f>
        <v>72.00787401574803</v>
      </c>
      <c r="K20" s="96">
        <f>[3]Sumary!BW5</f>
        <v>84.015748031496059</v>
      </c>
      <c r="L20" s="96">
        <f>[3]Sumary!BX5</f>
        <v>95.984251968503941</v>
      </c>
      <c r="M20" s="96">
        <f>[3]Sumary!BY5</f>
        <v>114.68503937007874</v>
      </c>
      <c r="N20" s="96">
        <f>[3]Sumary!BZ5</f>
        <v>127.95275590551181</v>
      </c>
      <c r="O20" s="96">
        <f>[3]Sumary!CA5</f>
        <v>137.79527559055117</v>
      </c>
    </row>
    <row r="21" spans="1:15" ht="15" customHeight="1" x14ac:dyDescent="0.25">
      <c r="A21" s="532"/>
      <c r="B21" s="97">
        <f>[3]Sumary!BN6</f>
        <v>0.61</v>
      </c>
      <c r="C21" s="98">
        <f>[3]Sumary!BO6</f>
        <v>24.015748031496063</v>
      </c>
      <c r="D21" s="88">
        <f>'[3]Roller Base'!D21+'[3]Roller Base'!D21*(-RollerDiscount2026)
+(D$3*$B21)*(RollerAvLabour)
+Cut_Length_Charge</f>
        <v>14.496199926470588</v>
      </c>
      <c r="E21" s="88">
        <f>'[3]Roller Base'!E21+'[3]Roller Base'!E21*(-RollerDiscount2026)
+(E$3*$B21)*(RollerAvLabour)
+Cut_Length_Charge</f>
        <v>16.343423514705883</v>
      </c>
      <c r="F21" s="88">
        <f>'[3]Roller Base'!F21+'[3]Roller Base'!F21*(-RollerDiscount2026)
+(F$3*$B21)*(RollerAvLabour)
+Cut_Length_Charge</f>
        <v>18.391206257352941</v>
      </c>
      <c r="G21" s="88">
        <f>'[3]Roller Base'!G21+'[3]Roller Base'!G21*(-RollerDiscount2026)
+(G$3*$B21)*(RollerAvLabour)
+Cut_Length_Charge</f>
        <v>20.284155444852942</v>
      </c>
      <c r="H21" s="88">
        <f>'[3]Roller Base'!H21+'[3]Roller Base'!H21*(-RollerDiscount2026)
+(H$3*$B21)*(RollerAvLabour)
+Cut_Length_Charge</f>
        <v>22.432217764705886</v>
      </c>
      <c r="I21" s="88">
        <f>'[3]Roller Base'!I21+'[3]Roller Base'!I21*(-RollerDiscount2026)
+(I$3*$B21)*(RollerAvLabour)
+Cut_Length_Charge</f>
        <v>26.272670117647056</v>
      </c>
      <c r="J21" s="88">
        <f>'[3]Roller Base'!J21+'[3]Roller Base'!J21*(-RollerDiscount2026)
+(J$3*$B21)*(RollerAvLabour)
+Cut_Length_Charge</f>
        <v>31.513122470588243</v>
      </c>
      <c r="K21" s="88">
        <f>'[3]Roller Base'!K21+'[3]Roller Base'!K21*(-RollerDiscount2026)
+(K$3*$B21)*(RollerAvLabour)
+Cut_Length_Charge</f>
        <v>37.688170823529411</v>
      </c>
      <c r="L21" s="88">
        <f>'[3]Roller Base'!L21+'[3]Roller Base'!L21*(-RollerDiscount2026)
+(L$3*$B21)*(RollerAvLabour)
+Cut_Length_Charge</f>
        <v>41.848607529411773</v>
      </c>
      <c r="M21" s="88">
        <f>'[3]Roller Base'!M21+'[3]Roller Base'!M21*(-RollerDiscount2026)
+(M$3*$B21)*(RollerAvLabour)
+Cut_Length_Charge</f>
        <v>48.349289882352942</v>
      </c>
      <c r="N21" s="88">
        <f>'[3]Roller Base'!N21+'[3]Roller Base'!N21*(-RollerDiscount2026)
+(N$3*$B21)*(RollerAvLabour)
+Cut_Length_Charge</f>
        <v>52.961352941176479</v>
      </c>
      <c r="O21" s="88">
        <f>'[3]Roller Base'!O21+'[3]Roller Base'!O21*(-RollerDiscount2026)
+(O$3*$B21)*(RollerAvLabour)
+Cut_Length_Charge</f>
        <v>56.382764705882359</v>
      </c>
    </row>
    <row r="22" spans="1:15" ht="15" customHeight="1" x14ac:dyDescent="0.25">
      <c r="A22" s="532"/>
      <c r="B22" s="97">
        <f>[3]Sumary!BN7</f>
        <v>0.76200000000000001</v>
      </c>
      <c r="C22" s="98">
        <f>[3]Sumary!BO7</f>
        <v>30</v>
      </c>
      <c r="D22" s="88">
        <f>'[3]Roller Base'!D22+'[3]Roller Base'!D22*(-RollerDiscount2026)
+(D$3*$B22)*(RollerAvLabour)
+Cut_Length_Charge</f>
        <v>15.123573444117646</v>
      </c>
      <c r="E22" s="88">
        <f>'[3]Roller Base'!E22+'[3]Roller Base'!E22*(-RollerDiscount2026)
+(E$3*$B22)*(RollerAvLabour)
+Cut_Length_Charge</f>
        <v>17.127126171176471</v>
      </c>
      <c r="F22" s="88">
        <f>'[3]Roller Base'!F22+'[3]Roller Base'!F22*(-RollerDiscount2026)
+(F$3*$B22)*(RollerAvLabour)
+Cut_Length_Charge</f>
        <v>19.331238052647059</v>
      </c>
      <c r="G22" s="88">
        <f>'[3]Roller Base'!G22+'[3]Roller Base'!G22*(-RollerDiscount2026)
+(G$3*$B22)*(RollerAvLabour)
+Cut_Length_Charge</f>
        <v>21.381544860147059</v>
      </c>
      <c r="H22" s="88">
        <f>'[3]Roller Base'!H22+'[3]Roller Base'!H22*(-RollerDiscount2026)
+(H$3*$B22)*(RollerAvLabour)
+Cut_Length_Charge</f>
        <v>23.685936318823533</v>
      </c>
      <c r="I22" s="88">
        <f>'[3]Roller Base'!I22+'[3]Roller Base'!I22*(-RollerDiscount2026)
+(I$3*$B22)*(RollerAvLabour)
+Cut_Length_Charge</f>
        <v>27.840075430588236</v>
      </c>
      <c r="J22" s="88">
        <f>'[3]Roller Base'!J22+'[3]Roller Base'!J22*(-RollerDiscount2026)
+(J$3*$B22)*(RollerAvLabour)
+Cut_Length_Charge</f>
        <v>33.394214542352948</v>
      </c>
      <c r="K22" s="88">
        <f>'[3]Roller Base'!K22+'[3]Roller Base'!K22*(-RollerDiscount2026)
+(K$3*$B22)*(RollerAvLabour)
+Cut_Length_Charge</f>
        <v>39.882949654117638</v>
      </c>
      <c r="L22" s="88">
        <f>'[3]Roller Base'!L22+'[3]Roller Base'!L22*(-RollerDiscount2026)
+(L$3*$B22)*(RollerAvLabour)
+Cut_Length_Charge</f>
        <v>44.356044637647067</v>
      </c>
      <c r="M22" s="88">
        <f>'[3]Roller Base'!M22+'[3]Roller Base'!M22*(-RollerDiscount2026)
+(M$3*$B22)*(RollerAvLabour)
+Cut_Length_Charge</f>
        <v>51.345255549411775</v>
      </c>
      <c r="N22" s="88">
        <f>'[3]Roller Base'!N22+'[3]Roller Base'!N22*(-RollerDiscount2026)
+(N$3*$B22)*(RollerAvLabour)
+Cut_Length_Charge</f>
        <v>56.303916764705882</v>
      </c>
      <c r="O22" s="88">
        <f>'[3]Roller Base'!O22+'[3]Roller Base'!O22*(-RollerDiscount2026)
+(O$3*$B22)*(RollerAvLabour)
+Cut_Length_Charge</f>
        <v>59.982448823529424</v>
      </c>
    </row>
    <row r="23" spans="1:15" ht="15" customHeight="1" x14ac:dyDescent="0.25">
      <c r="A23" s="532"/>
      <c r="B23" s="97">
        <f>[3]Sumary!BN8</f>
        <v>0.91400000000000003</v>
      </c>
      <c r="C23" s="98">
        <f>[3]Sumary!BO8</f>
        <v>35.984251968503933</v>
      </c>
      <c r="D23" s="88">
        <f>'[3]Roller Base'!D23+'[3]Roller Base'!D23*(-RollerDiscount2026)
+(D$3*$B23)*(RollerAvLabour)
+Cut_Length_Charge</f>
        <v>15.750946961764708</v>
      </c>
      <c r="E23" s="88">
        <f>'[3]Roller Base'!E23+'[3]Roller Base'!E23*(-RollerDiscount2026)
+(E$3*$B23)*(RollerAvLabour)
+Cut_Length_Charge</f>
        <v>17.910828827647062</v>
      </c>
      <c r="F23" s="88">
        <f>'[3]Roller Base'!F23+'[3]Roller Base'!F23*(-RollerDiscount2026)
+(F$3*$B23)*(RollerAvLabour)
+Cut_Length_Charge</f>
        <v>20.271269847941177</v>
      </c>
      <c r="G23" s="88">
        <f>'[3]Roller Base'!G23+'[3]Roller Base'!G23*(-RollerDiscount2026)
+(G$3*$B23)*(RollerAvLabour)
+Cut_Length_Charge</f>
        <v>22.478934275441176</v>
      </c>
      <c r="H23" s="88">
        <f>'[3]Roller Base'!H23+'[3]Roller Base'!H23*(-RollerDiscount2026)
+(H$3*$B23)*(RollerAvLabour)
+Cut_Length_Charge</f>
        <v>24.93965487294118</v>
      </c>
      <c r="I23" s="88">
        <f>'[3]Roller Base'!I23+'[3]Roller Base'!I23*(-RollerDiscount2026)
+(I$3*$B23)*(RollerAvLabour)
+Cut_Length_Charge</f>
        <v>29.407480743529412</v>
      </c>
      <c r="J23" s="88">
        <f>'[3]Roller Base'!J23+'[3]Roller Base'!J23*(-RollerDiscount2026)
+(J$3*$B23)*(RollerAvLabour)
+Cut_Length_Charge</f>
        <v>35.275306614117653</v>
      </c>
      <c r="K23" s="88">
        <f>'[3]Roller Base'!K23+'[3]Roller Base'!K23*(-RollerDiscount2026)
+(K$3*$B23)*(RollerAvLabour)
+Cut_Length_Charge</f>
        <v>42.077728484705879</v>
      </c>
      <c r="L23" s="88">
        <f>'[3]Roller Base'!L23+'[3]Roller Base'!L23*(-RollerDiscount2026)
+(L$3*$B23)*(RollerAvLabour)
+Cut_Length_Charge</f>
        <v>46.86348174588236</v>
      </c>
      <c r="M23" s="88">
        <f>'[3]Roller Base'!M23+'[3]Roller Base'!M23*(-RollerDiscount2026)
+(M$3*$B23)*(RollerAvLabour)
+Cut_Length_Charge</f>
        <v>54.341221216470601</v>
      </c>
      <c r="N23" s="88">
        <f>'[3]Roller Base'!N23+'[3]Roller Base'!N23*(-RollerDiscount2026)
+(N$3*$B23)*(RollerAvLabour)
+Cut_Length_Charge</f>
        <v>59.646480588235299</v>
      </c>
      <c r="O23" s="88">
        <f>'[3]Roller Base'!O23+'[3]Roller Base'!O23*(-RollerDiscount2026)
+(O$3*$B23)*(RollerAvLabour)
+Cut_Length_Charge</f>
        <v>63.582132941176482</v>
      </c>
    </row>
    <row r="24" spans="1:15" ht="15" customHeight="1" x14ac:dyDescent="0.25">
      <c r="A24" s="532"/>
      <c r="B24" s="97">
        <f>[3]Sumary!BN9</f>
        <v>1.0669999999999999</v>
      </c>
      <c r="C24" s="98">
        <f>[3]Sumary!BO9</f>
        <v>42.00787401574803</v>
      </c>
      <c r="D24" s="88">
        <f>'[3]Roller Base'!D24+'[3]Roller Base'!D24*(-RollerDiscount2026)
+(D$3*$B24)*(RollerAvLabour)
+Cut_Length_Charge</f>
        <v>16.382447936764706</v>
      </c>
      <c r="E24" s="88">
        <f>'[3]Roller Base'!E24+'[3]Roller Base'!E24*(-RollerDiscount2026)
+(E$3*$B24)*(RollerAvLabour)
+Cut_Length_Charge</f>
        <v>18.69968742264706</v>
      </c>
      <c r="F24" s="88">
        <f>'[3]Roller Base'!F24+'[3]Roller Base'!F24*(-RollerDiscount2026)
+(F$3*$B24)*(RollerAvLabour)
+Cut_Length_Charge</f>
        <v>21.217486062941177</v>
      </c>
      <c r="G24" s="88">
        <f>'[3]Roller Base'!G24+'[3]Roller Base'!G24*(-RollerDiscount2026)
+(G$3*$B24)*(RollerAvLabour)
+Cut_Length_Charge</f>
        <v>23.583543357941174</v>
      </c>
      <c r="H24" s="88">
        <f>'[3]Roller Base'!H24+'[3]Roller Base'!H24*(-RollerDiscount2026)
+(H$3*$B24)*(RollerAvLabour)
+Cut_Length_Charge</f>
        <v>26.201621575441184</v>
      </c>
      <c r="I24" s="88">
        <f>'[3]Roller Base'!I24+'[3]Roller Base'!I24*(-RollerDiscount2026)
+(I$3*$B24)*(RollerAvLabour)
+Cut_Length_Charge</f>
        <v>30.98519793352941</v>
      </c>
      <c r="J24" s="88">
        <f>'[3]Roller Base'!J24+'[3]Roller Base'!J24*(-RollerDiscount2026)
+(J$3*$B24)*(RollerAvLabour)
+Cut_Length_Charge</f>
        <v>37.168774291617652</v>
      </c>
      <c r="K24" s="88">
        <f>'[3]Roller Base'!K24+'[3]Roller Base'!K24*(-RollerDiscount2026)
+(K$3*$B24)*(RollerAvLabour)
+Cut_Length_Charge</f>
        <v>44.286946649705875</v>
      </c>
      <c r="L24" s="88">
        <f>'[3]Roller Base'!L24+'[3]Roller Base'!L24*(-RollerDiscount2026)
+(L$3*$B24)*(RollerAvLabour)
+Cut_Length_Charge</f>
        <v>49.387415150882369</v>
      </c>
      <c r="M24" s="88">
        <f>'[3]Roller Base'!M24+'[3]Roller Base'!M24*(-RollerDiscount2026)
+(M$3*$B24)*(RollerAvLabour)
+Cut_Length_Charge</f>
        <v>57.356897183970595</v>
      </c>
      <c r="N24" s="88">
        <f>'[3]Roller Base'!N24+'[3]Roller Base'!N24*(-RollerDiscount2026)
+(N$3*$B24)*(RollerAvLabour)
+Cut_Length_Charge</f>
        <v>63.011034963235296</v>
      </c>
      <c r="O24" s="88">
        <f>'[3]Roller Base'!O24+'[3]Roller Base'!O24*(-RollerDiscount2026)
+(O$3*$B24)*(RollerAvLabour)
+Cut_Length_Charge</f>
        <v>67.205499191176472</v>
      </c>
    </row>
    <row r="25" spans="1:15" ht="15" customHeight="1" x14ac:dyDescent="0.25">
      <c r="A25" s="532"/>
      <c r="B25" s="97">
        <f>[3]Sumary!BN10</f>
        <v>1.2190000000000001</v>
      </c>
      <c r="C25" s="98">
        <f>[3]Sumary!BO10</f>
        <v>47.99212598425197</v>
      </c>
      <c r="D25" s="88">
        <f>'[3]Roller Base'!D25+'[3]Roller Base'!D25*(-RollerDiscount2026)
+(D$3*$B25)*(RollerAvLabour)
+Cut_Length_Charge</f>
        <v>17.009821454411764</v>
      </c>
      <c r="E25" s="88">
        <f>'[3]Roller Base'!E25+'[3]Roller Base'!E25*(-RollerDiscount2026)
+(E$3*$B25)*(RollerAvLabour)
+Cut_Length_Charge</f>
        <v>19.483390079117651</v>
      </c>
      <c r="F25" s="88">
        <f>'[3]Roller Base'!F25+'[3]Roller Base'!F25*(-RollerDiscount2026)
+(F$3*$B25)*(RollerAvLabour)
+Cut_Length_Charge</f>
        <v>22.157517858235295</v>
      </c>
      <c r="G25" s="88">
        <f>'[3]Roller Base'!G25+'[3]Roller Base'!G25*(-RollerDiscount2026)
+(G$3*$B25)*(RollerAvLabour)
+Cut_Length_Charge</f>
        <v>24.680932773235298</v>
      </c>
      <c r="H25" s="88">
        <f>'[3]Roller Base'!H25+'[3]Roller Base'!H25*(-RollerDiscount2026)
+(H$3*$B25)*(RollerAvLabour)
+Cut_Length_Charge</f>
        <v>27.455340129558831</v>
      </c>
      <c r="I25" s="88">
        <f>'[3]Roller Base'!I25+'[3]Roller Base'!I25*(-RollerDiscount2026)
+(I$3*$B25)*(RollerAvLabour)
+Cut_Length_Charge</f>
        <v>32.552603246470589</v>
      </c>
      <c r="J25" s="88">
        <f>'[3]Roller Base'!J25+'[3]Roller Base'!J25*(-RollerDiscount2026)
+(J$3*$B25)*(RollerAvLabour)
+Cut_Length_Charge</f>
        <v>39.049866363382364</v>
      </c>
      <c r="K25" s="88">
        <f>'[3]Roller Base'!K25+'[3]Roller Base'!K25*(-RollerDiscount2026)
+(K$3*$B25)*(RollerAvLabour)
+Cut_Length_Charge</f>
        <v>46.481725480294124</v>
      </c>
      <c r="L25" s="88">
        <f>'[3]Roller Base'!L25+'[3]Roller Base'!L25*(-RollerDiscount2026)
+(L$3*$B25)*(RollerAvLabour)
+Cut_Length_Charge</f>
        <v>51.894852259117663</v>
      </c>
      <c r="M25" s="88">
        <f>'[3]Roller Base'!M25+'[3]Roller Base'!M25*(-RollerDiscount2026)
+(M$3*$B25)*(RollerAvLabour)
+Cut_Length_Charge</f>
        <v>60.352862851029414</v>
      </c>
      <c r="N25" s="88">
        <f>'[3]Roller Base'!N25+'[3]Roller Base'!N25*(-RollerDiscount2026)
+(N$3*$B25)*(RollerAvLabour)
+Cut_Length_Charge</f>
        <v>66.353598786764707</v>
      </c>
      <c r="O25" s="88">
        <f>'[3]Roller Base'!O25+'[3]Roller Base'!O25*(-RollerDiscount2026)
+(O$3*$B25)*(RollerAvLabour)
+Cut_Length_Charge</f>
        <v>70.805183308823544</v>
      </c>
    </row>
    <row r="26" spans="1:15" ht="15" customHeight="1" x14ac:dyDescent="0.25">
      <c r="A26" s="532"/>
      <c r="B26" s="97">
        <f>[3]Sumary!BN11</f>
        <v>1.524</v>
      </c>
      <c r="C26" s="98">
        <f>[3]Sumary!BO11</f>
        <v>60</v>
      </c>
      <c r="D26" s="88">
        <f>'[3]Roller Base'!D26+'[3]Roller Base'!D26*(-RollerDiscount2026)
+(D$3*$B26)*(RollerAvLabour)
+Cut_Length_Charge</f>
        <v>18.268695947058823</v>
      </c>
      <c r="E26" s="88">
        <f>'[3]Roller Base'!E26+'[3]Roller Base'!E26*(-RollerDiscount2026)
+(E$3*$B26)*(RollerAvLabour)
+Cut_Length_Charge</f>
        <v>21.055951330588236</v>
      </c>
      <c r="F26" s="88">
        <f>'[3]Roller Base'!F26+'[3]Roller Base'!F26*(-RollerDiscount2026)
+(F$3*$B26)*(RollerAvLabour)
+Cut_Length_Charge</f>
        <v>24.043765868529412</v>
      </c>
      <c r="G26" s="88">
        <f>'[3]Roller Base'!G26+'[3]Roller Base'!G26*(-RollerDiscount2026)
+(G$3*$B26)*(RollerAvLabour)
+Cut_Length_Charge</f>
        <v>26.882931271029413</v>
      </c>
      <c r="H26" s="88">
        <f>'[3]Roller Base'!H26+'[3]Roller Base'!H26*(-RollerDiscount2026)
+(H$3*$B26)*(RollerAvLabour)
+Cut_Length_Charge</f>
        <v>29.971025386176475</v>
      </c>
      <c r="I26" s="88">
        <f>'[3]Roller Base'!I26+'[3]Roller Base'!I26*(-RollerDiscount2026)
+(I$3*$B26)*(RollerAvLabour)
+Cut_Length_Charge</f>
        <v>35.697725749411767</v>
      </c>
      <c r="J26" s="88">
        <f>'[3]Roller Base'!J26+'[3]Roller Base'!J26*(-RollerDiscount2026)
+(J$3*$B26)*(RollerAvLabour)
+Cut_Length_Charge</f>
        <v>42.824426112647068</v>
      </c>
      <c r="K26" s="88">
        <f>'[3]Roller Base'!K26+'[3]Roller Base'!K26*(-RollerDiscount2026)
+(K$3*$B26)*(RollerAvLabour)
+Cut_Length_Charge</f>
        <v>50.885722475882353</v>
      </c>
      <c r="L26" s="88">
        <f>'[3]Roller Base'!L26+'[3]Roller Base'!L26*(-RollerDiscount2026)
+(L$3*$B26)*(RollerAvLabour)
+Cut_Length_Charge</f>
        <v>56.926222772352951</v>
      </c>
      <c r="M26" s="88">
        <f>'[3]Roller Base'!M26+'[3]Roller Base'!M26*(-RollerDiscount2026)
+(M$3*$B26)*(RollerAvLabour)
+Cut_Length_Charge</f>
        <v>66.364504485588242</v>
      </c>
      <c r="N26" s="88">
        <f>'[3]Roller Base'!N26+'[3]Roller Base'!N26*(-RollerDiscount2026)
+(N$3*$B26)*(RollerAvLabour)
+Cut_Length_Charge</f>
        <v>73.060716985294121</v>
      </c>
      <c r="O26" s="88">
        <f>'[3]Roller Base'!O26+'[3]Roller Base'!O26*(-RollerDiscount2026)
+(O$3*$B26)*(RollerAvLabour)
+Cut_Length_Charge</f>
        <v>78.028233676470592</v>
      </c>
    </row>
    <row r="27" spans="1:15" ht="15" customHeight="1" x14ac:dyDescent="0.25">
      <c r="A27" s="532"/>
      <c r="B27" s="97">
        <f>[3]Sumary!BN12</f>
        <v>1.829</v>
      </c>
      <c r="C27" s="98">
        <f>[3]Sumary!BO12</f>
        <v>72.00787401574803</v>
      </c>
      <c r="D27" s="88">
        <f>'[3]Roller Base'!D27+'[3]Roller Base'!D27*(-RollerDiscount2026)
+(D$3*$B27)*(RollerAvLabour)
+Cut_Length_Charge</f>
        <v>19.527570439705883</v>
      </c>
      <c r="E27" s="88">
        <f>'[3]Roller Base'!E27+'[3]Roller Base'!E27*(-RollerDiscount2026)
+(E$3*$B27)*(RollerAvLabour)
+Cut_Length_Charge</f>
        <v>22.628512582058825</v>
      </c>
      <c r="F27" s="88">
        <f>'[3]Roller Base'!F27+'[3]Roller Base'!F27*(-RollerDiscount2026)
+(F$3*$B27)*(RollerAvLabour)
+Cut_Length_Charge</f>
        <v>25.93001387882353</v>
      </c>
      <c r="G27" s="88">
        <f>'[3]Roller Base'!G27+'[3]Roller Base'!G27*(-RollerDiscount2026)
+(G$3*$B27)*(RollerAvLabour)
+Cut_Length_Charge</f>
        <v>29.084929768823528</v>
      </c>
      <c r="H27" s="88">
        <f>'[3]Roller Base'!H27+'[3]Roller Base'!H27*(-RollerDiscount2026)
+(H$3*$B27)*(RollerAvLabour)
+Cut_Length_Charge</f>
        <v>32.486710642794122</v>
      </c>
      <c r="I27" s="88">
        <f>'[3]Roller Base'!I27+'[3]Roller Base'!I27*(-RollerDiscount2026)
+(I$3*$B27)*(RollerAvLabour)
+Cut_Length_Charge</f>
        <v>38.842848252352944</v>
      </c>
      <c r="J27" s="88">
        <f>'[3]Roller Base'!J27+'[3]Roller Base'!J27*(-RollerDiscount2026)
+(J$3*$B27)*(RollerAvLabour)
+Cut_Length_Charge</f>
        <v>46.598985861911771</v>
      </c>
      <c r="K27" s="88">
        <f>'[3]Roller Base'!K27+'[3]Roller Base'!K27*(-RollerDiscount2026)
+(K$3*$B27)*(RollerAvLabour)
+Cut_Length_Charge</f>
        <v>55.28971947147059</v>
      </c>
      <c r="L27" s="88">
        <f>'[3]Roller Base'!L27+'[3]Roller Base'!L27*(-RollerDiscount2026)
+(L$3*$B27)*(RollerAvLabour)
+Cut_Length_Charge</f>
        <v>61.957593285588246</v>
      </c>
      <c r="M27" s="88">
        <f>'[3]Roller Base'!M27+'[3]Roller Base'!M27*(-RollerDiscount2026)
+(M$3*$B27)*(RollerAvLabour)
+Cut_Length_Charge</f>
        <v>72.376146120147069</v>
      </c>
      <c r="N27" s="88">
        <f>'[3]Roller Base'!N27+'[3]Roller Base'!N27*(-RollerDiscount2026)
+(N$3*$B27)*(RollerAvLabour)
+Cut_Length_Charge</f>
        <v>79.767835183823536</v>
      </c>
      <c r="O27" s="88">
        <f>'[3]Roller Base'!O27+'[3]Roller Base'!O27*(-RollerDiscount2026)
+(O$3*$B27)*(RollerAvLabour)
+Cut_Length_Charge</f>
        <v>85.251284044117654</v>
      </c>
    </row>
    <row r="28" spans="1:15" ht="15" customHeight="1" x14ac:dyDescent="0.25">
      <c r="A28" s="532"/>
      <c r="B28" s="97">
        <f>[3]Sumary!BN13</f>
        <v>2.1339999999999999</v>
      </c>
      <c r="C28" s="98">
        <f>[3]Sumary!BO13</f>
        <v>84.015748031496059</v>
      </c>
      <c r="D28" s="88">
        <f>'[3]Roller Base'!D28+'[3]Roller Base'!D28*(-RollerDiscount2026)
+(D$3*$B28)*(RollerAvLabour)
+Cut_Length_Charge</f>
        <v>20.786444932352943</v>
      </c>
      <c r="E28" s="88">
        <f>'[3]Roller Base'!E28+'[3]Roller Base'!E28*(-RollerDiscount2026)
+(E$3*$B28)*(RollerAvLabour)
+Cut_Length_Charge</f>
        <v>24.20107383352941</v>
      </c>
      <c r="F28" s="88">
        <f>'[3]Roller Base'!F28+'[3]Roller Base'!F28*(-RollerDiscount2026)
+(F$3*$B28)*(RollerAvLabour)
+Cut_Length_Charge</f>
        <v>27.816261889117648</v>
      </c>
      <c r="G28" s="88">
        <f>'[3]Roller Base'!G28+'[3]Roller Base'!G28*(-RollerDiscount2026)
+(G$3*$B28)*(RollerAvLabour)
+Cut_Length_Charge</f>
        <v>31.286928266617647</v>
      </c>
      <c r="H28" s="88">
        <f>'[3]Roller Base'!H28+'[3]Roller Base'!H28*(-RollerDiscount2026)
+(H$3*$B28)*(RollerAvLabour)
+Cut_Length_Charge</f>
        <v>35.002395899411773</v>
      </c>
      <c r="I28" s="88">
        <f>'[3]Roller Base'!I28+'[3]Roller Base'!I28*(-RollerDiscount2026)
+(I$3*$B28)*(RollerAvLabour)
+Cut_Length_Charge</f>
        <v>41.987970755294121</v>
      </c>
      <c r="J28" s="88">
        <f>'[3]Roller Base'!J28+'[3]Roller Base'!J28*(-RollerDiscount2026)
+(J$3*$B28)*(RollerAvLabour)
+Cut_Length_Charge</f>
        <v>50.373545611176482</v>
      </c>
      <c r="K28" s="88">
        <f>'[3]Roller Base'!K28+'[3]Roller Base'!K28*(-RollerDiscount2026)
+(K$3*$B28)*(RollerAvLabour)
+Cut_Length_Charge</f>
        <v>59.69371646705882</v>
      </c>
      <c r="L28" s="88">
        <f>'[3]Roller Base'!L28+'[3]Roller Base'!L28*(-RollerDiscount2026)
+(L$3*$B28)*(RollerAvLabour)
+Cut_Length_Charge</f>
        <v>66.988963798823534</v>
      </c>
      <c r="M28" s="88">
        <f>'[3]Roller Base'!M28+'[3]Roller Base'!M28*(-RollerDiscount2026)
+(M$3*$B28)*(RollerAvLabour)
+Cut_Length_Charge</f>
        <v>78.387787754705883</v>
      </c>
      <c r="N28" s="88">
        <f>'[3]Roller Base'!N28+'[3]Roller Base'!N28*(-RollerDiscount2026)
+(N$3*$B28)*(RollerAvLabour)
+Cut_Length_Charge</f>
        <v>86.47495338235295</v>
      </c>
      <c r="O28" s="88">
        <f>'[3]Roller Base'!O28+'[3]Roller Base'!O28*(-RollerDiscount2026)
+(O$3*$B28)*(RollerAvLabour)
+Cut_Length_Charge</f>
        <v>92.474334411764687</v>
      </c>
    </row>
    <row r="29" spans="1:15" ht="15" customHeight="1" x14ac:dyDescent="0.25">
      <c r="A29" s="532"/>
      <c r="B29" s="97">
        <f>[3]Sumary!BN14</f>
        <v>2.4380000000000002</v>
      </c>
      <c r="C29" s="98">
        <f>[3]Sumary!BO14</f>
        <v>95.984251968503941</v>
      </c>
      <c r="D29" s="88">
        <f>'[3]Roller Base'!D29+'[3]Roller Base'!D29*(-RollerDiscount2026)
+(D$3*$B29)*(RollerAvLabour)
+Cut_Length_Charge</f>
        <v>22.041191967647059</v>
      </c>
      <c r="E29" s="88">
        <f>'[3]Roller Base'!E29+'[3]Roller Base'!E29*(-RollerDiscount2026)
+(E$3*$B29)*(RollerAvLabour)
+Cut_Length_Charge</f>
        <v>25.76847914647059</v>
      </c>
      <c r="F29" s="88">
        <f>'[3]Roller Base'!F29+'[3]Roller Base'!F29*(-RollerDiscount2026)
+(F$3*$B29)*(RollerAvLabour)
+Cut_Length_Charge</f>
        <v>29.696325479705884</v>
      </c>
      <c r="G29" s="88">
        <f>'[3]Roller Base'!G29+'[3]Roller Base'!G29*(-RollerDiscount2026)
+(G$3*$B29)*(RollerAvLabour)
+Cut_Length_Charge</f>
        <v>33.481707097205884</v>
      </c>
      <c r="H29" s="88">
        <f>'[3]Roller Base'!H29+'[3]Roller Base'!H29*(-RollerDiscount2026)
+(H$3*$B29)*(RollerAvLabour)
+Cut_Length_Charge</f>
        <v>37.509833007647067</v>
      </c>
      <c r="I29" s="88">
        <f>'[3]Roller Base'!I29+'[3]Roller Base'!I29*(-RollerDiscount2026)
+(I$3*$B29)*(RollerAvLabour)
+Cut_Length_Charge</f>
        <v>45.12278138117648</v>
      </c>
      <c r="J29" s="88">
        <f>'[3]Roller Base'!J29+'[3]Roller Base'!J29*(-RollerDiscount2026)
+(J$3*$B29)*(RollerAvLabour)
+Cut_Length_Charge</f>
        <v>54.135729754705892</v>
      </c>
      <c r="K29" s="88">
        <f>'[3]Roller Base'!K29+'[3]Roller Base'!K29*(-RollerDiscount2026)
+(K$3*$B29)*(RollerAvLabour)
+Cut_Length_Charge</f>
        <v>64.083274128235303</v>
      </c>
      <c r="L29" s="88">
        <f>'[3]Roller Base'!L29+'[3]Roller Base'!L29*(-RollerDiscount2026)
+(L$3*$B29)*(RollerAvLabour)
+Cut_Length_Charge</f>
        <v>72.003838015294136</v>
      </c>
      <c r="M29" s="88">
        <f>'[3]Roller Base'!M29+'[3]Roller Base'!M29*(-RollerDiscount2026)
+(M$3*$B29)*(RollerAvLabour)
+Cut_Length_Charge</f>
        <v>84.379719088823535</v>
      </c>
      <c r="N29" s="88">
        <f>'[3]Roller Base'!N29+'[3]Roller Base'!N29*(-RollerDiscount2026)
+(N$3*$B29)*(RollerAvLabour)
+Cut_Length_Charge</f>
        <v>93.160081029411771</v>
      </c>
      <c r="O29" s="88">
        <f>'[3]Roller Base'!O29+'[3]Roller Base'!O29*(-RollerDiscount2026)
+(O$3*$B29)*(RollerAvLabour)
+Cut_Length_Charge</f>
        <v>99.673702647058832</v>
      </c>
    </row>
    <row r="30" spans="1:15" ht="15" customHeight="1" x14ac:dyDescent="0.25">
      <c r="A30" s="532"/>
      <c r="B30" s="97">
        <f>[3]Sumary!BN15</f>
        <v>2.9129999999999998</v>
      </c>
      <c r="C30" s="98">
        <f>[3]Sumary!BO15</f>
        <v>114.68503937007874</v>
      </c>
      <c r="D30" s="88">
        <f>'[3]Roller Base'!D30+'[3]Roller Base'!D30*(-RollerDiscount2026)
+(D$3*$B30)*(RollerAvLabour)
+Cut_Length_Charge</f>
        <v>24.001734210294121</v>
      </c>
      <c r="E30" s="88">
        <f>'[3]Roller Base'!E30+'[3]Roller Base'!E30*(-RollerDiscount2026)
+(E$3*$B30)*(RollerAvLabour)
+Cut_Length_Charge</f>
        <v>28.217549947941176</v>
      </c>
      <c r="F30" s="88">
        <f>'[3]Roller Base'!F30+'[3]Roller Base'!F30*(-RollerDiscount2026)
+(F$3*$B30)*(RollerAvLabour)
+Cut_Length_Charge</f>
        <v>32.633924840000006</v>
      </c>
      <c r="G30" s="88">
        <f>'[3]Roller Base'!G30+'[3]Roller Base'!G30*(-RollerDiscount2026)
+(G$3*$B30)*(RollerAvLabour)
+Cut_Length_Charge</f>
        <v>36.91104902</v>
      </c>
      <c r="H30" s="88">
        <f>'[3]Roller Base'!H30+'[3]Roller Base'!H30*(-RollerDiscount2026)
+(H$3*$B30)*(RollerAvLabour)
+Cut_Length_Charge</f>
        <v>41.427703489264701</v>
      </c>
      <c r="I30" s="88">
        <f>'[3]Roller Base'!I30+'[3]Roller Base'!I30*(-RollerDiscount2026)
+(I$3*$B30)*(RollerAvLabour)
+Cut_Length_Charge</f>
        <v>50.020922984117654</v>
      </c>
      <c r="J30" s="88">
        <f>'[3]Roller Base'!J30+'[3]Roller Base'!J30*(-RollerDiscount2026)
+(J$3*$B30)*(RollerAvLabour)
+Cut_Length_Charge</f>
        <v>60.014142478970591</v>
      </c>
      <c r="K30" s="88">
        <f>'[3]Roller Base'!K30+'[3]Roller Base'!K30*(-RollerDiscount2026)
+(K$3*$B30)*(RollerAvLabour)
+Cut_Length_Charge</f>
        <v>70.941957973823534</v>
      </c>
      <c r="L30" s="88">
        <f>'[3]Roller Base'!L30+'[3]Roller Base'!L30*(-RollerDiscount2026)
+(L$3*$B30)*(RollerAvLabour)
+Cut_Length_Charge</f>
        <v>79.839578978529403</v>
      </c>
      <c r="M30" s="88">
        <f>'[3]Roller Base'!M30+'[3]Roller Base'!M30*(-RollerDiscount2026)
+(M$3*$B30)*(RollerAvLabour)
+Cut_Length_Charge</f>
        <v>93.742111798382354</v>
      </c>
      <c r="N30" s="88">
        <f>'[3]Roller Base'!N30+'[3]Roller Base'!N30*(-RollerDiscount2026)
+(N$3*$B30)*(RollerAvLabour)
+Cut_Length_Charge</f>
        <v>103.60559297794117</v>
      </c>
      <c r="O30" s="88">
        <f>'[3]Roller Base'!O30+'[3]Roller Base'!O30*(-RollerDiscount2026)
+(O$3*$B30)*(RollerAvLabour)
+Cut_Length_Charge</f>
        <v>110.92271551470589</v>
      </c>
    </row>
    <row r="31" spans="1:15" ht="15" customHeight="1" x14ac:dyDescent="0.25">
      <c r="A31" s="532"/>
      <c r="B31" s="97">
        <f>[3]Sumary!BN16</f>
        <v>3.25</v>
      </c>
      <c r="C31" s="98">
        <f>[3]Sumary!BO16</f>
        <v>127.95275590551181</v>
      </c>
      <c r="D31" s="88">
        <f>'[3]Roller Base'!D31+'[3]Roller Base'!D31*(-RollerDiscount2026)
+(D$3*$B31)*(RollerAvLabour)
+Cut_Length_Charge</f>
        <v>25.392687338235294</v>
      </c>
      <c r="E31" s="88">
        <f>'[3]Roller Base'!E31+'[3]Roller Base'!E31*(-RollerDiscount2026)
+(E$3*$B31)*(RollerAvLabour)
+Cut_Length_Charge</f>
        <v>29.955101232352945</v>
      </c>
      <c r="F31" s="88">
        <f>'[3]Roller Base'!F31+'[3]Roller Base'!F31*(-RollerDiscount2026)
+(F$3*$B31)*(RollerAvLabour)
+Cut_Length_Charge</f>
        <v>34.718074280882355</v>
      </c>
      <c r="G31" s="88">
        <f>'[3]Roller Base'!G31+'[3]Roller Base'!G31*(-RollerDiscount2026)
+(G$3*$B31)*(RollerAvLabour)
+Cut_Length_Charge</f>
        <v>39.344076868382352</v>
      </c>
      <c r="H31" s="88">
        <f>'[3]Roller Base'!H31+'[3]Roller Base'!H31*(-RollerDiscount2026)
+(H$3*$B31)*(RollerAvLabour)
+Cut_Length_Charge</f>
        <v>44.207329494117651</v>
      </c>
      <c r="I31" s="88">
        <f>'[3]Roller Base'!I31+'[3]Roller Base'!I31*(-RollerDiscount2026)
+(I$3*$B31)*(RollerAvLabour)
+Cut_Length_Charge</f>
        <v>53.496025552941191</v>
      </c>
      <c r="J31" s="88">
        <f>'[3]Roller Base'!J31+'[3]Roller Base'!J31*(-RollerDiscount2026)
+(J$3*$B31)*(RollerAvLabour)
+Cut_Length_Charge</f>
        <v>64.184721611764715</v>
      </c>
      <c r="K31" s="88">
        <f>'[3]Roller Base'!K31+'[3]Roller Base'!K31*(-RollerDiscount2026)
+(K$3*$B31)*(RollerAvLabour)
+Cut_Length_Charge</f>
        <v>75.808013670588224</v>
      </c>
      <c r="L31" s="88">
        <f>'[3]Roller Base'!L31+'[3]Roller Base'!L31*(-RollerDiscount2026)
+(L$3*$B31)*(RollerAvLabour)
+Cut_Length_Charge</f>
        <v>85.398830988235304</v>
      </c>
      <c r="M31" s="88">
        <f>'[3]Roller Base'!M31+'[3]Roller Base'!M31*(-RollerDiscount2026)
+(M$3*$B31)*(RollerAvLabour)
+Cut_Length_Charge</f>
        <v>100.38448304705884</v>
      </c>
      <c r="N31" s="88">
        <f>'[3]Roller Base'!N31+'[3]Roller Base'!N31*(-RollerDiscount2026)
+(N$3*$B31)*(RollerAvLabour)
+Cut_Length_Charge</f>
        <v>111.01640882352942</v>
      </c>
      <c r="O31" s="88">
        <f>'[3]Roller Base'!O31+'[3]Roller Base'!O31*(-RollerDiscount2026)
+(O$3*$B31)*(RollerAvLabour)
+Cut_Length_Charge</f>
        <v>118.90359411764706</v>
      </c>
    </row>
    <row r="32" spans="1:15" ht="15" customHeight="1" x14ac:dyDescent="0.25">
      <c r="A32" s="532"/>
      <c r="B32" s="97">
        <f>[3]Sumary!BN17</f>
        <v>3.5</v>
      </c>
      <c r="C32" s="98">
        <f>[3]Sumary!BO17</f>
        <v>137.79527559055117</v>
      </c>
      <c r="D32" s="88">
        <f>'[3]Roller Base'!D32+'[3]Roller Base'!D32*(-RollerDiscount2026)
+(D$3*$B32)*(RollerAvLabour)
+Cut_Length_Charge</f>
        <v>26.424551676470593</v>
      </c>
      <c r="E32" s="88">
        <f>'[3]Roller Base'!E32+'[3]Roller Base'!E32*(-RollerDiscount2026)
+(E$3*$B32)*(RollerAvLabour)
+Cut_Length_Charge</f>
        <v>31.244085864705884</v>
      </c>
      <c r="F32" s="88">
        <f>'[3]Roller Base'!F32+'[3]Roller Base'!F32*(-RollerDiscount2026)
+(F$3*$B32)*(RollerAvLabour)
+Cut_Length_Charge</f>
        <v>36.264179207352939</v>
      </c>
      <c r="G32" s="88">
        <f>'[3]Roller Base'!G32+'[3]Roller Base'!G32*(-RollerDiscount2026)
+(G$3*$B32)*(RollerAvLabour)
+Cut_Length_Charge</f>
        <v>41.148993669852942</v>
      </c>
      <c r="H32" s="88">
        <f>'[3]Roller Base'!H32+'[3]Roller Base'!H32*(-RollerDiscount2026)
+(H$3*$B32)*(RollerAvLabour)
+Cut_Length_Charge</f>
        <v>46.269366589705882</v>
      </c>
      <c r="I32" s="88">
        <f>'[3]Roller Base'!I32+'[3]Roller Base'!I32*(-RollerDiscount2026)
+(I$3*$B32)*(RollerAvLabour)
+Cut_Length_Charge</f>
        <v>56.073994817647069</v>
      </c>
      <c r="J32" s="88">
        <f>'[3]Roller Base'!J32+'[3]Roller Base'!J32*(-RollerDiscount2026)
+(J$3*$B32)*(RollerAvLabour)
+Cut_Length_Charge</f>
        <v>67.278623045588247</v>
      </c>
      <c r="K32" s="88">
        <f>'[3]Roller Base'!K32+'[3]Roller Base'!K32*(-RollerDiscount2026)
+(K$3*$B32)*(RollerAvLabour)
+Cut_Length_Charge</f>
        <v>79.417847273529418</v>
      </c>
      <c r="L32" s="88">
        <f>'[3]Roller Base'!L32+'[3]Roller Base'!L32*(-RollerDiscount2026)
+(L$3*$B32)*(RollerAvLabour)
+Cut_Length_Charge</f>
        <v>89.522905179411765</v>
      </c>
      <c r="M32" s="88">
        <f>'[3]Roller Base'!M32+'[3]Roller Base'!M32*(-RollerDiscount2026)
+(M$3*$B32)*(RollerAvLabour)
+Cut_Length_Charge</f>
        <v>105.31205815735296</v>
      </c>
      <c r="N32" s="88">
        <f>'[3]Roller Base'!N32+'[3]Roller Base'!N32*(-RollerDiscount2026)
+(N$3*$B32)*(RollerAvLabour)
+Cut_Length_Charge</f>
        <v>116.51404669117647</v>
      </c>
      <c r="O32" s="88">
        <f>'[3]Roller Base'!O32+'[3]Roller Base'!O32*(-RollerDiscount2026)
+(O$3*$B32)*(RollerAvLabour)
+Cut_Length_Charge</f>
        <v>124.82412720588236</v>
      </c>
    </row>
    <row r="33" spans="1:15" ht="15" customHeight="1" x14ac:dyDescent="0.25">
      <c r="B33" s="99"/>
      <c r="C33" s="100"/>
      <c r="D33" s="101"/>
      <c r="E33" s="101"/>
      <c r="F33" s="101"/>
      <c r="G33" s="101"/>
      <c r="H33" s="101"/>
      <c r="I33" s="101"/>
      <c r="J33" s="101"/>
      <c r="K33" s="101"/>
      <c r="L33" s="101"/>
      <c r="M33" s="101"/>
      <c r="N33" s="101"/>
      <c r="O33" s="101"/>
    </row>
    <row r="34" spans="1:15" ht="15" customHeight="1" x14ac:dyDescent="0.25">
      <c r="A34" s="65" t="s">
        <v>31</v>
      </c>
    </row>
    <row r="35" spans="1:15" ht="15" customHeight="1" x14ac:dyDescent="0.2">
      <c r="A35" s="90"/>
      <c r="B35" s="529"/>
      <c r="C35" s="530"/>
      <c r="D35" s="530"/>
      <c r="E35" s="530"/>
      <c r="F35" s="530"/>
      <c r="G35" s="530"/>
      <c r="H35" s="530"/>
      <c r="I35" s="530"/>
      <c r="J35" s="530"/>
      <c r="K35" s="530"/>
      <c r="L35" s="530"/>
      <c r="M35" s="530"/>
      <c r="N35" s="530"/>
      <c r="O35" s="530"/>
    </row>
    <row r="36" spans="1:15" ht="15" customHeight="1" x14ac:dyDescent="0.25">
      <c r="A36" s="523" t="s">
        <v>254</v>
      </c>
      <c r="B36" s="91" t="s">
        <v>255</v>
      </c>
      <c r="C36" s="92"/>
      <c r="D36" s="93">
        <f>[3]Sumary!BP4</f>
        <v>0.61</v>
      </c>
      <c r="E36" s="93">
        <f>[3]Sumary!BQ4</f>
        <v>0.76200000000000001</v>
      </c>
      <c r="F36" s="93">
        <f>[3]Sumary!BR4</f>
        <v>0.91400000000000003</v>
      </c>
      <c r="G36" s="93">
        <f>[3]Sumary!BS4</f>
        <v>1.0669999999999999</v>
      </c>
      <c r="H36" s="93">
        <f>[3]Sumary!BT4</f>
        <v>1.2190000000000001</v>
      </c>
      <c r="I36" s="93">
        <f>[3]Sumary!BU4</f>
        <v>1.524</v>
      </c>
      <c r="J36" s="93">
        <f>[3]Sumary!BV4</f>
        <v>1.829</v>
      </c>
      <c r="K36" s="93">
        <f>[3]Sumary!BW4</f>
        <v>2.1339999999999999</v>
      </c>
      <c r="L36" s="93">
        <f>[3]Sumary!BX4</f>
        <v>2.4380000000000002</v>
      </c>
      <c r="M36" s="93">
        <f>[3]Sumary!BY4</f>
        <v>2.9129999999999998</v>
      </c>
      <c r="N36" s="93">
        <f>[3]Sumary!BZ4</f>
        <v>3.25</v>
      </c>
      <c r="O36" s="93">
        <f>[3]Sumary!CA4</f>
        <v>3.5</v>
      </c>
    </row>
    <row r="37" spans="1:15" ht="15" customHeight="1" x14ac:dyDescent="0.25">
      <c r="A37" s="524"/>
      <c r="B37" s="102"/>
      <c r="C37" s="103" t="s">
        <v>256</v>
      </c>
      <c r="D37" s="96">
        <f>[3]Sumary!BP5</f>
        <v>24.015748031496063</v>
      </c>
      <c r="E37" s="96">
        <f>[3]Sumary!BQ5</f>
        <v>30</v>
      </c>
      <c r="F37" s="96">
        <f>[3]Sumary!BR5</f>
        <v>35.984251968503933</v>
      </c>
      <c r="G37" s="96">
        <f>[3]Sumary!BS5</f>
        <v>42.00787401574803</v>
      </c>
      <c r="H37" s="96">
        <f>[3]Sumary!BT5</f>
        <v>47.99212598425197</v>
      </c>
      <c r="I37" s="96">
        <f>[3]Sumary!BU5</f>
        <v>60</v>
      </c>
      <c r="J37" s="96">
        <f>[3]Sumary!BV5</f>
        <v>72.00787401574803</v>
      </c>
      <c r="K37" s="96">
        <f>[3]Sumary!BW5</f>
        <v>84.015748031496059</v>
      </c>
      <c r="L37" s="96">
        <f>[3]Sumary!BX5</f>
        <v>95.984251968503941</v>
      </c>
      <c r="M37" s="96">
        <f>[3]Sumary!BY5</f>
        <v>114.68503937007874</v>
      </c>
      <c r="N37" s="96">
        <f>[3]Sumary!BZ5</f>
        <v>127.95275590551181</v>
      </c>
      <c r="O37" s="96">
        <f>[3]Sumary!CA5</f>
        <v>137.79527559055117</v>
      </c>
    </row>
    <row r="38" spans="1:15" ht="15" customHeight="1" x14ac:dyDescent="0.25">
      <c r="A38" s="524"/>
      <c r="B38" s="97">
        <f>[3]Sumary!BN6</f>
        <v>0.61</v>
      </c>
      <c r="C38" s="98">
        <f>[3]Sumary!BO6</f>
        <v>24.015748031496063</v>
      </c>
      <c r="D38" s="88">
        <f>'[3]Roller Base'!D38+'[3]Roller Base'!D38*(-RollerDiscount2026)
+(D$3*$B38)*(RollerAvLabour)
+Cut_Length_Charge</f>
        <v>16.213393670988573</v>
      </c>
      <c r="E38" s="88">
        <f>'[3]Roller Base'!E38+'[3]Roller Base'!E38*(-RollerDiscount2026)
+(E$3*$B38)*(RollerAvLabour)
+Cut_Length_Charge</f>
        <v>18.488508159497208</v>
      </c>
      <c r="F38" s="88">
        <f>'[3]Roller Base'!F38+'[3]Roller Base'!F38*(-RollerDiscount2026)
+(F$3*$B38)*(RollerAvLabour)
+Cut_Length_Charge</f>
        <v>21.070327658237101</v>
      </c>
      <c r="G38" s="88">
        <f>'[3]Roller Base'!G38+'[3]Roller Base'!G38*(-RollerDiscount2026)
+(G$3*$B38)*(RollerAvLabour)
+Cut_Length_Charge</f>
        <v>23.411751215906985</v>
      </c>
      <c r="H38" s="88">
        <f>'[3]Roller Base'!H38+'[3]Roller Base'!H38*(-RollerDiscount2026)
+(H$3*$B38)*(RollerAvLabour)
+Cut_Length_Charge</f>
        <v>26.14692321976251</v>
      </c>
      <c r="I38" s="88">
        <f>'[3]Roller Base'!I38+'[3]Roller Base'!I38*(-RollerDiscount2026)
+(I$3*$B38)*(RollerAvLabour)
+Cut_Length_Charge</f>
        <v>30.916813771056649</v>
      </c>
      <c r="J38" s="88">
        <f>'[3]Roller Base'!J38+'[3]Roller Base'!J38*(-RollerDiscount2026)
+(J$3*$B38)*(RollerAvLabour)
+Cut_Length_Charge</f>
        <v>37.086704322350805</v>
      </c>
      <c r="K38" s="88">
        <f>'[3]Roller Base'!K38+'[3]Roller Base'!K38*(-RollerDiscount2026)
+(K$3*$B38)*(RollerAvLabour)
+Cut_Length_Charge</f>
        <v>44.191190873644949</v>
      </c>
      <c r="L38" s="88">
        <f>'[3]Roller Base'!L38+'[3]Roller Base'!L38*(-RollerDiscount2026)
+(L$3*$B38)*(RollerAvLabour)
+Cut_Length_Charge</f>
        <v>49.27801843952502</v>
      </c>
      <c r="M38" s="88">
        <f>'[3]Roller Base'!M38+'[3]Roller Base'!M38*(-RollerDiscount2026)
+(M$3*$B38)*(RollerAvLabour)
+Cut_Length_Charge</f>
        <v>57.226186511212624</v>
      </c>
      <c r="N38" s="88">
        <f>'[3]Roller Base'!N38+'[3]Roller Base'!N38*(-RollerDiscount2026)
+(N$3*$B38)*(RollerAvLabour)
+Cut_Length_Charge</f>
        <v>62.86520259575731</v>
      </c>
      <c r="O38" s="88">
        <f>'[3]Roller Base'!O38+'[3]Roller Base'!O38*(-RollerDiscount2026)
+(O$3*$B38)*(RollerAvLabour)
+Cut_Length_Charge</f>
        <v>67.048448949277102</v>
      </c>
    </row>
    <row r="39" spans="1:15" ht="15" customHeight="1" x14ac:dyDescent="0.25">
      <c r="A39" s="524"/>
      <c r="B39" s="97">
        <f>[3]Sumary!BN7</f>
        <v>0.76200000000000001</v>
      </c>
      <c r="C39" s="98">
        <f>[3]Sumary!BO7</f>
        <v>30</v>
      </c>
      <c r="D39" s="88">
        <f>'[3]Roller Base'!D39+'[3]Roller Base'!D39*(-RollerDiscount2026)
+(D$3*$B39)*(RollerAvLabour)
+Cut_Length_Charge</f>
        <v>17.09919634622646</v>
      </c>
      <c r="E39" s="88">
        <f>'[3]Roller Base'!E39+'[3]Roller Base'!E39*(-RollerDiscount2026)
+(E$3*$B39)*(RollerAvLabour)
+Cut_Length_Charge</f>
        <v>19.595035435777973</v>
      </c>
      <c r="F39" s="88">
        <f>'[3]Roller Base'!F39+'[3]Roller Base'!F39*(-RollerDiscount2026)
+(F$3*$B39)*(RollerAvLabour)
+Cut_Length_Charge</f>
        <v>22.397579535560752</v>
      </c>
      <c r="G39" s="88">
        <f>'[3]Roller Base'!G39+'[3]Roller Base'!G39*(-RollerDiscount2026)
+(G$3*$B39)*(RollerAvLabour)
+Cut_Length_Charge</f>
        <v>24.961179829806696</v>
      </c>
      <c r="H39" s="88">
        <f>'[3]Roller Base'!H39+'[3]Roller Base'!H39*(-RollerDiscount2026)
+(H$3*$B39)*(RollerAvLabour)
+Cut_Length_Charge</f>
        <v>27.917076434705105</v>
      </c>
      <c r="I39" s="88">
        <f>'[3]Roller Base'!I39+'[3]Roller Base'!I39*(-RollerDiscount2026)
+(I$3*$B39)*(RollerAvLabour)
+Cut_Length_Charge</f>
        <v>33.12986832361819</v>
      </c>
      <c r="J39" s="88">
        <f>'[3]Roller Base'!J39+'[3]Roller Base'!J39*(-RollerDiscount2026)
+(J$3*$B39)*(RollerAvLabour)
+Cut_Length_Charge</f>
        <v>39.742660212531277</v>
      </c>
      <c r="K39" s="88">
        <f>'[3]Roller Base'!K39+'[3]Roller Base'!K39*(-RollerDiscount2026)
+(K$3*$B39)*(RollerAvLabour)
+Cut_Length_Charge</f>
        <v>47.29004810144437</v>
      </c>
      <c r="L39" s="88">
        <f>'[3]Roller Base'!L39+'[3]Roller Base'!L39*(-RollerDiscount2026)
+(L$3*$B39)*(RollerAvLabour)
+Cut_Length_Charge</f>
        <v>52.818324869410212</v>
      </c>
      <c r="M39" s="88">
        <f>'[3]Roller Base'!M39+'[3]Roller Base'!M39*(-RollerDiscount2026)
+(M$3*$B39)*(RollerAvLabour)
+Cut_Length_Charge</f>
        <v>61.456257319356823</v>
      </c>
      <c r="N39" s="88">
        <f>'[3]Roller Base'!N39+'[3]Roller Base'!N39*(-RollerDiscount2026)
+(N$3*$B39)*(RollerAvLabour)
+Cut_Length_Charge</f>
        <v>67.58464307858209</v>
      </c>
      <c r="O39" s="88">
        <f>'[3]Roller Base'!O39+'[3]Roller Base'!O39*(-RollerDiscount2026)
+(O$3*$B39)*(RollerAvLabour)
+Cut_Length_Charge</f>
        <v>72.130923315396117</v>
      </c>
    </row>
    <row r="40" spans="1:15" ht="15" customHeight="1" x14ac:dyDescent="0.25">
      <c r="A40" s="524"/>
      <c r="B40" s="97">
        <f>[3]Sumary!BN8</f>
        <v>0.91400000000000003</v>
      </c>
      <c r="C40" s="98">
        <f>[3]Sumary!BO8</f>
        <v>35.984251968503933</v>
      </c>
      <c r="D40" s="88">
        <f>'[3]Roller Base'!D40+'[3]Roller Base'!D40*(-RollerDiscount2026)
+(D$3*$B40)*(RollerAvLabour)
+Cut_Length_Charge</f>
        <v>17.984999021464347</v>
      </c>
      <c r="E40" s="88">
        <f>'[3]Roller Base'!E40+'[3]Roller Base'!E40*(-RollerDiscount2026)
+(E$3*$B40)*(RollerAvLabour)
+Cut_Length_Charge</f>
        <v>20.701562712058745</v>
      </c>
      <c r="F40" s="88">
        <f>'[3]Roller Base'!F40+'[3]Roller Base'!F40*(-RollerDiscount2026)
+(F$3*$B40)*(RollerAvLabour)
+Cut_Length_Charge</f>
        <v>23.724831412884402</v>
      </c>
      <c r="G40" s="88">
        <f>'[3]Roller Base'!G40+'[3]Roller Base'!G40*(-RollerDiscount2026)
+(G$3*$B40)*(RollerAvLabour)
+Cut_Length_Charge</f>
        <v>26.510608443706403</v>
      </c>
      <c r="H40" s="88">
        <f>'[3]Roller Base'!H40+'[3]Roller Base'!H40*(-RollerDiscount2026)
+(H$3*$B40)*(RollerAvLabour)
+Cut_Length_Charge</f>
        <v>29.687229649647701</v>
      </c>
      <c r="I40" s="88">
        <f>'[3]Roller Base'!I40+'[3]Roller Base'!I40*(-RollerDiscount2026)
+(I$3*$B40)*(RollerAvLabour)
+Cut_Length_Charge</f>
        <v>35.342922876179728</v>
      </c>
      <c r="J40" s="88">
        <f>'[3]Roller Base'!J40+'[3]Roller Base'!J40*(-RollerDiscount2026)
+(J$3*$B40)*(RollerAvLabour)
+Cut_Length_Charge</f>
        <v>42.398616102711756</v>
      </c>
      <c r="K40" s="88">
        <f>'[3]Roller Base'!K40+'[3]Roller Base'!K40*(-RollerDiscount2026)
+(K$3*$B40)*(RollerAvLabour)
+Cut_Length_Charge</f>
        <v>50.388905329243784</v>
      </c>
      <c r="L40" s="88">
        <f>'[3]Roller Base'!L40+'[3]Roller Base'!L40*(-RollerDiscount2026)
+(L$3*$B40)*(RollerAvLabour)
+Cut_Length_Charge</f>
        <v>56.358631299295403</v>
      </c>
      <c r="M40" s="88">
        <f>'[3]Roller Base'!M40+'[3]Roller Base'!M40*(-RollerDiscount2026)
+(M$3*$B40)*(RollerAvLabour)
+Cut_Length_Charge</f>
        <v>65.686328127501014</v>
      </c>
      <c r="N40" s="88">
        <f>'[3]Roller Base'!N40+'[3]Roller Base'!N40*(-RollerDiscount2026)
+(N$3*$B40)*(RollerAvLabour)
+Cut_Length_Charge</f>
        <v>72.304083561406898</v>
      </c>
      <c r="O40" s="88">
        <f>'[3]Roller Base'!O40+'[3]Roller Base'!O40*(-RollerDiscount2026)
+(O$3*$B40)*(RollerAvLabour)
+Cut_Length_Charge</f>
        <v>77.213397681515133</v>
      </c>
    </row>
    <row r="41" spans="1:15" ht="15" customHeight="1" x14ac:dyDescent="0.25">
      <c r="A41" s="524"/>
      <c r="B41" s="97">
        <f>[3]Sumary!BN9</f>
        <v>1.0669999999999999</v>
      </c>
      <c r="C41" s="98">
        <f>[3]Sumary!BO9</f>
        <v>42.00787401574803</v>
      </c>
      <c r="D41" s="88">
        <f>'[3]Roller Base'!D41+'[3]Roller Base'!D41*(-RollerDiscount2026)
+(D$3*$B41)*(RollerAvLabour)
+Cut_Length_Charge</f>
        <v>18.876629345881426</v>
      </c>
      <c r="E41" s="88">
        <f>'[3]Roller Base'!E41+'[3]Roller Base'!E41*(-RollerDiscount2026)
+(E$3*$B41)*(RollerAvLabour)
+Cut_Length_Charge</f>
        <v>21.815369773051884</v>
      </c>
      <c r="F41" s="88">
        <f>'[3]Roller Base'!F41+'[3]Roller Base'!F41*(-RollerDiscount2026)
+(F$3*$B41)*(RollerAvLabour)
+Cut_Length_Charge</f>
        <v>25.060815210453605</v>
      </c>
      <c r="G41" s="88">
        <f>'[3]Roller Base'!G41+'[3]Roller Base'!G41*(-RollerDiscount2026)
+(G$3*$B41)*(RollerAvLabour)
+Cut_Length_Charge</f>
        <v>28.070230666908085</v>
      </c>
      <c r="H41" s="88">
        <f>'[3]Roller Base'!H41+'[3]Roller Base'!H41*(-RollerDiscount2026)
+(H$3*$B41)*(RollerAvLabour)
+Cut_Length_Charge</f>
        <v>31.46902860942544</v>
      </c>
      <c r="I41" s="88">
        <f>'[3]Roller Base'!I41+'[3]Roller Base'!I41*(-RollerDiscount2026)
+(I$3*$B41)*(RollerAvLabour)
+Cut_Length_Charge</f>
        <v>37.570536998166006</v>
      </c>
      <c r="J41" s="88">
        <f>'[3]Roller Base'!J41+'[3]Roller Base'!J41*(-RollerDiscount2026)
+(J$3*$B41)*(RollerAvLabour)
+Cut_Length_Charge</f>
        <v>45.072045386906588</v>
      </c>
      <c r="K41" s="88">
        <f>'[3]Roller Base'!K41+'[3]Roller Base'!K41*(-RollerDiscount2026)
+(K$3*$B41)*(RollerAvLabour)
+Cut_Length_Charge</f>
        <v>53.508149775647148</v>
      </c>
      <c r="L41" s="88">
        <f>'[3]Roller Base'!L41+'[3]Roller Base'!L41*(-RollerDiscount2026)
+(L$3*$B41)*(RollerAvLabour)
+Cut_Length_Charge</f>
        <v>59.92222921885088</v>
      </c>
      <c r="M41" s="88">
        <f>'[3]Roller Base'!M41+'[3]Roller Base'!M41*(-RollerDiscount2026)
+(M$3*$B41)*(RollerAvLabour)
+Cut_Length_Charge</f>
        <v>69.944228348856683</v>
      </c>
      <c r="N41" s="88">
        <f>'[3]Roller Base'!N41+'[3]Roller Base'!N41*(-RollerDiscount2026)
+(N$3*$B41)*(RollerAvLabour)
+Cut_Length_Charge</f>
        <v>77.054572994776606</v>
      </c>
      <c r="O41" s="88">
        <f>'[3]Roller Base'!O41+'[3]Roller Base'!O41*(-RollerDiscount2026)
+(O$3*$B41)*(RollerAvLabour)
+Cut_Length_Charge</f>
        <v>82.329309378990189</v>
      </c>
    </row>
    <row r="42" spans="1:15" ht="15" customHeight="1" x14ac:dyDescent="0.25">
      <c r="A42" s="524"/>
      <c r="B42" s="97">
        <f>[3]Sumary!BN10</f>
        <v>1.2190000000000001</v>
      </c>
      <c r="C42" s="98">
        <f>[3]Sumary!BO10</f>
        <v>47.99212598425197</v>
      </c>
      <c r="D42" s="88">
        <f>'[3]Roller Base'!D42+'[3]Roller Base'!D42*(-RollerDiscount2026)
+(D$3*$B42)*(RollerAvLabour)
+Cut_Length_Charge</f>
        <v>19.762432021119313</v>
      </c>
      <c r="E42" s="88">
        <f>'[3]Roller Base'!E42+'[3]Roller Base'!E42*(-RollerDiscount2026)
+(E$3*$B42)*(RollerAvLabour)
+Cut_Length_Charge</f>
        <v>22.921897049332653</v>
      </c>
      <c r="F42" s="88">
        <f>'[3]Roller Base'!F42+'[3]Roller Base'!F42*(-RollerDiscount2026)
+(F$3*$B42)*(RollerAvLabour)
+Cut_Length_Charge</f>
        <v>26.388067087777255</v>
      </c>
      <c r="G42" s="88">
        <f>'[3]Roller Base'!G42+'[3]Roller Base'!G42*(-RollerDiscount2026)
+(G$3*$B42)*(RollerAvLabour)
+Cut_Length_Charge</f>
        <v>29.619659280807799</v>
      </c>
      <c r="H42" s="88">
        <f>'[3]Roller Base'!H42+'[3]Roller Base'!H42*(-RollerDiscount2026)
+(H$3*$B42)*(RollerAvLabour)
+Cut_Length_Charge</f>
        <v>33.239181824368032</v>
      </c>
      <c r="I42" s="88">
        <f>'[3]Roller Base'!I42+'[3]Roller Base'!I42*(-RollerDiscount2026)
+(I$3*$B42)*(RollerAvLabour)
+Cut_Length_Charge</f>
        <v>39.783591550727557</v>
      </c>
      <c r="J42" s="88">
        <f>'[3]Roller Base'!J42+'[3]Roller Base'!J42*(-RollerDiscount2026)
+(J$3*$B42)*(RollerAvLabour)
+Cut_Length_Charge</f>
        <v>47.72800127708706</v>
      </c>
      <c r="K42" s="88">
        <f>'[3]Roller Base'!K42+'[3]Roller Base'!K42*(-RollerDiscount2026)
+(K$3*$B42)*(RollerAvLabour)
+Cut_Length_Charge</f>
        <v>56.607007003446576</v>
      </c>
      <c r="L42" s="88">
        <f>'[3]Roller Base'!L42+'[3]Roller Base'!L42*(-RollerDiscount2026)
+(L$3*$B42)*(RollerAvLabour)
+Cut_Length_Charge</f>
        <v>63.462535648736072</v>
      </c>
      <c r="M42" s="88">
        <f>'[3]Roller Base'!M42+'[3]Roller Base'!M42*(-RollerDiscount2026)
+(M$3*$B42)*(RollerAvLabour)
+Cut_Length_Charge</f>
        <v>74.174299157000888</v>
      </c>
      <c r="N42" s="88">
        <f>'[3]Roller Base'!N42+'[3]Roller Base'!N42*(-RollerDiscount2026)
+(N$3*$B42)*(RollerAvLabour)
+Cut_Length_Charge</f>
        <v>81.774013477601429</v>
      </c>
      <c r="O42" s="88">
        <f>'[3]Roller Base'!O42+'[3]Roller Base'!O42*(-RollerDiscount2026)
+(O$3*$B42)*(RollerAvLabour)
+Cut_Length_Charge</f>
        <v>87.411783745109219</v>
      </c>
    </row>
    <row r="43" spans="1:15" ht="15" customHeight="1" x14ac:dyDescent="0.25">
      <c r="A43" s="524"/>
      <c r="B43" s="97">
        <f>[3]Sumary!BN11</f>
        <v>1.524</v>
      </c>
      <c r="C43" s="98">
        <f>[3]Sumary!BO11</f>
        <v>60</v>
      </c>
      <c r="D43" s="88">
        <f>'[3]Roller Base'!D43+'[3]Roller Base'!D43*(-RollerDiscount2026)
+(D$3*$B43)*(RollerAvLabour)
+Cut_Length_Charge</f>
        <v>21.539865020774275</v>
      </c>
      <c r="E43" s="88">
        <f>'[3]Roller Base'!E43+'[3]Roller Base'!E43*(-RollerDiscount2026)
+(E$3*$B43)*(RollerAvLabour)
+Cut_Length_Charge</f>
        <v>25.142231386606561</v>
      </c>
      <c r="F43" s="88">
        <f>'[3]Roller Base'!F43+'[3]Roller Base'!F43*(-RollerDiscount2026)
+(F$3*$B43)*(RollerAvLabour)
+Cut_Length_Charge</f>
        <v>29.051302762670105</v>
      </c>
      <c r="G43" s="88">
        <f>'[3]Roller Base'!G43+'[3]Roller Base'!G43*(-RollerDiscount2026)
+(G$3*$B43)*(RollerAvLabour)
+Cut_Length_Charge</f>
        <v>32.728710117909188</v>
      </c>
      <c r="H43" s="88">
        <f>'[3]Roller Base'!H43+'[3]Roller Base'!H43*(-RollerDiscount2026)
+(H$3*$B43)*(RollerAvLabour)
+Cut_Length_Charge</f>
        <v>36.791133999088366</v>
      </c>
      <c r="I43" s="88">
        <f>'[3]Roller Base'!I43+'[3]Roller Base'!I43*(-RollerDiscount2026)
+(I$3*$B43)*(RollerAvLabour)
+Cut_Length_Charge</f>
        <v>44.224260225275373</v>
      </c>
      <c r="J43" s="88">
        <f>'[3]Roller Base'!J43+'[3]Roller Base'!J43*(-RollerDiscount2026)
+(J$3*$B43)*(RollerAvLabour)
+Cut_Length_Charge</f>
        <v>53.057386451462357</v>
      </c>
      <c r="K43" s="88">
        <f>'[3]Roller Base'!K43+'[3]Roller Base'!K43*(-RollerDiscount2026)
+(K$3*$B43)*(RollerAvLabour)
+Cut_Length_Charge</f>
        <v>62.825108677649354</v>
      </c>
      <c r="L43" s="88">
        <f>'[3]Roller Base'!L43+'[3]Roller Base'!L43*(-RollerDiscount2026)
+(L$3*$B43)*(RollerAvLabour)
+Cut_Length_Charge</f>
        <v>70.566439998176733</v>
      </c>
      <c r="M43" s="88">
        <f>'[3]Roller Base'!M43+'[3]Roller Base'!M43*(-RollerDiscount2026)
+(M$3*$B43)*(RollerAvLabour)
+Cut_Length_Charge</f>
        <v>82.662270186500734</v>
      </c>
      <c r="N43" s="88">
        <f>'[3]Roller Base'!N43+'[3]Roller Base'!N43*(-RollerDiscount2026)
+(N$3*$B43)*(RollerAvLabour)
+Cut_Length_Charge</f>
        <v>91.243943393795902</v>
      </c>
      <c r="O43" s="88">
        <f>'[3]Roller Base'!O43+'[3]Roller Base'!O43*(-RollerDiscount2026)
+(O$3*$B43)*(RollerAvLabour)
+Cut_Length_Charge</f>
        <v>97.610169808703276</v>
      </c>
    </row>
    <row r="44" spans="1:15" ht="15" customHeight="1" x14ac:dyDescent="0.25">
      <c r="A44" s="524"/>
      <c r="B44" s="97">
        <f>[3]Sumary!BN12</f>
        <v>1.829</v>
      </c>
      <c r="C44" s="98">
        <f>[3]Sumary!BO12</f>
        <v>72.00787401574803</v>
      </c>
      <c r="D44" s="88">
        <f>'[3]Roller Base'!D44+'[3]Roller Base'!D44*(-RollerDiscount2026)
+(D$3*$B44)*(RollerAvLabour)
+Cut_Length_Charge</f>
        <v>23.317298020429249</v>
      </c>
      <c r="E44" s="88">
        <f>'[3]Roller Base'!E44+'[3]Roller Base'!E44*(-RollerDiscount2026)
+(E$3*$B44)*(RollerAvLabour)
+Cut_Length_Charge</f>
        <v>27.362565723880472</v>
      </c>
      <c r="F44" s="88">
        <f>'[3]Roller Base'!F44+'[3]Roller Base'!F44*(-RollerDiscount2026)
+(F$3*$B44)*(RollerAvLabour)
+Cut_Length_Charge</f>
        <v>31.71453843756295</v>
      </c>
      <c r="G44" s="88">
        <f>'[3]Roller Base'!G44+'[3]Roller Base'!G44*(-RollerDiscount2026)
+(G$3*$B44)*(RollerAvLabour)
+Cut_Length_Charge</f>
        <v>35.83776095501058</v>
      </c>
      <c r="H44" s="88">
        <f>'[3]Roller Base'!H44+'[3]Roller Base'!H44*(-RollerDiscount2026)
+(H$3*$B44)*(RollerAvLabour)
+Cut_Length_Charge</f>
        <v>40.343086173808707</v>
      </c>
      <c r="I44" s="88">
        <f>'[3]Roller Base'!I44+'[3]Roller Base'!I44*(-RollerDiscount2026)
+(I$3*$B44)*(RollerAvLabour)
+Cut_Length_Charge</f>
        <v>48.664928899823188</v>
      </c>
      <c r="J44" s="88">
        <f>'[3]Roller Base'!J44+'[3]Roller Base'!J44*(-RollerDiscount2026)
+(J$3*$B44)*(RollerAvLabour)
+Cut_Length_Charge</f>
        <v>58.38677162583766</v>
      </c>
      <c r="K44" s="88">
        <f>'[3]Roller Base'!K44+'[3]Roller Base'!K44*(-RollerDiscount2026)
+(K$3*$B44)*(RollerAvLabour)
+Cut_Length_Charge</f>
        <v>69.043210351852139</v>
      </c>
      <c r="L44" s="88">
        <f>'[3]Roller Base'!L44+'[3]Roller Base'!L44*(-RollerDiscount2026)
+(L$3*$B44)*(RollerAvLabour)
+Cut_Length_Charge</f>
        <v>77.670344347617416</v>
      </c>
      <c r="M44" s="88">
        <f>'[3]Roller Base'!M44+'[3]Roller Base'!M44*(-RollerDiscount2026)
+(M$3*$B44)*(RollerAvLabour)
+Cut_Length_Charge</f>
        <v>91.150241216000609</v>
      </c>
      <c r="N44" s="88">
        <f>'[3]Roller Base'!N44+'[3]Roller Base'!N44*(-RollerDiscount2026)
+(N$3*$B44)*(RollerAvLabour)
+Cut_Length_Charge</f>
        <v>100.71387330999039</v>
      </c>
      <c r="O44" s="88">
        <f>'[3]Roller Base'!O44+'[3]Roller Base'!O44*(-RollerDiscount2026)
+(O$3*$B44)*(RollerAvLabour)
+Cut_Length_Charge</f>
        <v>107.80855587229735</v>
      </c>
    </row>
    <row r="45" spans="1:15" ht="15" customHeight="1" x14ac:dyDescent="0.25">
      <c r="A45" s="524"/>
      <c r="B45" s="97">
        <f>[3]Sumary!BN13</f>
        <v>2.1339999999999999</v>
      </c>
      <c r="C45" s="98">
        <f>[3]Sumary!BO13</f>
        <v>84.015748031496059</v>
      </c>
      <c r="D45" s="88">
        <f>'[3]Roller Base'!D45+'[3]Roller Base'!D45*(-RollerDiscount2026)
+(D$3*$B45)*(RollerAvLabour)
+Cut_Length_Charge</f>
        <v>25.094731020084211</v>
      </c>
      <c r="E45" s="88">
        <f>'[3]Roller Base'!E45+'[3]Roller Base'!E45*(-RollerDiscount2026)
+(E$3*$B45)*(RollerAvLabour)
+Cut_Length_Charge</f>
        <v>29.582900061154376</v>
      </c>
      <c r="F45" s="88">
        <f>'[3]Roller Base'!F45+'[3]Roller Base'!F45*(-RollerDiscount2026)
+(F$3*$B45)*(RollerAvLabour)
+Cut_Length_Charge</f>
        <v>34.377774112455803</v>
      </c>
      <c r="G45" s="88">
        <f>'[3]Roller Base'!G45+'[3]Roller Base'!G45*(-RollerDiscount2026)
+(G$3*$B45)*(RollerAvLabour)
+Cut_Length_Charge</f>
        <v>38.946811792111973</v>
      </c>
      <c r="H45" s="88">
        <f>'[3]Roller Base'!H45+'[3]Roller Base'!H45*(-RollerDiscount2026)
+(H$3*$B45)*(RollerAvLabour)
+Cut_Length_Charge</f>
        <v>43.895038348529035</v>
      </c>
      <c r="I45" s="88">
        <f>'[3]Roller Base'!I45+'[3]Roller Base'!I45*(-RollerDiscount2026)
+(I$3*$B45)*(RollerAvLabour)
+Cut_Length_Charge</f>
        <v>53.105597574370996</v>
      </c>
      <c r="J45" s="88">
        <f>'[3]Roller Base'!J45+'[3]Roller Base'!J45*(-RollerDiscount2026)
+(J$3*$B45)*(RollerAvLabour)
+Cut_Length_Charge</f>
        <v>63.716156800212957</v>
      </c>
      <c r="K45" s="88">
        <f>'[3]Roller Base'!K45+'[3]Roller Base'!K45*(-RollerDiscount2026)
+(K$3*$B45)*(RollerAvLabour)
+Cut_Length_Charge</f>
        <v>75.261312026054924</v>
      </c>
      <c r="L45" s="88">
        <f>'[3]Roller Base'!L45+'[3]Roller Base'!L45*(-RollerDiscount2026)
+(L$3*$B45)*(RollerAvLabour)
+Cut_Length_Charge</f>
        <v>84.77424869705807</v>
      </c>
      <c r="M45" s="88">
        <f>'[3]Roller Base'!M45+'[3]Roller Base'!M45*(-RollerDiscount2026)
+(M$3*$B45)*(RollerAvLabour)
+Cut_Length_Charge</f>
        <v>99.638212245500455</v>
      </c>
      <c r="N45" s="88">
        <f>'[3]Roller Base'!N45+'[3]Roller Base'!N45*(-RollerDiscount2026)
+(N$3*$B45)*(RollerAvLabour)
+Cut_Length_Charge</f>
        <v>110.18380322618488</v>
      </c>
      <c r="O45" s="88">
        <f>'[3]Roller Base'!O45+'[3]Roller Base'!O45*(-RollerDiscount2026)
+(O$3*$B45)*(RollerAvLabour)
+Cut_Length_Charge</f>
        <v>118.0069419358914</v>
      </c>
    </row>
    <row r="46" spans="1:15" ht="15" customHeight="1" x14ac:dyDescent="0.25">
      <c r="A46" s="524"/>
      <c r="B46" s="97">
        <f>[3]Sumary!BN14</f>
        <v>2.4380000000000002</v>
      </c>
      <c r="C46" s="98">
        <f>[3]Sumary!BO14</f>
        <v>95.984251968503941</v>
      </c>
      <c r="D46" s="88">
        <f>'[3]Roller Base'!D46+'[3]Roller Base'!D46*(-RollerDiscount2026)
+(D$3*$B46)*(RollerAvLabour)
+Cut_Length_Charge</f>
        <v>26.866336370559981</v>
      </c>
      <c r="E46" s="88">
        <f>'[3]Roller Base'!E46+'[3]Roller Base'!E46*(-RollerDiscount2026)
+(E$3*$B46)*(RollerAvLabour)
+Cut_Length_Charge</f>
        <v>31.795954613715914</v>
      </c>
      <c r="F46" s="88">
        <f>'[3]Roller Base'!F46+'[3]Roller Base'!F46*(-RollerDiscount2026)
+(F$3*$B46)*(RollerAvLabour)
+Cut_Length_Charge</f>
        <v>37.032277867103105</v>
      </c>
      <c r="G46" s="88">
        <f>'[3]Roller Base'!G46+'[3]Roller Base'!G46*(-RollerDiscount2026)
+(G$3*$B46)*(RollerAvLabour)
+Cut_Length_Charge</f>
        <v>42.045669019911401</v>
      </c>
      <c r="H46" s="88">
        <f>'[3]Roller Base'!H46+'[3]Roller Base'!H46*(-RollerDiscount2026)
+(H$3*$B46)*(RollerAvLabour)
+Cut_Length_Charge</f>
        <v>47.435344778414226</v>
      </c>
      <c r="I46" s="88">
        <f>'[3]Roller Base'!I46+'[3]Roller Base'!I46*(-RollerDiscount2026)
+(I$3*$B46)*(RollerAvLabour)
+Cut_Length_Charge</f>
        <v>57.531706679494079</v>
      </c>
      <c r="J46" s="88">
        <f>'[3]Roller Base'!J46+'[3]Roller Base'!J46*(-RollerDiscount2026)
+(J$3*$B46)*(RollerAvLabour)
+Cut_Length_Charge</f>
        <v>69.028068580573915</v>
      </c>
      <c r="K46" s="88">
        <f>'[3]Roller Base'!K46+'[3]Roller Base'!K46*(-RollerDiscount2026)
+(K$3*$B46)*(RollerAvLabour)
+Cut_Length_Charge</f>
        <v>81.459026481653765</v>
      </c>
      <c r="L46" s="88">
        <f>'[3]Roller Base'!L46+'[3]Roller Base'!L46*(-RollerDiscount2026)
+(L$3*$B46)*(RollerAvLabour)
+Cut_Length_Charge</f>
        <v>91.854861556828453</v>
      </c>
      <c r="M46" s="88">
        <f>'[3]Roller Base'!M46+'[3]Roller Base'!M46*(-RollerDiscount2026)
+(M$3*$B46)*(RollerAvLabour)
+Cut_Length_Charge</f>
        <v>108.09835386178887</v>
      </c>
      <c r="N46" s="88">
        <f>'[3]Roller Base'!N46+'[3]Roller Base'!N46*(-RollerDiscount2026)
+(N$3*$B46)*(RollerAvLabour)
+Cut_Length_Charge</f>
        <v>119.62268419183447</v>
      </c>
      <c r="O46" s="88">
        <f>'[3]Roller Base'!O46+'[3]Roller Base'!O46*(-RollerDiscount2026)
+(O$3*$B46)*(RollerAvLabour)
+Cut_Length_Charge</f>
        <v>128.17189066812944</v>
      </c>
    </row>
    <row r="47" spans="1:15" ht="15" customHeight="1" x14ac:dyDescent="0.25">
      <c r="A47" s="524"/>
      <c r="B47" s="97">
        <f>[3]Sumary!BN15</f>
        <v>2.9129999999999998</v>
      </c>
      <c r="C47" s="98">
        <f>[3]Sumary!BO15</f>
        <v>114.68503937007874</v>
      </c>
      <c r="D47" s="88">
        <f>'[3]Roller Base'!D47+'[3]Roller Base'!D47*(-RollerDiscount2026)
+(D$3*$B47)*(RollerAvLabour)
+Cut_Length_Charge</f>
        <v>29.634469730678372</v>
      </c>
      <c r="E47" s="88">
        <f>'[3]Roller Base'!E47+'[3]Roller Base'!E47*(-RollerDiscount2026)
+(E$3*$B47)*(RollerAvLabour)
+Cut_Length_Charge</f>
        <v>35.253852352093311</v>
      </c>
      <c r="F47" s="88">
        <f>'[3]Roller Base'!F47+'[3]Roller Base'!F47*(-RollerDiscount2026)
+(F$3*$B47)*(RollerAvLabour)
+Cut_Length_Charge</f>
        <v>41.179939983739516</v>
      </c>
      <c r="G47" s="88">
        <f>'[3]Roller Base'!G47+'[3]Roller Base'!G47*(-RollerDiscount2026)
+(G$3*$B47)*(RollerAvLabour)
+Cut_Length_Charge</f>
        <v>46.887633438347983</v>
      </c>
      <c r="H47" s="88">
        <f>'[3]Roller Base'!H47+'[3]Roller Base'!H47*(-RollerDiscount2026)
+(H$3*$B47)*(RollerAvLabour)
+Cut_Length_Charge</f>
        <v>52.967073575109822</v>
      </c>
      <c r="I47" s="88">
        <f>'[3]Roller Base'!I47+'[3]Roller Base'!I47*(-RollerDiscount2026)
+(I$3*$B47)*(RollerAvLabour)
+Cut_Length_Charge</f>
        <v>64.447502156248873</v>
      </c>
      <c r="J47" s="88">
        <f>'[3]Roller Base'!J47+'[3]Roller Base'!J47*(-RollerDiscount2026)
+(J$3*$B47)*(RollerAvLabour)
+Cut_Length_Charge</f>
        <v>77.327930737387902</v>
      </c>
      <c r="K47" s="88">
        <f>'[3]Roller Base'!K47+'[3]Roller Base'!K47*(-RollerDiscount2026)
+(K$3*$B47)*(RollerAvLabour)
+Cut_Length_Charge</f>
        <v>91.142955318526944</v>
      </c>
      <c r="L47" s="88">
        <f>'[3]Roller Base'!L47+'[3]Roller Base'!L47*(-RollerDiscount2026)
+(L$3*$B47)*(RollerAvLabour)
+Cut_Length_Charge</f>
        <v>102.91831915021965</v>
      </c>
      <c r="M47" s="88">
        <f>'[3]Roller Base'!M47+'[3]Roller Base'!M47*(-RollerDiscount2026)
+(M$3*$B47)*(RollerAvLabour)
+Cut_Length_Charge</f>
        <v>121.31732513723946</v>
      </c>
      <c r="N47" s="88">
        <f>'[3]Roller Base'!N47+'[3]Roller Base'!N47*(-RollerDiscount2026)
+(N$3*$B47)*(RollerAvLabour)
+Cut_Length_Charge</f>
        <v>134.37093570066196</v>
      </c>
      <c r="O47" s="88">
        <f>'[3]Roller Base'!O47+'[3]Roller Base'!O47*(-RollerDiscount2026)
+(O$3*$B47)*(RollerAvLabour)
+Cut_Length_Charge</f>
        <v>144.05462306225132</v>
      </c>
    </row>
    <row r="48" spans="1:15" ht="15" customHeight="1" x14ac:dyDescent="0.25">
      <c r="A48" s="524"/>
      <c r="B48" s="97">
        <f>[3]Sumary!BN16</f>
        <v>3.25</v>
      </c>
      <c r="C48" s="98">
        <f>[3]Sumary!BO16</f>
        <v>127.95275590551181</v>
      </c>
      <c r="D48" s="88">
        <f>'[3]Roller Base'!D48+'[3]Roller Base'!D48*(-RollerDiscount2026)
+(D$3*$B48)*(RollerAvLabour)
+Cut_Length_Charge</f>
        <v>31.598387504067627</v>
      </c>
      <c r="E48" s="88">
        <f>'[3]Roller Base'!E48+'[3]Roller Base'!E48*(-RollerDiscount2026)
+(E$3*$B48)*(RollerAvLabour)
+Cut_Length_Charge</f>
        <v>37.707139800163169</v>
      </c>
      <c r="F48" s="88">
        <f>'[3]Roller Base'!F48+'[3]Roller Base'!F48*(-RollerDiscount2026)
+(F$3*$B48)*(RollerAvLabour)
+Cut_Length_Charge</f>
        <v>44.122597106489977</v>
      </c>
      <c r="G48" s="88">
        <f>'[3]Roller Base'!G48+'[3]Roller Base'!G48*(-RollerDiscount2026)
+(G$3*$B48)*(RollerAvLabour)
+Cut_Length_Charge</f>
        <v>50.322879773112476</v>
      </c>
      <c r="H48" s="88">
        <f>'[3]Roller Base'!H48+'[3]Roller Base'!H48*(-RollerDiscount2026)
+(H$3*$B48)*(RollerAvLabour)
+Cut_Length_Charge</f>
        <v>56.891689584554918</v>
      </c>
      <c r="I48" s="88">
        <f>'[3]Roller Base'!I48+'[3]Roller Base'!I48*(-RollerDiscount2026)
+(I$3*$B48)*(RollerAvLabour)
+Cut_Length_Charge</f>
        <v>69.35407705238859</v>
      </c>
      <c r="J48" s="88">
        <f>'[3]Roller Base'!J48+'[3]Roller Base'!J48*(-RollerDiscount2026)
+(J$3*$B48)*(RollerAvLabour)
+Cut_Length_Charge</f>
        <v>83.21646452022226</v>
      </c>
      <c r="K48" s="88">
        <f>'[3]Roller Base'!K48+'[3]Roller Base'!K48*(-RollerDiscount2026)
+(K$3*$B48)*(RollerAvLabour)
+Cut_Length_Charge</f>
        <v>98.013447988055916</v>
      </c>
      <c r="L48" s="88">
        <f>'[3]Roller Base'!L48+'[3]Roller Base'!L48*(-RollerDiscount2026)
+(L$3*$B48)*(RollerAvLabour)
+Cut_Length_Charge</f>
        <v>110.76755116910984</v>
      </c>
      <c r="M48" s="88">
        <f>'[3]Roller Base'!M48+'[3]Roller Base'!M48*(-RollerDiscount2026)
+(M$3*$B48)*(RollerAvLabour)
+Cut_Length_Charge</f>
        <v>130.69583738950652</v>
      </c>
      <c r="N48" s="88">
        <f>'[3]Roller Base'!N48+'[3]Roller Base'!N48*(-RollerDiscount2026)
+(N$3*$B48)*(RollerAvLabour)
+Cut_Length_Charge</f>
        <v>144.83443203429326</v>
      </c>
      <c r="O48" s="88">
        <f>'[3]Roller Base'!O48+'[3]Roller Base'!O48*(-RollerDiscount2026)
+(O$3*$B48)*(RollerAvLabour)
+Cut_Length_Charge</f>
        <v>155.32300372923885</v>
      </c>
    </row>
    <row r="49" spans="1:15" ht="15" customHeight="1" x14ac:dyDescent="0.25">
      <c r="A49" s="524"/>
      <c r="B49" s="97">
        <f>[3]Sumary!BN17</f>
        <v>3.5</v>
      </c>
      <c r="C49" s="98">
        <f>[3]Sumary!BO17</f>
        <v>137.79527559055117</v>
      </c>
      <c r="D49" s="88">
        <f>'[3]Roller Base'!D49+'[3]Roller Base'!D49*(-RollerDiscount2026)
+(D$3*$B49)*(RollerAvLabour)
+Cut_Length_Charge</f>
        <v>33.055299798866784</v>
      </c>
      <c r="E49" s="88">
        <f>'[3]Roller Base'!E49+'[3]Roller Base'!E49*(-RollerDiscount2026)
+(E$3*$B49)*(RollerAvLabour)
+Cut_Length_Charge</f>
        <v>39.527085978256544</v>
      </c>
      <c r="F49" s="88">
        <f>'[3]Roller Base'!F49+'[3]Roller Base'!F49*(-RollerDiscount2026)
+(F$3*$B49)*(RollerAvLabour)
+Cut_Length_Charge</f>
        <v>46.305577167877559</v>
      </c>
      <c r="G49" s="88">
        <f>'[3]Roller Base'!G49+'[3]Roller Base'!G49*(-RollerDiscount2026)
+(G$3*$B49)*(RollerAvLabour)
+Cut_Length_Charge</f>
        <v>52.87128209860542</v>
      </c>
      <c r="H49" s="88">
        <f>'[3]Roller Base'!H49+'[3]Roller Base'!H49*(-RollerDiscount2026)
+(H$3*$B49)*(RollerAvLabour)
+Cut_Length_Charge</f>
        <v>59.803125793342076</v>
      </c>
      <c r="I49" s="88">
        <f>'[3]Roller Base'!I49+'[3]Roller Base'!I49*(-RollerDiscount2026)
+(I$3*$B49)*(RollerAvLabour)
+Cut_Length_Charge</f>
        <v>72.993969408575339</v>
      </c>
      <c r="J49" s="88">
        <f>'[3]Roller Base'!J49+'[3]Roller Base'!J49*(-RollerDiscount2026)
+(J$3*$B49)*(RollerAvLabour)
+Cut_Length_Charge</f>
        <v>87.584813023808564</v>
      </c>
      <c r="K49" s="88">
        <f>'[3]Roller Base'!K49+'[3]Roller Base'!K49*(-RollerDiscount2026)
+(K$3*$B49)*(RollerAvLabour)
+Cut_Length_Charge</f>
        <v>103.11025263904182</v>
      </c>
      <c r="L49" s="88">
        <f>'[3]Roller Base'!L49+'[3]Roller Base'!L49*(-RollerDiscount2026)
+(L$3*$B49)*(RollerAvLabour)
+Cut_Length_Charge</f>
        <v>116.59042358668415</v>
      </c>
      <c r="M49" s="88">
        <f>'[3]Roller Base'!M49+'[3]Roller Base'!M49*(-RollerDiscount2026)
+(M$3*$B49)*(RollerAvLabour)
+Cut_Length_Charge</f>
        <v>137.65319069237526</v>
      </c>
      <c r="N49" s="88">
        <f>'[3]Roller Base'!N49+'[3]Roller Base'!N49*(-RollerDiscount2026)
+(N$3*$B49)*(RollerAvLabour)
+Cut_Length_Charge</f>
        <v>152.59666967051822</v>
      </c>
      <c r="O49" s="88">
        <f>'[3]Roller Base'!O49+'[3]Roller Base'!O49*(-RollerDiscount2026)
+(O$3*$B49)*(RollerAvLabour)
+Cut_Length_Charge</f>
        <v>163.68233656825041</v>
      </c>
    </row>
    <row r="50" spans="1:15" ht="15" customHeight="1" x14ac:dyDescent="0.25">
      <c r="B50" s="99"/>
      <c r="C50" s="100"/>
    </row>
    <row r="51" spans="1:15" ht="15" customHeight="1" x14ac:dyDescent="0.25">
      <c r="A51" s="65" t="s">
        <v>5</v>
      </c>
    </row>
    <row r="52" spans="1:15" ht="15" customHeight="1" x14ac:dyDescent="0.2">
      <c r="A52" s="90"/>
      <c r="B52" s="529"/>
      <c r="C52" s="530"/>
      <c r="D52" s="530"/>
      <c r="E52" s="530"/>
      <c r="F52" s="530"/>
      <c r="G52" s="530"/>
      <c r="H52" s="530"/>
      <c r="I52" s="530"/>
      <c r="J52" s="530"/>
      <c r="K52" s="530"/>
      <c r="L52" s="530"/>
      <c r="M52" s="530"/>
      <c r="N52" s="530"/>
      <c r="O52" s="530"/>
    </row>
    <row r="53" spans="1:15" ht="15" customHeight="1" x14ac:dyDescent="0.25">
      <c r="A53" s="523" t="s">
        <v>254</v>
      </c>
      <c r="B53" s="91" t="s">
        <v>255</v>
      </c>
      <c r="C53" s="92"/>
      <c r="D53" s="93">
        <f>[3]Sumary!BP4</f>
        <v>0.61</v>
      </c>
      <c r="E53" s="93">
        <f>[3]Sumary!BQ4</f>
        <v>0.76200000000000001</v>
      </c>
      <c r="F53" s="93">
        <f>[3]Sumary!BR4</f>
        <v>0.91400000000000003</v>
      </c>
      <c r="G53" s="93">
        <f>[3]Sumary!BS4</f>
        <v>1.0669999999999999</v>
      </c>
      <c r="H53" s="93">
        <f>[3]Sumary!BT4</f>
        <v>1.2190000000000001</v>
      </c>
      <c r="I53" s="93">
        <f>[3]Sumary!BU4</f>
        <v>1.524</v>
      </c>
      <c r="J53" s="93">
        <f>[3]Sumary!BV4</f>
        <v>1.829</v>
      </c>
      <c r="K53" s="93">
        <f>[3]Sumary!BW4</f>
        <v>2.1339999999999999</v>
      </c>
      <c r="L53" s="93">
        <f>[3]Sumary!BX4</f>
        <v>2.4380000000000002</v>
      </c>
      <c r="M53" s="93">
        <f>[3]Sumary!BY4</f>
        <v>2.9129999999999998</v>
      </c>
      <c r="N53" s="93">
        <f>[3]Sumary!BZ4</f>
        <v>3.25</v>
      </c>
      <c r="O53" s="93">
        <f>[3]Sumary!CA4</f>
        <v>3.5</v>
      </c>
    </row>
    <row r="54" spans="1:15" ht="15" customHeight="1" x14ac:dyDescent="0.25">
      <c r="A54" s="524"/>
      <c r="B54" s="102"/>
      <c r="C54" s="103" t="s">
        <v>256</v>
      </c>
      <c r="D54" s="96">
        <f>[3]Sumary!BP5</f>
        <v>24.015748031496063</v>
      </c>
      <c r="E54" s="96">
        <f>[3]Sumary!BQ5</f>
        <v>30</v>
      </c>
      <c r="F54" s="96">
        <f>[3]Sumary!BR5</f>
        <v>35.984251968503933</v>
      </c>
      <c r="G54" s="96">
        <f>[3]Sumary!BS5</f>
        <v>42.00787401574803</v>
      </c>
      <c r="H54" s="96">
        <f>[3]Sumary!BT5</f>
        <v>47.99212598425197</v>
      </c>
      <c r="I54" s="96">
        <f>[3]Sumary!BU5</f>
        <v>60</v>
      </c>
      <c r="J54" s="96">
        <f>[3]Sumary!BV5</f>
        <v>72.00787401574803</v>
      </c>
      <c r="K54" s="96">
        <f>[3]Sumary!BW5</f>
        <v>84.015748031496059</v>
      </c>
      <c r="L54" s="96">
        <f>[3]Sumary!BX5</f>
        <v>95.984251968503941</v>
      </c>
      <c r="M54" s="96">
        <f>[3]Sumary!BY5</f>
        <v>114.68503937007874</v>
      </c>
      <c r="N54" s="96">
        <f>[3]Sumary!BZ5</f>
        <v>127.95275590551181</v>
      </c>
      <c r="O54" s="96">
        <f>[3]Sumary!CA5</f>
        <v>137.79527559055117</v>
      </c>
    </row>
    <row r="55" spans="1:15" ht="15" customHeight="1" x14ac:dyDescent="0.25">
      <c r="A55" s="524"/>
      <c r="B55" s="97">
        <f>[3]Sumary!BN6</f>
        <v>0.61</v>
      </c>
      <c r="C55" s="98">
        <f>[3]Sumary!BO6</f>
        <v>24.015748031496063</v>
      </c>
      <c r="D55" s="88">
        <f>'[3]Roller Base'!D55+'[3]Roller Base'!D55*(-RollerDiscount2026)
+(D$3*$B55)*(RollerAvLabour)
+Cut_Length_Charge</f>
        <v>18.206024438319488</v>
      </c>
      <c r="E55" s="88">
        <f>'[3]Roller Base'!E55+'[3]Roller Base'!E55*(-RollerDiscount2026)
+(E$3*$B55)*(RollerAvLabour)
+Cut_Length_Charge</f>
        <v>20.977663314753197</v>
      </c>
      <c r="F55" s="88">
        <f>'[3]Roller Base'!F55+'[3]Roller Base'!F55*(-RollerDiscount2026)
+(F$3*$B55)*(RollerAvLabour)
+Cut_Length_Charge</f>
        <v>24.179178799734224</v>
      </c>
      <c r="G55" s="88">
        <f>'[3]Roller Base'!G55+'[3]Roller Base'!G55*(-RollerDiscount2026)
+(G$3*$B55)*(RollerAvLabour)
+Cut_Length_Charge</f>
        <v>27.041011793562816</v>
      </c>
      <c r="H55" s="88">
        <f>'[3]Roller Base'!H55+'[3]Roller Base'!H55*(-RollerDiscount2026)
+(H$3*$B55)*(RollerAvLabour)
+Cut_Length_Charge</f>
        <v>30.457465582817502</v>
      </c>
      <c r="I55" s="88">
        <f>'[3]Roller Base'!I55+'[3]Roller Base'!I55*(-RollerDiscount2026)
+(I$3*$B55)*(RollerAvLabour)
+Cut_Length_Charge</f>
        <v>36.305875757353462</v>
      </c>
      <c r="J55" s="88">
        <f>'[3]Roller Base'!J55+'[3]Roller Base'!J55*(-RollerDiscount2026)
+(J$3*$B55)*(RollerAvLabour)
+Cut_Length_Charge</f>
        <v>43.554285931889424</v>
      </c>
      <c r="K55" s="88">
        <f>'[3]Roller Base'!K55+'[3]Roller Base'!K55*(-RollerDiscount2026)
+(K$3*$B55)*(RollerAvLabour)
+Cut_Length_Charge</f>
        <v>51.737292106425379</v>
      </c>
      <c r="L55" s="88">
        <f>'[3]Roller Base'!L55+'[3]Roller Base'!L55*(-RollerDiscount2026)
+(L$3*$B55)*(RollerAvLabour)
+Cut_Length_Charge</f>
        <v>57.899103165635005</v>
      </c>
      <c r="M55" s="88">
        <f>'[3]Roller Base'!M55+'[3]Roller Base'!M55*(-RollerDiscount2026)
+(M$3*$B55)*(RollerAvLabour)
+Cut_Length_Charge</f>
        <v>67.526932945650017</v>
      </c>
      <c r="N55" s="88">
        <f>'[3]Roller Base'!N55+'[3]Roller Base'!N55*(-RollerDiscount2026)
+(N$3*$B55)*(RollerAvLabour)
+Cut_Length_Charge</f>
        <v>74.35762481062909</v>
      </c>
      <c r="O55" s="88">
        <f>'[3]Roller Base'!O55+'[3]Roller Base'!O55*(-RollerDiscount2026)
+(O$3*$B55)*(RollerAvLabour)
+Cut_Length_Charge</f>
        <v>79.424903642215938</v>
      </c>
    </row>
    <row r="56" spans="1:15" ht="15" customHeight="1" x14ac:dyDescent="0.25">
      <c r="A56" s="524"/>
      <c r="B56" s="97">
        <f>[3]Sumary!BN7</f>
        <v>0.76200000000000001</v>
      </c>
      <c r="C56" s="98">
        <f>[3]Sumary!BO7</f>
        <v>30</v>
      </c>
      <c r="D56" s="88">
        <f>'[3]Roller Base'!D56+'[3]Roller Base'!D56*(-RollerDiscount2026)
+(D$3*$B56)*(RollerAvLabour)
+Cut_Length_Charge</f>
        <v>19.391708179531925</v>
      </c>
      <c r="E56" s="88">
        <f>'[3]Roller Base'!E56+'[3]Roller Base'!E56*(-RollerDiscount2026)
+(E$3*$B56)*(RollerAvLabour)
+Cut_Length_Charge</f>
        <v>22.458796119349717</v>
      </c>
      <c r="F56" s="88">
        <f>'[3]Roller Base'!F56+'[3]Roller Base'!F56*(-RollerDiscount2026)
+(F$3*$B56)*(RollerAvLabour)
+Cut_Length_Charge</f>
        <v>25.955760667714827</v>
      </c>
      <c r="G56" s="88">
        <f>'[3]Roller Base'!G56+'[3]Roller Base'!G56*(-RollerDiscount2026)
+(G$3*$B56)*(RollerAvLabour)
+Cut_Length_Charge</f>
        <v>29.114986468765558</v>
      </c>
      <c r="H56" s="88">
        <f>'[3]Roller Base'!H56+'[3]Roller Base'!H56*(-RollerDiscount2026)
+(H$3*$B56)*(RollerAvLabour)
+Cut_Length_Charge</f>
        <v>32.826889321404323</v>
      </c>
      <c r="I56" s="88">
        <f>'[3]Roller Base'!I56+'[3]Roller Base'!I56*(-RollerDiscount2026)
+(I$3*$B56)*(RollerAvLabour)
+Cut_Length_Charge</f>
        <v>39.268141366546494</v>
      </c>
      <c r="J56" s="88">
        <f>'[3]Roller Base'!J56+'[3]Roller Base'!J56*(-RollerDiscount2026)
+(J$3*$B56)*(RollerAvLabour)
+Cut_Length_Charge</f>
        <v>47.109393411688679</v>
      </c>
      <c r="K56" s="88">
        <f>'[3]Roller Base'!K56+'[3]Roller Base'!K56*(-RollerDiscount2026)
+(K$3*$B56)*(RollerAvLabour)
+Cut_Length_Charge</f>
        <v>55.885241456830855</v>
      </c>
      <c r="L56" s="88">
        <f>'[3]Roller Base'!L56+'[3]Roller Base'!L56*(-RollerDiscount2026)
+(L$3*$B56)*(RollerAvLabour)
+Cut_Length_Charge</f>
        <v>62.63795064280864</v>
      </c>
      <c r="M56" s="88">
        <f>'[3]Roller Base'!M56+'[3]Roller Base'!M56*(-RollerDiscount2026)
+(M$3*$B56)*(RollerAvLabour)
+Cut_Length_Charge</f>
        <v>73.189058745898919</v>
      </c>
      <c r="N56" s="88">
        <f>'[3]Roller Base'!N56+'[3]Roller Base'!N56*(-RollerDiscount2026)
+(N$3*$B56)*(RollerAvLabour)
+Cut_Length_Charge</f>
        <v>80.674792284301915</v>
      </c>
      <c r="O56" s="88">
        <f>'[3]Roller Base'!O56+'[3]Roller Base'!O56*(-RollerDiscount2026)
+(O$3*$B56)*(RollerAvLabour)
+Cut_Length_Charge</f>
        <v>86.228007075402061</v>
      </c>
    </row>
    <row r="57" spans="1:15" ht="15" customHeight="1" x14ac:dyDescent="0.25">
      <c r="A57" s="524"/>
      <c r="B57" s="97">
        <f>[3]Sumary!BN8</f>
        <v>0.91400000000000003</v>
      </c>
      <c r="C57" s="98">
        <f>[3]Sumary!BO8</f>
        <v>35.984251968503933</v>
      </c>
      <c r="D57" s="88">
        <f>'[3]Roller Base'!D57+'[3]Roller Base'!D57*(-RollerDiscount2026)
+(D$3*$B57)*(RollerAvLabour)
+Cut_Length_Charge</f>
        <v>20.577391920744365</v>
      </c>
      <c r="E57" s="88">
        <f>'[3]Roller Base'!E57+'[3]Roller Base'!E57*(-RollerDiscount2026)
+(E$3*$B57)*(RollerAvLabour)
+Cut_Length_Charge</f>
        <v>23.939928923946241</v>
      </c>
      <c r="F57" s="88">
        <f>'[3]Roller Base'!F57+'[3]Roller Base'!F57*(-RollerDiscount2026)
+(F$3*$B57)*(RollerAvLabour)
+Cut_Length_Charge</f>
        <v>27.73234253569543</v>
      </c>
      <c r="G57" s="88">
        <f>'[3]Roller Base'!G57+'[3]Roller Base'!G57*(-RollerDiscount2026)
+(G$3*$B57)*(RollerAvLabour)
+Cut_Length_Charge</f>
        <v>31.188961143968296</v>
      </c>
      <c r="H57" s="88">
        <f>'[3]Roller Base'!H57+'[3]Roller Base'!H57*(-RollerDiscount2026)
+(H$3*$B57)*(RollerAvLabour)
+Cut_Length_Charge</f>
        <v>35.196313059991148</v>
      </c>
      <c r="I57" s="88">
        <f>'[3]Roller Base'!I57+'[3]Roller Base'!I57*(-RollerDiscount2026)
+(I$3*$B57)*(RollerAvLabour)
+Cut_Length_Charge</f>
        <v>42.230406975739541</v>
      </c>
      <c r="J57" s="88">
        <f>'[3]Roller Base'!J57+'[3]Roller Base'!J57*(-RollerDiscount2026)
+(J$3*$B57)*(RollerAvLabour)
+Cut_Length_Charge</f>
        <v>50.664500891487947</v>
      </c>
      <c r="K57" s="88">
        <f>'[3]Roller Base'!K57+'[3]Roller Base'!K57*(-RollerDiscount2026)
+(K$3*$B57)*(RollerAvLabour)
+Cut_Length_Charge</f>
        <v>60.033190807236338</v>
      </c>
      <c r="L57" s="88">
        <f>'[3]Roller Base'!L57+'[3]Roller Base'!L57*(-RollerDiscount2026)
+(L$3*$B57)*(RollerAvLabour)
+Cut_Length_Charge</f>
        <v>67.376798119982297</v>
      </c>
      <c r="M57" s="88">
        <f>'[3]Roller Base'!M57+'[3]Roller Base'!M57*(-RollerDiscount2026)
+(M$3*$B57)*(RollerAvLabour)
+Cut_Length_Charge</f>
        <v>78.851184546147834</v>
      </c>
      <c r="N57" s="88">
        <f>'[3]Roller Base'!N57+'[3]Roller Base'!N57*(-RollerDiscount2026)
+(N$3*$B57)*(RollerAvLabour)
+Cut_Length_Charge</f>
        <v>86.99195975797474</v>
      </c>
      <c r="O57" s="88">
        <f>'[3]Roller Base'!O57+'[3]Roller Base'!O57*(-RollerDiscount2026)
+(O$3*$B57)*(RollerAvLabour)
+Cut_Length_Charge</f>
        <v>93.031110508588185</v>
      </c>
    </row>
    <row r="58" spans="1:15" ht="15" customHeight="1" x14ac:dyDescent="0.25">
      <c r="A58" s="524"/>
      <c r="B58" s="97">
        <f>[3]Sumary!BN9</f>
        <v>1.0669999999999999</v>
      </c>
      <c r="C58" s="98">
        <f>[3]Sumary!BO9</f>
        <v>42.00787401574803</v>
      </c>
      <c r="D58" s="88">
        <f>'[3]Roller Base'!D58+'[3]Roller Base'!D58*(-RollerDiscount2026)
+(D$3*$B58)*(RollerAvLabour)
+Cut_Length_Charge</f>
        <v>21.770876212885835</v>
      </c>
      <c r="E58" s="88">
        <f>'[3]Roller Base'!E58+'[3]Roller Base'!E58*(-RollerDiscount2026)
+(E$3*$B58)*(RollerAvLabour)
+Cut_Length_Charge</f>
        <v>25.430806023309842</v>
      </c>
      <c r="F58" s="88">
        <f>'[3]Roller Base'!F58+'[3]Roller Base'!F58*(-RollerDiscount2026)
+(F$3*$B58)*(RollerAvLabour)
+Cut_Length_Charge</f>
        <v>29.52061244228117</v>
      </c>
      <c r="G58" s="88">
        <f>'[3]Roller Base'!G58+'[3]Roller Base'!G58*(-RollerDiscount2026)
+(G$3*$B58)*(RollerAvLabour)
+Cut_Length_Charge</f>
        <v>33.276580389402632</v>
      </c>
      <c r="H58" s="88">
        <f>'[3]Roller Base'!H58+'[3]Roller Base'!H58*(-RollerDiscount2026)
+(H$3*$B58)*(RollerAvLabour)
+Cut_Length_Charge</f>
        <v>37.581325112647612</v>
      </c>
      <c r="I58" s="88">
        <f>'[3]Roller Base'!I58+'[3]Roller Base'!I58*(-RollerDiscount2026)
+(I$3*$B58)*(RollerAvLabour)
+Cut_Length_Charge</f>
        <v>45.212161174466743</v>
      </c>
      <c r="J58" s="88">
        <f>'[3]Roller Base'!J58+'[3]Roller Base'!J58*(-RollerDiscount2026)
+(J$3*$B58)*(RollerAvLabour)
+Cut_Length_Charge</f>
        <v>54.242997236285881</v>
      </c>
      <c r="K58" s="88">
        <f>'[3]Roller Base'!K58+'[3]Roller Base'!K58*(-RollerDiscount2026)
+(K$3*$B58)*(RollerAvLabour)
+Cut_Length_Charge</f>
        <v>64.208429298105017</v>
      </c>
      <c r="L58" s="88">
        <f>'[3]Roller Base'!L58+'[3]Roller Base'!L58*(-RollerDiscount2026)
+(L$3*$B58)*(RollerAvLabour)
+Cut_Length_Charge</f>
        <v>72.146822225295224</v>
      </c>
      <c r="M58" s="88">
        <f>'[3]Roller Base'!M58+'[3]Roller Base'!M58*(-RollerDiscount2026)
+(M$3*$B58)*(RollerAvLabour)
+Cut_Length_Charge</f>
        <v>84.550561174029966</v>
      </c>
      <c r="N58" s="88">
        <f>'[3]Roller Base'!N58+'[3]Roller Base'!N58*(-RollerDiscount2026)
+(N$3*$B58)*(RollerAvLabour)
+Cut_Length_Charge</f>
        <v>93.350687543974374</v>
      </c>
      <c r="O58" s="88">
        <f>'[3]Roller Base'!O58+'[3]Roller Base'!O58*(-RollerDiscount2026)
+(O$3*$B58)*(RollerAvLabour)
+Cut_Length_Charge</f>
        <v>99.878971201203157</v>
      </c>
    </row>
    <row r="59" spans="1:15" ht="15" customHeight="1" x14ac:dyDescent="0.25">
      <c r="A59" s="524"/>
      <c r="B59" s="97">
        <f>[3]Sumary!BN10</f>
        <v>1.2190000000000001</v>
      </c>
      <c r="C59" s="98">
        <f>[3]Sumary!BO10</f>
        <v>47.99212598425197</v>
      </c>
      <c r="D59" s="88">
        <f>'[3]Roller Base'!D59+'[3]Roller Base'!D59*(-RollerDiscount2026)
+(D$3*$B59)*(RollerAvLabour)
+Cut_Length_Charge</f>
        <v>22.956559954098271</v>
      </c>
      <c r="E59" s="88">
        <f>'[3]Roller Base'!E59+'[3]Roller Base'!E59*(-RollerDiscount2026)
+(E$3*$B59)*(RollerAvLabour)
+Cut_Length_Charge</f>
        <v>26.911938827906368</v>
      </c>
      <c r="F59" s="88">
        <f>'[3]Roller Base'!F59+'[3]Roller Base'!F59*(-RollerDiscount2026)
+(F$3*$B59)*(RollerAvLabour)
+Cut_Length_Charge</f>
        <v>31.297194310261773</v>
      </c>
      <c r="G59" s="88">
        <f>'[3]Roller Base'!G59+'[3]Roller Base'!G59*(-RollerDiscount2026)
+(G$3*$B59)*(RollerAvLabour)
+Cut_Length_Charge</f>
        <v>35.350555064605373</v>
      </c>
      <c r="H59" s="88">
        <f>'[3]Roller Base'!H59+'[3]Roller Base'!H59*(-RollerDiscount2026)
+(H$3*$B59)*(RollerAvLabour)
+Cut_Length_Charge</f>
        <v>39.950748851234437</v>
      </c>
      <c r="I59" s="88">
        <f>'[3]Roller Base'!I59+'[3]Roller Base'!I59*(-RollerDiscount2026)
+(I$3*$B59)*(RollerAvLabour)
+Cut_Length_Charge</f>
        <v>48.17442678365979</v>
      </c>
      <c r="J59" s="88">
        <f>'[3]Roller Base'!J59+'[3]Roller Base'!J59*(-RollerDiscount2026)
+(J$3*$B59)*(RollerAvLabour)
+Cut_Length_Charge</f>
        <v>57.798104716085149</v>
      </c>
      <c r="K59" s="88">
        <f>'[3]Roller Base'!K59+'[3]Roller Base'!K59*(-RollerDiscount2026)
+(K$3*$B59)*(RollerAvLabour)
+Cut_Length_Charge</f>
        <v>68.3563786485105</v>
      </c>
      <c r="L59" s="88">
        <f>'[3]Roller Base'!L59+'[3]Roller Base'!L59*(-RollerDiscount2026)
+(L$3*$B59)*(RollerAvLabour)
+Cut_Length_Charge</f>
        <v>76.885669702468874</v>
      </c>
      <c r="M59" s="88">
        <f>'[3]Roller Base'!M59+'[3]Roller Base'!M59*(-RollerDiscount2026)
+(M$3*$B59)*(RollerAvLabour)
+Cut_Length_Charge</f>
        <v>90.212686974278867</v>
      </c>
      <c r="N59" s="88">
        <f>'[3]Roller Base'!N59+'[3]Roller Base'!N59*(-RollerDiscount2026)
+(N$3*$B59)*(RollerAvLabour)
+Cut_Length_Charge</f>
        <v>99.667855017647213</v>
      </c>
      <c r="O59" s="88">
        <f>'[3]Roller Base'!O59+'[3]Roller Base'!O59*(-RollerDiscount2026)
+(O$3*$B59)*(RollerAvLabour)
+Cut_Length_Charge</f>
        <v>106.68207463438928</v>
      </c>
    </row>
    <row r="60" spans="1:15" ht="15" customHeight="1" x14ac:dyDescent="0.25">
      <c r="A60" s="524"/>
      <c r="B60" s="97">
        <f>[3]Sumary!BN11</f>
        <v>1.524</v>
      </c>
      <c r="C60" s="98">
        <f>[3]Sumary!BO11</f>
        <v>60</v>
      </c>
      <c r="D60" s="88">
        <f>'[3]Roller Base'!D60+'[3]Roller Base'!D60*(-RollerDiscount2026)
+(D$3*$B60)*(RollerAvLabour)
+Cut_Length_Charge</f>
        <v>25.335727987452177</v>
      </c>
      <c r="E60" s="88">
        <f>'[3]Roller Base'!E60+'[3]Roller Base'!E60*(-RollerDiscount2026)
+(E$3*$B60)*(RollerAvLabour)
+Cut_Length_Charge</f>
        <v>29.883948731866489</v>
      </c>
      <c r="F60" s="88">
        <f>'[3]Roller Base'!F60+'[3]Roller Base'!F60*(-RollerDiscount2026)
+(F$3*$B60)*(RollerAvLabour)
+Cut_Length_Charge</f>
        <v>34.862046084828116</v>
      </c>
      <c r="G60" s="88">
        <f>'[3]Roller Base'!G60+'[3]Roller Base'!G60*(-RollerDiscount2026)
+(G$3*$B60)*(RollerAvLabour)
+Cut_Length_Charge</f>
        <v>39.512148985242447</v>
      </c>
      <c r="H60" s="88">
        <f>'[3]Roller Base'!H60+'[3]Roller Base'!H60*(-RollerDiscount2026)
+(H$3*$B60)*(RollerAvLabour)
+Cut_Length_Charge</f>
        <v>44.705184642477732</v>
      </c>
      <c r="I60" s="88">
        <f>'[3]Roller Base'!I60+'[3]Roller Base'!I60*(-RollerDiscount2026)
+(I$3*$B60)*(RollerAvLabour)
+Cut_Length_Charge</f>
        <v>54.118446591580039</v>
      </c>
      <c r="J60" s="88">
        <f>'[3]Roller Base'!J60+'[3]Roller Base'!J60*(-RollerDiscount2026)
+(J$3*$B60)*(RollerAvLabour)
+Cut_Length_Charge</f>
        <v>64.931708540682351</v>
      </c>
      <c r="K60" s="88">
        <f>'[3]Roller Base'!K60+'[3]Roller Base'!K60*(-RollerDiscount2026)
+(K$3*$B60)*(RollerAvLabour)
+Cut_Length_Charge</f>
        <v>76.679566489784634</v>
      </c>
      <c r="L60" s="88">
        <f>'[3]Roller Base'!L60+'[3]Roller Base'!L60*(-RollerDiscount2026)
+(L$3*$B60)*(RollerAvLabour)
+Cut_Length_Charge</f>
        <v>86.394541284955466</v>
      </c>
      <c r="M60" s="88">
        <f>'[3]Roller Base'!M60+'[3]Roller Base'!M60*(-RollerDiscount2026)
+(M$3*$B60)*(RollerAvLabour)
+Cut_Length_Charge</f>
        <v>101.57418940240987</v>
      </c>
      <c r="N60" s="88">
        <f>'[3]Roller Base'!N60+'[3]Roller Base'!N60*(-RollerDiscount2026)
+(N$3*$B60)*(RollerAvLabour)
+Cut_Length_Charge</f>
        <v>112.34375027731964</v>
      </c>
      <c r="O60" s="88">
        <f>'[3]Roller Base'!O60+'[3]Roller Base'!O60*(-RollerDiscount2026)
+(O$3*$B60)*(RollerAvLabour)
+Cut_Length_Charge</f>
        <v>120.33303876019038</v>
      </c>
    </row>
    <row r="61" spans="1:15" ht="15" customHeight="1" x14ac:dyDescent="0.25">
      <c r="A61" s="524"/>
      <c r="B61" s="97">
        <f>[3]Sumary!BN12</f>
        <v>1.829</v>
      </c>
      <c r="C61" s="98">
        <f>[3]Sumary!BO12</f>
        <v>72.00787401574803</v>
      </c>
      <c r="D61" s="88">
        <f>'[3]Roller Base'!D61+'[3]Roller Base'!D61*(-RollerDiscount2026)
+(D$3*$B61)*(RollerAvLabour)
+Cut_Length_Charge</f>
        <v>27.714896020806083</v>
      </c>
      <c r="E61" s="88">
        <f>'[3]Roller Base'!E61+'[3]Roller Base'!E61*(-RollerDiscount2026)
+(E$3*$B61)*(RollerAvLabour)
+Cut_Length_Charge</f>
        <v>32.85595863582661</v>
      </c>
      <c r="F61" s="88">
        <f>'[3]Roller Base'!F61+'[3]Roller Base'!F61*(-RollerDiscount2026)
+(F$3*$B61)*(RollerAvLabour)
+Cut_Length_Charge</f>
        <v>38.426897859394465</v>
      </c>
      <c r="G61" s="88">
        <f>'[3]Roller Base'!G61+'[3]Roller Base'!G61*(-RollerDiscount2026)
+(G$3*$B61)*(RollerAvLabour)
+Cut_Length_Charge</f>
        <v>43.673742905879529</v>
      </c>
      <c r="H61" s="88">
        <f>'[3]Roller Base'!H61+'[3]Roller Base'!H61*(-RollerDiscount2026)
+(H$3*$B61)*(RollerAvLabour)
+Cut_Length_Charge</f>
        <v>49.459620433721035</v>
      </c>
      <c r="I61" s="88">
        <f>'[3]Roller Base'!I61+'[3]Roller Base'!I61*(-RollerDiscount2026)
+(I$3*$B61)*(RollerAvLabour)
+Cut_Length_Charge</f>
        <v>60.062466399500281</v>
      </c>
      <c r="J61" s="88">
        <f>'[3]Roller Base'!J61+'[3]Roller Base'!J61*(-RollerDiscount2026)
+(J$3*$B61)*(RollerAvLabour)
+Cut_Length_Charge</f>
        <v>72.065312365279539</v>
      </c>
      <c r="K61" s="88">
        <f>'[3]Roller Base'!K61+'[3]Roller Base'!K61*(-RollerDiscount2026)
+(K$3*$B61)*(RollerAvLabour)
+Cut_Length_Charge</f>
        <v>85.002754331058796</v>
      </c>
      <c r="L61" s="88">
        <f>'[3]Roller Base'!L61+'[3]Roller Base'!L61*(-RollerDiscount2026)
+(L$3*$B61)*(RollerAvLabour)
+Cut_Length_Charge</f>
        <v>95.903412867442071</v>
      </c>
      <c r="M61" s="88">
        <f>'[3]Roller Base'!M61+'[3]Roller Base'!M61*(-RollerDiscount2026)
+(M$3*$B61)*(RollerAvLabour)
+Cut_Length_Charge</f>
        <v>112.93569183054092</v>
      </c>
      <c r="N61" s="88">
        <f>'[3]Roller Base'!N61+'[3]Roller Base'!N61*(-RollerDiscount2026)
+(N$3*$B61)*(RollerAvLabour)
+Cut_Length_Charge</f>
        <v>125.01964553699209</v>
      </c>
      <c r="O61" s="88">
        <f>'[3]Roller Base'!O61+'[3]Roller Base'!O61*(-RollerDiscount2026)
+(O$3*$B61)*(RollerAvLabour)
+Cut_Length_Charge</f>
        <v>133.98400288599149</v>
      </c>
    </row>
    <row r="62" spans="1:15" ht="15" customHeight="1" x14ac:dyDescent="0.25">
      <c r="A62" s="524"/>
      <c r="B62" s="97">
        <f>[3]Sumary!BN13</f>
        <v>2.1339999999999999</v>
      </c>
      <c r="C62" s="98">
        <f>[3]Sumary!BO13</f>
        <v>84.015748031496059</v>
      </c>
      <c r="D62" s="88">
        <f>'[3]Roller Base'!D62+'[3]Roller Base'!D62*(-RollerDiscount2026)
+(D$3*$B62)*(RollerAvLabour)
+Cut_Length_Charge</f>
        <v>30.094064054159983</v>
      </c>
      <c r="E62" s="88">
        <f>'[3]Roller Base'!E62+'[3]Roller Base'!E62*(-RollerDiscount2026)
+(E$3*$B62)*(RollerAvLabour)
+Cut_Length_Charge</f>
        <v>35.827968539786738</v>
      </c>
      <c r="F62" s="88">
        <f>'[3]Roller Base'!F62+'[3]Roller Base'!F62*(-RollerDiscount2026)
+(F$3*$B62)*(RollerAvLabour)
+Cut_Length_Charge</f>
        <v>41.991749633960801</v>
      </c>
      <c r="G62" s="88">
        <f>'[3]Roller Base'!G62+'[3]Roller Base'!G62*(-RollerDiscount2026)
+(G$3*$B62)*(RollerAvLabour)
+Cut_Length_Charge</f>
        <v>47.835336826516595</v>
      </c>
      <c r="H62" s="88">
        <f>'[3]Roller Base'!H62+'[3]Roller Base'!H62*(-RollerDiscount2026)
+(H$3*$B62)*(RollerAvLabour)
+Cut_Length_Charge</f>
        <v>54.214056224964317</v>
      </c>
      <c r="I62" s="88">
        <f>'[3]Roller Base'!I62+'[3]Roller Base'!I62*(-RollerDiscount2026)
+(I$3*$B62)*(RollerAvLabour)
+Cut_Length_Charge</f>
        <v>66.006486207420522</v>
      </c>
      <c r="J62" s="88">
        <f>'[3]Roller Base'!J62+'[3]Roller Base'!J62*(-RollerDiscount2026)
+(J$3*$B62)*(RollerAvLabour)
+Cut_Length_Charge</f>
        <v>79.198916189876755</v>
      </c>
      <c r="K62" s="88">
        <f>'[3]Roller Base'!K62+'[3]Roller Base'!K62*(-RollerDiscount2026)
+(K$3*$B62)*(RollerAvLabour)
+Cut_Length_Charge</f>
        <v>93.325942172332944</v>
      </c>
      <c r="L62" s="88">
        <f>'[3]Roller Base'!L62+'[3]Roller Base'!L62*(-RollerDiscount2026)
+(L$3*$B62)*(RollerAvLabour)
+Cut_Length_Charge</f>
        <v>105.41228444992863</v>
      </c>
      <c r="M62" s="88">
        <f>'[3]Roller Base'!M62+'[3]Roller Base'!M62*(-RollerDiscount2026)
+(M$3*$B62)*(RollerAvLabour)
+Cut_Length_Charge</f>
        <v>124.29719425867194</v>
      </c>
      <c r="N62" s="88">
        <f>'[3]Roller Base'!N62+'[3]Roller Base'!N62*(-RollerDiscount2026)
+(N$3*$B62)*(RollerAvLabour)
+Cut_Length_Charge</f>
        <v>137.69554079666455</v>
      </c>
      <c r="O62" s="88">
        <f>'[3]Roller Base'!O62+'[3]Roller Base'!O62*(-RollerDiscount2026)
+(O$3*$B62)*(RollerAvLabour)
+Cut_Length_Charge</f>
        <v>147.63496701179258</v>
      </c>
    </row>
    <row r="63" spans="1:15" ht="15" customHeight="1" x14ac:dyDescent="0.25">
      <c r="A63" s="524"/>
      <c r="B63" s="97">
        <f>[3]Sumary!BN14</f>
        <v>2.4380000000000002</v>
      </c>
      <c r="C63" s="98">
        <f>[3]Sumary!BO14</f>
        <v>95.984251968503941</v>
      </c>
      <c r="D63" s="88">
        <f>'[3]Roller Base'!D63+'[3]Roller Base'!D63*(-RollerDiscount2026)
+(D$3*$B63)*(RollerAvLabour)
+Cut_Length_Charge</f>
        <v>32.465431536584859</v>
      </c>
      <c r="E63" s="88">
        <f>'[3]Roller Base'!E63+'[3]Roller Base'!E63*(-RollerDiscount2026)
+(E$3*$B63)*(RollerAvLabour)
+Cut_Length_Charge</f>
        <v>38.790234148979778</v>
      </c>
      <c r="F63" s="88">
        <f>'[3]Roller Base'!F63+'[3]Roller Base'!F63*(-RollerDiscount2026)
+(F$3*$B63)*(RollerAvLabour)
+Cut_Length_Charge</f>
        <v>45.544913369922014</v>
      </c>
      <c r="G63" s="88">
        <f>'[3]Roller Base'!G63+'[3]Roller Base'!G63*(-RollerDiscount2026)
+(G$3*$B63)*(RollerAvLabour)
+Cut_Length_Charge</f>
        <v>51.983286176922086</v>
      </c>
      <c r="H63" s="88">
        <f>'[3]Roller Base'!H63+'[3]Roller Base'!H63*(-RollerDiscount2026)
+(H$3*$B63)*(RollerAvLabour)
+Cut_Length_Charge</f>
        <v>58.952903702137981</v>
      </c>
      <c r="I63" s="88">
        <f>'[3]Roller Base'!I63+'[3]Roller Base'!I63*(-RollerDiscount2026)
+(I$3*$B63)*(RollerAvLabour)
+Cut_Length_Charge</f>
        <v>71.931017425806616</v>
      </c>
      <c r="J63" s="88">
        <f>'[3]Roller Base'!J63+'[3]Roller Base'!J63*(-RollerDiscount2026)
+(J$3*$B63)*(RollerAvLabour)
+Cut_Length_Charge</f>
        <v>86.309131149475277</v>
      </c>
      <c r="K63" s="88">
        <f>'[3]Roller Base'!K63+'[3]Roller Base'!K63*(-RollerDiscount2026)
+(K$3*$B63)*(RollerAvLabour)
+Cut_Length_Charge</f>
        <v>101.62184087314391</v>
      </c>
      <c r="L63" s="88">
        <f>'[3]Roller Base'!L63+'[3]Roller Base'!L63*(-RollerDiscount2026)
+(L$3*$B63)*(RollerAvLabour)
+Cut_Length_Charge</f>
        <v>114.88997940427596</v>
      </c>
      <c r="M63" s="88">
        <f>'[3]Roller Base'!M63+'[3]Roller Base'!M63*(-RollerDiscount2026)
+(M$3*$B63)*(RollerAvLabour)
+Cut_Length_Charge</f>
        <v>135.62144585916974</v>
      </c>
      <c r="N63" s="88">
        <f>'[3]Roller Base'!N63+'[3]Roller Base'!N63*(-RollerDiscount2026)
+(N$3*$B63)*(RollerAvLabour)
+Cut_Length_Charge</f>
        <v>150.3298757440102</v>
      </c>
      <c r="O63" s="88">
        <f>'[3]Roller Base'!O63+'[3]Roller Base'!O63*(-RollerDiscount2026)
+(O$3*$B63)*(RollerAvLabour)
+Cut_Length_Charge</f>
        <v>161.24117387816483</v>
      </c>
    </row>
    <row r="64" spans="1:15" ht="15" customHeight="1" x14ac:dyDescent="0.25">
      <c r="A64" s="524"/>
      <c r="B64" s="97">
        <f>[3]Sumary!BN15</f>
        <v>2.9129999999999998</v>
      </c>
      <c r="C64" s="98">
        <f>[3]Sumary!BO15</f>
        <v>114.68503937007874</v>
      </c>
      <c r="D64" s="88">
        <f>'[3]Roller Base'!D64+'[3]Roller Base'!D64*(-RollerDiscount2026)
+(D$3*$B64)*(RollerAvLabour)
+Cut_Length_Charge</f>
        <v>36.170693227873727</v>
      </c>
      <c r="E64" s="88">
        <f>'[3]Roller Base'!E64+'[3]Roller Base'!E64*(-RollerDiscount2026)
+(E$3*$B64)*(RollerAvLabour)
+Cut_Length_Charge</f>
        <v>43.418774163343912</v>
      </c>
      <c r="F64" s="88">
        <f>'[3]Roller Base'!F64+'[3]Roller Base'!F64*(-RollerDiscount2026)
+(F$3*$B64)*(RollerAvLabour)
+Cut_Length_Charge</f>
        <v>51.0967317073614</v>
      </c>
      <c r="G64" s="88">
        <f>'[3]Roller Base'!G64+'[3]Roller Base'!G64*(-RollerDiscount2026)
+(G$3*$B64)*(RollerAvLabour)
+Cut_Length_Charge</f>
        <v>58.464457036930632</v>
      </c>
      <c r="H64" s="88">
        <f>'[3]Roller Base'!H64+'[3]Roller Base'!H64*(-RollerDiscount2026)
+(H$3*$B64)*(RollerAvLabour)
+Cut_Length_Charge</f>
        <v>66.357352885221786</v>
      </c>
      <c r="I64" s="88">
        <f>'[3]Roller Base'!I64+'[3]Roller Base'!I64*(-RollerDiscount2026)
+(I$3*$B64)*(RollerAvLabour)
+Cut_Length_Charge</f>
        <v>81.188097454534869</v>
      </c>
      <c r="J64" s="88">
        <f>'[3]Roller Base'!J64+'[3]Roller Base'!J64*(-RollerDiscount2026)
+(J$3*$B64)*(RollerAvLabour)
+Cut_Length_Charge</f>
        <v>97.418842023847958</v>
      </c>
      <c r="K64" s="88">
        <f>'[3]Roller Base'!K64+'[3]Roller Base'!K64*(-RollerDiscount2026)
+(K$3*$B64)*(RollerAvLabour)
+Cut_Length_Charge</f>
        <v>114.584182593161</v>
      </c>
      <c r="L64" s="88">
        <f>'[3]Roller Base'!L64+'[3]Roller Base'!L64*(-RollerDiscount2026)
+(L$3*$B64)*(RollerAvLabour)
+Cut_Length_Charge</f>
        <v>129.69887777044357</v>
      </c>
      <c r="M64" s="88">
        <f>'[3]Roller Base'!M64+'[3]Roller Base'!M64*(-RollerDiscount2026)
+(M$3*$B64)*(RollerAvLabour)
+Cut_Length_Charge</f>
        <v>153.31558898494754</v>
      </c>
      <c r="N64" s="88">
        <f>'[3]Roller Base'!N64+'[3]Roller Base'!N64*(-RollerDiscount2026)
+(N$3*$B64)*(RollerAvLabour)
+Cut_Length_Charge</f>
        <v>170.07102409923775</v>
      </c>
      <c r="O64" s="88">
        <f>'[3]Roller Base'!O64+'[3]Roller Base'!O64*(-RollerDiscount2026)
+(O$3*$B64)*(RollerAvLabour)
+Cut_Length_Charge</f>
        <v>182.50087210687144</v>
      </c>
    </row>
    <row r="65" spans="1:15" ht="15" customHeight="1" x14ac:dyDescent="0.25">
      <c r="A65" s="524"/>
      <c r="B65" s="97">
        <f>[3]Sumary!BN16</f>
        <v>3.25</v>
      </c>
      <c r="C65" s="98">
        <f>[3]Sumary!BO16</f>
        <v>127.95275590551181</v>
      </c>
      <c r="D65" s="88">
        <f>'[3]Roller Base'!D65+'[3]Roller Base'!D65*(-RollerDiscount2026)
+(D$3*$B65)*(RollerAvLabour)
+Cut_Length_Charge</f>
        <v>38.799478890956571</v>
      </c>
      <c r="E65" s="88">
        <f>'[3]Roller Base'!E65+'[3]Roller Base'!E65*(-RollerDiscount2026)
+(E$3*$B65)*(RollerAvLabour)
+Cut_Length_Charge</f>
        <v>46.702601499850672</v>
      </c>
      <c r="F65" s="88">
        <f>'[3]Roller Base'!F65+'[3]Roller Base'!F65*(-RollerDiscount2026)
+(F$3*$B65)*(RollerAvLabour)
+Cut_Length_Charge</f>
        <v>55.035600717292084</v>
      </c>
      <c r="G65" s="88">
        <f>'[3]Roller Base'!G65+'[3]Roller Base'!G65*(-RollerDiscount2026)
+(G$3*$B65)*(RollerAvLabour)
+Cut_Length_Charge</f>
        <v>63.062677204978819</v>
      </c>
      <c r="H65" s="88">
        <f>'[3]Roller Base'!H65+'[3]Roller Base'!H65*(-RollerDiscount2026)
+(H$3*$B65)*(RollerAvLabour)
+Cut_Length_Charge</f>
        <v>71.610614726693896</v>
      </c>
      <c r="I65" s="88">
        <f>'[3]Roller Base'!I65+'[3]Roller Base'!I65*(-RollerDiscount2026)
+(I$3*$B65)*(RollerAvLabour)
+Cut_Length_Charge</f>
        <v>87.755752127548419</v>
      </c>
      <c r="J65" s="88">
        <f>'[3]Roller Base'!J65+'[3]Roller Base'!J65*(-RollerDiscount2026)
+(J$3*$B65)*(RollerAvLabour)
+Cut_Length_Charge</f>
        <v>105.30088952840292</v>
      </c>
      <c r="K65" s="88">
        <f>'[3]Roller Base'!K65+'[3]Roller Base'!K65*(-RollerDiscount2026)
+(K$3*$B65)*(RollerAvLabour)
+Cut_Length_Charge</f>
        <v>123.78062292925738</v>
      </c>
      <c r="L65" s="88">
        <f>'[3]Roller Base'!L65+'[3]Roller Base'!L65*(-RollerDiscount2026)
+(L$3*$B65)*(RollerAvLabour)
+Cut_Length_Charge</f>
        <v>140.20540145338779</v>
      </c>
      <c r="M65" s="88">
        <f>'[3]Roller Base'!M65+'[3]Roller Base'!M65*(-RollerDiscount2026)
+(M$3*$B65)*(RollerAvLabour)
+Cut_Length_Charge</f>
        <v>165.86911789734148</v>
      </c>
      <c r="N65" s="88">
        <f>'[3]Roller Base'!N65+'[3]Roller Base'!N65*(-RollerDiscount2026)
+(N$3*$B65)*(RollerAvLabour)
+Cut_Length_Charge</f>
        <v>184.07684935336763</v>
      </c>
      <c r="O65" s="88">
        <f>'[3]Roller Base'!O65+'[3]Roller Base'!O65*(-RollerDiscount2026)
+(O$3*$B65)*(RollerAvLabour)
+Cut_Length_Charge</f>
        <v>197.58406853439595</v>
      </c>
    </row>
    <row r="66" spans="1:15" ht="15" customHeight="1" x14ac:dyDescent="0.25">
      <c r="A66" s="524"/>
      <c r="B66" s="97">
        <f>[3]Sumary!BN17</f>
        <v>3.5</v>
      </c>
      <c r="C66" s="98">
        <f>[3]Sumary!BO17</f>
        <v>137.79527559055117</v>
      </c>
      <c r="D66" s="88">
        <f>'[3]Roller Base'!D66+'[3]Roller Base'!D66*(-RollerDiscount2026)
+(D$3*$B66)*(RollerAvLabour)
+Cut_Length_Charge</f>
        <v>40.749616623213868</v>
      </c>
      <c r="E66" s="88">
        <f>'[3]Roller Base'!E66+'[3]Roller Base'!E66*(-RollerDiscount2026)
+(E$3*$B66)*(RollerAvLabour)
+Cut_Length_Charge</f>
        <v>49.13867519162126</v>
      </c>
      <c r="F66" s="88">
        <f>'[3]Roller Base'!F66+'[3]Roller Base'!F66*(-RollerDiscount2026)
+(F$3*$B66)*(RollerAvLabour)
+Cut_Length_Charge</f>
        <v>57.95761036857597</v>
      </c>
      <c r="G66" s="88">
        <f>'[3]Roller Base'!G66+'[3]Roller Base'!G66*(-RollerDiscount2026)
+(G$3*$B66)*(RollerAvLabour)
+Cut_Length_Charge</f>
        <v>66.473819762878065</v>
      </c>
      <c r="H66" s="88">
        <f>'[3]Roller Base'!H66+'[3]Roller Base'!H66*(-RollerDiscount2026)
+(H$3*$B66)*(RollerAvLabour)
+Cut_Length_Charge</f>
        <v>75.507693244106449</v>
      </c>
      <c r="I66" s="88">
        <f>'[3]Roller Base'!I66+'[3]Roller Base'!I66*(-RollerDiscount2026)
+(I$3*$B66)*(RollerAvLabour)
+Cut_Length_Charge</f>
        <v>92.627899511089595</v>
      </c>
      <c r="J66" s="88">
        <f>'[3]Roller Base'!J66+'[3]Roller Base'!J66*(-RollerDiscount2026)
+(J$3*$B66)*(RollerAvLabour)
+Cut_Length_Charge</f>
        <v>111.14810577807273</v>
      </c>
      <c r="K66" s="88">
        <f>'[3]Roller Base'!K66+'[3]Roller Base'!K66*(-RollerDiscount2026)
+(K$3*$B66)*(RollerAvLabour)
+Cut_Length_Charge</f>
        <v>130.60290804505587</v>
      </c>
      <c r="L66" s="88">
        <f>'[3]Roller Base'!L66+'[3]Roller Base'!L66*(-RollerDiscount2026)
+(L$3*$B66)*(RollerAvLabour)
+Cut_Length_Charge</f>
        <v>147.9995584882129</v>
      </c>
      <c r="M66" s="88">
        <f>'[3]Roller Base'!M66+'[3]Roller Base'!M66*(-RollerDiscount2026)
+(M$3*$B66)*(RollerAvLabour)
+Cut_Length_Charge</f>
        <v>175.18182480564562</v>
      </c>
      <c r="N66" s="88">
        <f>'[3]Roller Base'!N66+'[3]Roller Base'!N66*(-RollerDiscount2026)
+(N$3*$B66)*(RollerAvLabour)
+Cut_Length_Charge</f>
        <v>194.46692743506634</v>
      </c>
      <c r="O66" s="88">
        <f>'[3]Roller Base'!O66+'[3]Roller Base'!O66*(-RollerDiscount2026)
+(O$3*$B66)*(RollerAvLabour)
+Cut_Length_Charge</f>
        <v>208.77338339160997</v>
      </c>
    </row>
    <row r="67" spans="1:15" ht="15" customHeight="1" x14ac:dyDescent="0.25">
      <c r="B67" s="99"/>
      <c r="C67" s="100"/>
    </row>
    <row r="68" spans="1:15" ht="15" customHeight="1" x14ac:dyDescent="0.25">
      <c r="A68" s="65" t="s">
        <v>32</v>
      </c>
    </row>
    <row r="69" spans="1:15" ht="15" customHeight="1" x14ac:dyDescent="0.2">
      <c r="A69" s="90"/>
      <c r="B69" s="529"/>
      <c r="C69" s="530"/>
      <c r="D69" s="530"/>
      <c r="E69" s="530"/>
      <c r="F69" s="530"/>
      <c r="G69" s="530"/>
      <c r="H69" s="530"/>
      <c r="I69" s="530"/>
      <c r="J69" s="530"/>
      <c r="K69" s="530"/>
      <c r="L69" s="530"/>
      <c r="M69" s="530"/>
      <c r="N69" s="530"/>
      <c r="O69" s="530"/>
    </row>
    <row r="70" spans="1:15" ht="15" customHeight="1" x14ac:dyDescent="0.25">
      <c r="A70" s="523" t="s">
        <v>254</v>
      </c>
      <c r="B70" s="91" t="s">
        <v>255</v>
      </c>
      <c r="C70" s="92"/>
      <c r="D70" s="93">
        <f>[3]Sumary!BP4</f>
        <v>0.61</v>
      </c>
      <c r="E70" s="93">
        <f>[3]Sumary!BQ4</f>
        <v>0.76200000000000001</v>
      </c>
      <c r="F70" s="93">
        <f>[3]Sumary!BR4</f>
        <v>0.91400000000000003</v>
      </c>
      <c r="G70" s="93">
        <f>[3]Sumary!BS4</f>
        <v>1.0669999999999999</v>
      </c>
      <c r="H70" s="93">
        <f>[3]Sumary!BT4</f>
        <v>1.2190000000000001</v>
      </c>
      <c r="I70" s="93">
        <f>[3]Sumary!BU4</f>
        <v>1.524</v>
      </c>
      <c r="J70" s="93">
        <f>[3]Sumary!BV4</f>
        <v>1.829</v>
      </c>
      <c r="K70" s="93">
        <f>[3]Sumary!BW4</f>
        <v>2.1339999999999999</v>
      </c>
      <c r="L70" s="93">
        <f>[3]Sumary!BX4</f>
        <v>2.4380000000000002</v>
      </c>
      <c r="M70" s="93">
        <f>[3]Sumary!BY4</f>
        <v>2.9129999999999998</v>
      </c>
      <c r="N70" s="93">
        <f>[3]Sumary!BZ4</f>
        <v>3.25</v>
      </c>
      <c r="O70" s="93">
        <f>[3]Sumary!CA4</f>
        <v>3.5</v>
      </c>
    </row>
    <row r="71" spans="1:15" ht="15" customHeight="1" x14ac:dyDescent="0.25">
      <c r="A71" s="524"/>
      <c r="B71" s="102"/>
      <c r="C71" s="103" t="s">
        <v>256</v>
      </c>
      <c r="D71" s="96">
        <f>[3]Sumary!BP5</f>
        <v>24.015748031496063</v>
      </c>
      <c r="E71" s="96">
        <f>[3]Sumary!BQ5</f>
        <v>30</v>
      </c>
      <c r="F71" s="96">
        <f>[3]Sumary!BR5</f>
        <v>35.984251968503933</v>
      </c>
      <c r="G71" s="96">
        <f>[3]Sumary!BS5</f>
        <v>42.00787401574803</v>
      </c>
      <c r="H71" s="96">
        <f>[3]Sumary!BT5</f>
        <v>47.99212598425197</v>
      </c>
      <c r="I71" s="96">
        <f>[3]Sumary!BU5</f>
        <v>60</v>
      </c>
      <c r="J71" s="96">
        <f>[3]Sumary!BV5</f>
        <v>72.00787401574803</v>
      </c>
      <c r="K71" s="96">
        <f>[3]Sumary!BW5</f>
        <v>84.015748031496059</v>
      </c>
      <c r="L71" s="96">
        <f>[3]Sumary!BX5</f>
        <v>95.984251968503941</v>
      </c>
      <c r="M71" s="96">
        <f>[3]Sumary!BY5</f>
        <v>114.68503937007874</v>
      </c>
      <c r="N71" s="96">
        <f>[3]Sumary!BZ5</f>
        <v>127.95275590551181</v>
      </c>
      <c r="O71" s="96">
        <f>[3]Sumary!CA5</f>
        <v>137.79527559055117</v>
      </c>
    </row>
    <row r="72" spans="1:15" ht="15" customHeight="1" x14ac:dyDescent="0.25">
      <c r="A72" s="524"/>
      <c r="B72" s="97">
        <f>[3]Sumary!BN6</f>
        <v>0.61</v>
      </c>
      <c r="C72" s="98">
        <f>[3]Sumary!BO6</f>
        <v>24.015748031496063</v>
      </c>
      <c r="D72" s="88">
        <f>'[3]Roller Base'!D72+'[3]Roller Base'!D72*(-RollerDiscount2026)
+(D$3*$B72)*(RollerAvLabour)
+Cut_Length_Charge</f>
        <v>21.863640591502346</v>
      </c>
      <c r="E72" s="88">
        <f>'[3]Roller Base'!E72+'[3]Roller Base'!E72*(-RollerDiscount2026)
+(E$3*$B72)*(RollerAvLabour)
+Cut_Length_Charge</f>
        <v>25.546685460204571</v>
      </c>
      <c r="F72" s="88">
        <f>'[3]Roller Base'!F72+'[3]Roller Base'!F72*(-RollerDiscount2026)
+(F$3*$B72)*(RollerAvLabour)
+Cut_Length_Charge</f>
        <v>29.885697207162025</v>
      </c>
      <c r="G72" s="88">
        <f>'[3]Roller Base'!G72+'[3]Roller Base'!G72*(-RollerDiscount2026)
+(G$3*$B72)*(RollerAvLabour)
+Cut_Length_Charge</f>
        <v>33.70277890595392</v>
      </c>
      <c r="H72" s="88">
        <f>'[3]Roller Base'!H72+'[3]Roller Base'!H72*(-RollerDiscount2026)
+(H$3*$B72)*(RollerAvLabour)
+Cut_Length_Charge</f>
        <v>38.369774092038988</v>
      </c>
      <c r="I72" s="88">
        <f>'[3]Roller Base'!I72+'[3]Roller Base'!I72*(-RollerDiscount2026)
+(I$3*$B72)*(RollerAvLabour)
+Cut_Length_Charge</f>
        <v>46.197884098660715</v>
      </c>
      <c r="J72" s="88">
        <f>'[3]Roller Base'!J72+'[3]Roller Base'!J72*(-RollerDiscount2026)
+(J$3*$B72)*(RollerAvLabour)
+Cut_Length_Charge</f>
        <v>55.425994105282449</v>
      </c>
      <c r="K72" s="88">
        <f>'[3]Roller Base'!K72+'[3]Roller Base'!K72*(-RollerDiscount2026)
+(K$3*$B72)*(RollerAvLabour)
+Cut_Length_Charge</f>
        <v>65.588700111904188</v>
      </c>
      <c r="L72" s="88">
        <f>'[3]Roller Base'!L72+'[3]Roller Base'!L72*(-RollerDiscount2026)
+(L$3*$B72)*(RollerAvLabour)
+Cut_Length_Charge</f>
        <v>73.723720184077976</v>
      </c>
      <c r="M72" s="88">
        <f>'[3]Roller Base'!M72+'[3]Roller Base'!M72*(-RollerDiscount2026)
+(M$3*$B72)*(RollerAvLabour)
+Cut_Length_Charge</f>
        <v>86.434689046849527</v>
      </c>
      <c r="N72" s="88">
        <f>'[3]Roller Base'!N72+'[3]Roller Base'!N72*(-RollerDiscount2026)
+(N$3*$B72)*(RollerAvLabour)
+Cut_Length_Charge</f>
        <v>95.452786955805337</v>
      </c>
      <c r="O72" s="88">
        <f>'[3]Roller Base'!O72+'[3]Roller Base'!O72*(-RollerDiscount2026)
+(O$3*$B72)*(RollerAvLabour)
+Cut_Length_Charge</f>
        <v>102.14277056779036</v>
      </c>
    </row>
    <row r="73" spans="1:15" ht="15" customHeight="1" x14ac:dyDescent="0.25">
      <c r="A73" s="524"/>
      <c r="B73" s="97">
        <f>[3]Sumary!BN7</f>
        <v>0.76200000000000001</v>
      </c>
      <c r="C73" s="98">
        <f>[3]Sumary!BO7</f>
        <v>30</v>
      </c>
      <c r="D73" s="88">
        <f>'[3]Roller Base'!D73+'[3]Roller Base'!D73*(-RollerDiscount2026)
+(D$3*$B73)*(RollerAvLabour)
+Cut_Length_Charge</f>
        <v>23.599777456758144</v>
      </c>
      <c r="E73" s="88">
        <f>'[3]Roller Base'!E73+'[3]Roller Base'!E73*(-RollerDiscount2026)
+(E$3*$B73)*(RollerAvLabour)
+Cut_Length_Charge</f>
        <v>27.715433478770006</v>
      </c>
      <c r="F73" s="88">
        <f>'[3]Roller Base'!F73+'[3]Roller Base'!F73*(-RollerDiscount2026)
+(F$3*$B73)*(RollerAvLabour)
+Cut_Length_Charge</f>
        <v>32.487056379037114</v>
      </c>
      <c r="G73" s="88">
        <f>'[3]Roller Base'!G73+'[3]Roller Base'!G73*(-RollerDiscount2026)
+(G$3*$B73)*(RollerAvLabour)
+Cut_Length_Charge</f>
        <v>36.739595357147245</v>
      </c>
      <c r="H73" s="88">
        <f>'[3]Roller Base'!H73+'[3]Roller Base'!H73*(-RollerDiscount2026)
+(H$3*$B73)*(RollerAvLabour)
+Cut_Length_Charge</f>
        <v>41.83920169654197</v>
      </c>
      <c r="I73" s="88">
        <f>'[3]Roller Base'!I73+'[3]Roller Base'!I73*(-RollerDiscount2026)
+(I$3*$B73)*(RollerAvLabour)
+Cut_Length_Charge</f>
        <v>50.535380135791591</v>
      </c>
      <c r="J73" s="88">
        <f>'[3]Roller Base'!J73+'[3]Roller Base'!J73*(-RollerDiscount2026)
+(J$3*$B73)*(RollerAvLabour)
+Cut_Length_Charge</f>
        <v>60.631558575041232</v>
      </c>
      <c r="K73" s="88">
        <f>'[3]Roller Base'!K73+'[3]Roller Base'!K73*(-RollerDiscount2026)
+(K$3*$B73)*(RollerAvLabour)
+Cut_Length_Charge</f>
        <v>71.662333014290837</v>
      </c>
      <c r="L73" s="88">
        <f>'[3]Roller Base'!L73+'[3]Roller Base'!L73*(-RollerDiscount2026)
+(L$3*$B73)*(RollerAvLabour)
+Cut_Length_Charge</f>
        <v>80.662575393083941</v>
      </c>
      <c r="M73" s="88">
        <f>'[3]Roller Base'!M73+'[3]Roller Base'!M73*(-RollerDiscount2026)
+(M$3*$B73)*(RollerAvLabour)
+Cut_Length_Charge</f>
        <v>94.725454109948103</v>
      </c>
      <c r="N73" s="88">
        <f>'[3]Roller Base'!N73+'[3]Roller Base'!N73*(-RollerDiscount2026)
+(N$3*$B73)*(RollerAvLabour)
+Cut_Length_Charge</f>
        <v>104.70269648380754</v>
      </c>
      <c r="O73" s="88">
        <f>'[3]Roller Base'!O73+'[3]Roller Base'!O73*(-RollerDiscount2026)
+(O$3*$B73)*(RollerAvLabour)
+Cut_Length_Charge</f>
        <v>112.10421159794659</v>
      </c>
    </row>
    <row r="74" spans="1:15" ht="15" customHeight="1" x14ac:dyDescent="0.25">
      <c r="A74" s="524"/>
      <c r="B74" s="97">
        <f>[3]Sumary!BN8</f>
        <v>0.91400000000000003</v>
      </c>
      <c r="C74" s="98">
        <f>[3]Sumary!BO8</f>
        <v>35.984251968503933</v>
      </c>
      <c r="D74" s="88">
        <f>'[3]Roller Base'!D74+'[3]Roller Base'!D74*(-RollerDiscount2026)
+(D$3*$B74)*(RollerAvLabour)
+Cut_Length_Charge</f>
        <v>25.335914322013945</v>
      </c>
      <c r="E74" s="88">
        <f>'[3]Roller Base'!E74+'[3]Roller Base'!E74*(-RollerDiscount2026)
+(E$3*$B74)*(RollerAvLabour)
+Cut_Length_Charge</f>
        <v>29.884181497335451</v>
      </c>
      <c r="F74" s="88">
        <f>'[3]Roller Base'!F74+'[3]Roller Base'!F74*(-RollerDiscount2026)
+(F$3*$B74)*(RollerAvLabour)
+Cut_Length_Charge</f>
        <v>35.088415550912188</v>
      </c>
      <c r="G74" s="88">
        <f>'[3]Roller Base'!G74+'[3]Roller Base'!G74*(-RollerDiscount2026)
+(G$3*$B74)*(RollerAvLabour)
+Cut_Length_Charge</f>
        <v>39.77641180834059</v>
      </c>
      <c r="H74" s="88">
        <f>'[3]Roller Base'!H74+'[3]Roller Base'!H74*(-RollerDiscount2026)
+(H$3*$B74)*(RollerAvLabour)
+Cut_Length_Charge</f>
        <v>45.308629301044952</v>
      </c>
      <c r="I74" s="88">
        <f>'[3]Roller Base'!I74+'[3]Roller Base'!I74*(-RollerDiscount2026)
+(I$3*$B74)*(RollerAvLabour)
+Cut_Length_Charge</f>
        <v>54.872876172922474</v>
      </c>
      <c r="J74" s="88">
        <f>'[3]Roller Base'!J74+'[3]Roller Base'!J74*(-RollerDiscount2026)
+(J$3*$B74)*(RollerAvLabour)
+Cut_Length_Charge</f>
        <v>65.837123044800009</v>
      </c>
      <c r="K74" s="88">
        <f>'[3]Roller Base'!K74+'[3]Roller Base'!K74*(-RollerDiscount2026)
+(K$3*$B74)*(RollerAvLabour)
+Cut_Length_Charge</f>
        <v>77.735965916677529</v>
      </c>
      <c r="L74" s="88">
        <f>'[3]Roller Base'!L74+'[3]Roller Base'!L74*(-RollerDiscount2026)
+(L$3*$B74)*(RollerAvLabour)
+Cut_Length_Charge</f>
        <v>87.601430602089906</v>
      </c>
      <c r="M74" s="88">
        <f>'[3]Roller Base'!M74+'[3]Roller Base'!M74*(-RollerDiscount2026)
+(M$3*$B74)*(RollerAvLabour)
+Cut_Length_Charge</f>
        <v>103.01621917304671</v>
      </c>
      <c r="N74" s="88">
        <f>'[3]Roller Base'!N74+'[3]Roller Base'!N74*(-RollerDiscount2026)
+(N$3*$B74)*(RollerAvLabour)
+Cut_Length_Charge</f>
        <v>113.95260601180973</v>
      </c>
      <c r="O74" s="88">
        <f>'[3]Roller Base'!O74+'[3]Roller Base'!O74*(-RollerDiscount2026)
+(O$3*$B74)*(RollerAvLabour)
+Cut_Length_Charge</f>
        <v>122.06565262810281</v>
      </c>
    </row>
    <row r="75" spans="1:15" ht="15" customHeight="1" x14ac:dyDescent="0.25">
      <c r="A75" s="524"/>
      <c r="B75" s="97">
        <f>[3]Sumary!BN9</f>
        <v>1.0669999999999999</v>
      </c>
      <c r="C75" s="98">
        <f>[3]Sumary!BO9</f>
        <v>42.00787401574803</v>
      </c>
      <c r="D75" s="88">
        <f>'[3]Roller Base'!D75+'[3]Roller Base'!D75*(-RollerDiscount2026)
+(D$3*$B75)*(RollerAvLabour)
+Cut_Length_Charge</f>
        <v>27.083473140330636</v>
      </c>
      <c r="E75" s="88">
        <f>'[3]Roller Base'!E75+'[3]Roller Base'!E75*(-RollerDiscount2026)
+(E$3*$B75)*(RollerAvLabour)
+Cut_Length_Charge</f>
        <v>32.067197594970402</v>
      </c>
      <c r="F75" s="88">
        <f>'[3]Roller Base'!F75+'[3]Roller Base'!F75*(-RollerDiscount2026)
+(F$3*$B75)*(RollerAvLabour)
+Cut_Length_Charge</f>
        <v>37.706888927865393</v>
      </c>
      <c r="G75" s="88">
        <f>'[3]Roller Base'!G75+'[3]Roller Base'!G75*(-RollerDiscount2026)
+(G$3*$B75)*(RollerAvLabour)
+Cut_Length_Charge</f>
        <v>42.83320731513389</v>
      </c>
      <c r="H75" s="88">
        <f>'[3]Roller Base'!H75+'[3]Roller Base'!H75*(-RollerDiscount2026)
+(H$3*$B75)*(RollerAvLabour)
+Cut_Length_Charge</f>
        <v>48.800882087156495</v>
      </c>
      <c r="I75" s="88">
        <f>'[3]Roller Base'!I75+'[3]Roller Base'!I75*(-RollerDiscount2026)
+(I$3*$B75)*(RollerAvLabour)
+Cut_Length_Charge</f>
        <v>59.238908368192369</v>
      </c>
      <c r="J75" s="88">
        <f>'[3]Roller Base'!J75+'[3]Roller Base'!J75*(-RollerDiscount2026)
+(J$3*$B75)*(RollerAvLabour)
+Cut_Length_Charge</f>
        <v>71.076934649228249</v>
      </c>
      <c r="K75" s="88">
        <f>'[3]Roller Base'!K75+'[3]Roller Base'!K75*(-RollerDiscount2026)
+(K$3*$B75)*(RollerAvLabour)
+Cut_Length_Charge</f>
        <v>83.849556930264129</v>
      </c>
      <c r="L75" s="88">
        <f>'[3]Roller Base'!L75+'[3]Roller Base'!L75*(-RollerDiscount2026)
+(L$3*$B75)*(RollerAvLabour)
+Cut_Length_Charge</f>
        <v>94.585936174312991</v>
      </c>
      <c r="M75" s="88">
        <f>'[3]Roller Base'!M75+'[3]Roller Base'!M75*(-RollerDiscount2026)
+(M$3*$B75)*(RollerAvLabour)
+Cut_Length_Charge</f>
        <v>111.36152874313937</v>
      </c>
      <c r="N75" s="88">
        <f>'[3]Roller Base'!N75+'[3]Roller Base'!N75*(-RollerDiscount2026)
+(N$3*$B75)*(RollerAvLabour)
+Cut_Length_Charge</f>
        <v>123.26337020775935</v>
      </c>
      <c r="O75" s="88">
        <f>'[3]Roller Base'!O75+'[3]Roller Base'!O75*(-RollerDiscount2026)
+(O$3*$B75)*(RollerAvLabour)
+Cut_Length_Charge</f>
        <v>132.09262945451007</v>
      </c>
    </row>
    <row r="76" spans="1:15" ht="15" customHeight="1" x14ac:dyDescent="0.25">
      <c r="A76" s="524"/>
      <c r="B76" s="97">
        <f>[3]Sumary!BN10</f>
        <v>1.2190000000000001</v>
      </c>
      <c r="C76" s="98">
        <f>[3]Sumary!BO10</f>
        <v>47.99212598425197</v>
      </c>
      <c r="D76" s="88">
        <f>'[3]Roller Base'!D76+'[3]Roller Base'!D76*(-RollerDiscount2026)
+(D$3*$B76)*(RollerAvLabour)
+Cut_Length_Charge</f>
        <v>28.819610005586433</v>
      </c>
      <c r="E76" s="88">
        <f>'[3]Roller Base'!E76+'[3]Roller Base'!E76*(-RollerDiscount2026)
+(E$3*$B76)*(RollerAvLabour)
+Cut_Length_Charge</f>
        <v>34.235945613535847</v>
      </c>
      <c r="F76" s="88">
        <f>'[3]Roller Base'!F76+'[3]Roller Base'!F76*(-RollerDiscount2026)
+(F$3*$B76)*(RollerAvLabour)
+Cut_Length_Charge</f>
        <v>40.308248099740482</v>
      </c>
      <c r="G76" s="88">
        <f>'[3]Roller Base'!G76+'[3]Roller Base'!G76*(-RollerDiscount2026)
+(G$3*$B76)*(RollerAvLabour)
+Cut_Length_Charge</f>
        <v>45.870023766327229</v>
      </c>
      <c r="H76" s="88">
        <f>'[3]Roller Base'!H76+'[3]Roller Base'!H76*(-RollerDiscount2026)
+(H$3*$B76)*(RollerAvLabour)
+Cut_Length_Charge</f>
        <v>52.270309691659484</v>
      </c>
      <c r="I76" s="88">
        <f>'[3]Roller Base'!I76+'[3]Roller Base'!I76*(-RollerDiscount2026)
+(I$3*$B76)*(RollerAvLabour)
+Cut_Length_Charge</f>
        <v>63.576404405323267</v>
      </c>
      <c r="J76" s="88">
        <f>'[3]Roller Base'!J76+'[3]Roller Base'!J76*(-RollerDiscount2026)
+(J$3*$B76)*(RollerAvLabour)
+Cut_Length_Charge</f>
        <v>76.282499118987033</v>
      </c>
      <c r="K76" s="88">
        <f>'[3]Roller Base'!K76+'[3]Roller Base'!K76*(-RollerDiscount2026)
+(K$3*$B76)*(RollerAvLabour)
+Cut_Length_Charge</f>
        <v>89.92318983265082</v>
      </c>
      <c r="L76" s="88">
        <f>'[3]Roller Base'!L76+'[3]Roller Base'!L76*(-RollerDiscount2026)
+(L$3*$B76)*(RollerAvLabour)
+Cut_Length_Charge</f>
        <v>101.52479138331897</v>
      </c>
      <c r="M76" s="88">
        <f>'[3]Roller Base'!M76+'[3]Roller Base'!M76*(-RollerDiscount2026)
+(M$3*$B76)*(RollerAvLabour)
+Cut_Length_Charge</f>
        <v>119.65229380623798</v>
      </c>
      <c r="N76" s="88">
        <f>'[3]Roller Base'!N76+'[3]Roller Base'!N76*(-RollerDiscount2026)
+(N$3*$B76)*(RollerAvLabour)
+Cut_Length_Charge</f>
        <v>132.51327973576156</v>
      </c>
      <c r="O76" s="88">
        <f>'[3]Roller Base'!O76+'[3]Roller Base'!O76*(-RollerDiscount2026)
+(O$3*$B76)*(RollerAvLabour)
+Cut_Length_Charge</f>
        <v>142.05407048466628</v>
      </c>
    </row>
    <row r="77" spans="1:15" ht="15" customHeight="1" x14ac:dyDescent="0.25">
      <c r="A77" s="524"/>
      <c r="B77" s="97">
        <f>[3]Sumary!BN11</f>
        <v>1.524</v>
      </c>
      <c r="C77" s="98">
        <f>[3]Sumary!BO11</f>
        <v>60</v>
      </c>
      <c r="D77" s="88">
        <f>'[3]Roller Base'!D77+'[3]Roller Base'!D77*(-RollerDiscount2026)
+(D$3*$B77)*(RollerAvLabour)
+Cut_Length_Charge</f>
        <v>32.303305689158918</v>
      </c>
      <c r="E77" s="88">
        <f>'[3]Roller Base'!E77+'[3]Roller Base'!E77*(-RollerDiscount2026)
+(E$3*$B77)*(RollerAvLabour)
+Cut_Length_Charge</f>
        <v>38.587709729736225</v>
      </c>
      <c r="F77" s="88">
        <f>'[3]Roller Base'!F77+'[3]Roller Base'!F77*(-RollerDiscount2026)
+(F$3*$B77)*(RollerAvLabour)
+Cut_Length_Charge</f>
        <v>45.528080648568768</v>
      </c>
      <c r="G77" s="88">
        <f>'[3]Roller Base'!G77+'[3]Roller Base'!G77*(-RollerDiscount2026)
+(G$3*$B77)*(RollerAvLabour)
+Cut_Length_Charge</f>
        <v>51.96363572431386</v>
      </c>
      <c r="H77" s="88">
        <f>'[3]Roller Base'!H77+'[3]Roller Base'!H77*(-RollerDiscount2026)
+(H$3*$B77)*(RollerAvLabour)
+Cut_Length_Charge</f>
        <v>59.231990082274017</v>
      </c>
      <c r="I77" s="88">
        <f>'[3]Roller Base'!I77+'[3]Roller Base'!I77*(-RollerDiscount2026)
+(I$3*$B77)*(RollerAvLabour)
+Cut_Length_Charge</f>
        <v>72.279932637724031</v>
      </c>
      <c r="J77" s="88">
        <f>'[3]Roller Base'!J77+'[3]Roller Base'!J77*(-RollerDiscount2026)
+(J$3*$B77)*(RollerAvLabour)
+Cut_Length_Charge</f>
        <v>86.727875193174071</v>
      </c>
      <c r="K77" s="88">
        <f>'[3]Roller Base'!K77+'[3]Roller Base'!K77*(-RollerDiscount2026)
+(K$3*$B77)*(RollerAvLabour)
+Cut_Length_Charge</f>
        <v>102.11041374862407</v>
      </c>
      <c r="L77" s="88">
        <f>'[3]Roller Base'!L77+'[3]Roller Base'!L77*(-RollerDiscount2026)
+(L$3*$B77)*(RollerAvLabour)
+Cut_Length_Charge</f>
        <v>115.44815216454803</v>
      </c>
      <c r="M77" s="88">
        <f>'[3]Roller Base'!M77+'[3]Roller Base'!M77*(-RollerDiscount2026)
+(M$3*$B77)*(RollerAvLabour)
+Cut_Length_Charge</f>
        <v>136.28836843942921</v>
      </c>
      <c r="N77" s="88">
        <f>'[3]Roller Base'!N77+'[3]Roller Base'!N77*(-RollerDiscount2026)
+(N$3*$B77)*(RollerAvLabour)
+Cut_Length_Charge</f>
        <v>151.07395345971332</v>
      </c>
      <c r="O77" s="88">
        <f>'[3]Roller Base'!O77+'[3]Roller Base'!O77*(-RollerDiscount2026)
+(O$3*$B77)*(RollerAvLabour)
+Cut_Length_Charge</f>
        <v>162.04248834122973</v>
      </c>
    </row>
    <row r="78" spans="1:15" ht="15" customHeight="1" x14ac:dyDescent="0.25">
      <c r="A78" s="524"/>
      <c r="B78" s="97">
        <f>[3]Sumary!BN12</f>
        <v>1.829</v>
      </c>
      <c r="C78" s="98">
        <f>[3]Sumary!BO12</f>
        <v>72.00787401574803</v>
      </c>
      <c r="D78" s="88">
        <f>'[3]Roller Base'!D78+'[3]Roller Base'!D78*(-RollerDiscount2026)
+(D$3*$B78)*(RollerAvLabour)
+Cut_Length_Charge</f>
        <v>35.787001372731417</v>
      </c>
      <c r="E78" s="88">
        <f>'[3]Roller Base'!E78+'[3]Roller Base'!E78*(-RollerDiscount2026)
+(E$3*$B78)*(RollerAvLabour)
+Cut_Length_Charge</f>
        <v>42.939473845936618</v>
      </c>
      <c r="F78" s="88">
        <f>'[3]Roller Base'!F78+'[3]Roller Base'!F78*(-RollerDiscount2026)
+(F$3*$B78)*(RollerAvLabour)
+Cut_Length_Charge</f>
        <v>50.747913197397054</v>
      </c>
      <c r="G78" s="88">
        <f>'[3]Roller Base'!G78+'[3]Roller Base'!G78*(-RollerDiscount2026)
+(G$3*$B78)*(RollerAvLabour)
+Cut_Length_Charge</f>
        <v>58.057247682300506</v>
      </c>
      <c r="H78" s="88">
        <f>'[3]Roller Base'!H78+'[3]Roller Base'!H78*(-RollerDiscount2026)
+(H$3*$B78)*(RollerAvLabour)
+Cut_Length_Charge</f>
        <v>66.193670472888556</v>
      </c>
      <c r="I78" s="88">
        <f>'[3]Roller Base'!I78+'[3]Roller Base'!I78*(-RollerDiscount2026)
+(I$3*$B78)*(RollerAvLabour)
+Cut_Length_Charge</f>
        <v>80.983460870124816</v>
      </c>
      <c r="J78" s="88">
        <f>'[3]Roller Base'!J78+'[3]Roller Base'!J78*(-RollerDiscount2026)
+(J$3*$B78)*(RollerAvLabour)
+Cut_Length_Charge</f>
        <v>97.173251267361067</v>
      </c>
      <c r="K78" s="88">
        <f>'[3]Roller Base'!K78+'[3]Roller Base'!K78*(-RollerDiscount2026)
+(K$3*$B78)*(RollerAvLabour)
+Cut_Length_Charge</f>
        <v>114.29763766459736</v>
      </c>
      <c r="L78" s="88">
        <f>'[3]Roller Base'!L78+'[3]Roller Base'!L78*(-RollerDiscount2026)
+(L$3*$B78)*(RollerAvLabour)
+Cut_Length_Charge</f>
        <v>129.37151294577711</v>
      </c>
      <c r="M78" s="88">
        <f>'[3]Roller Base'!M78+'[3]Roller Base'!M78*(-RollerDiscount2026)
+(M$3*$B78)*(RollerAvLabour)
+Cut_Length_Charge</f>
        <v>152.92444307262048</v>
      </c>
      <c r="N78" s="88">
        <f>'[3]Roller Base'!N78+'[3]Roller Base'!N78*(-RollerDiscount2026)
+(N$3*$B78)*(RollerAvLabour)
+Cut_Length_Charge</f>
        <v>169.63462718366512</v>
      </c>
      <c r="O78" s="88">
        <f>'[3]Roller Base'!O78+'[3]Roller Base'!O78*(-RollerDiscount2026)
+(O$3*$B78)*(RollerAvLabour)
+Cut_Length_Charge</f>
        <v>182.0309061977932</v>
      </c>
    </row>
    <row r="79" spans="1:15" ht="15" customHeight="1" x14ac:dyDescent="0.25">
      <c r="A79" s="524"/>
      <c r="B79" s="97">
        <f>[3]Sumary!BN13</f>
        <v>2.1339999999999999</v>
      </c>
      <c r="C79" s="98">
        <f>[3]Sumary!BO13</f>
        <v>84.015748031496059</v>
      </c>
      <c r="D79" s="88">
        <f>'[3]Roller Base'!D79+'[3]Roller Base'!D79*(-RollerDiscount2026)
+(D$3*$B79)*(RollerAvLabour)
+Cut_Length_Charge</f>
        <v>39.270697056303902</v>
      </c>
      <c r="E79" s="88">
        <f>'[3]Roller Base'!E79+'[3]Roller Base'!E79*(-RollerDiscount2026)
+(E$3*$B79)*(RollerAvLabour)
+Cut_Length_Charge</f>
        <v>47.291237962137004</v>
      </c>
      <c r="F79" s="88">
        <f>'[3]Roller Base'!F79+'[3]Roller Base'!F79*(-RollerDiscount2026)
+(F$3*$B79)*(RollerAvLabour)
+Cut_Length_Charge</f>
        <v>55.967745746225333</v>
      </c>
      <c r="G79" s="88">
        <f>'[3]Roller Base'!G79+'[3]Roller Base'!G79*(-RollerDiscount2026)
+(G$3*$B79)*(RollerAvLabour)
+Cut_Length_Charge</f>
        <v>64.150859640287138</v>
      </c>
      <c r="H79" s="88">
        <f>'[3]Roller Base'!H79+'[3]Roller Base'!H79*(-RollerDiscount2026)
+(H$3*$B79)*(RollerAvLabour)
+Cut_Length_Charge</f>
        <v>73.155350863503074</v>
      </c>
      <c r="I79" s="88">
        <f>'[3]Roller Base'!I79+'[3]Roller Base'!I79*(-RollerDiscount2026)
+(I$3*$B79)*(RollerAvLabour)
+Cut_Length_Charge</f>
        <v>89.686989102525587</v>
      </c>
      <c r="J79" s="88">
        <f>'[3]Roller Base'!J79+'[3]Roller Base'!J79*(-RollerDiscount2026)
+(J$3*$B79)*(RollerAvLabour)
+Cut_Length_Charge</f>
        <v>107.61862734154811</v>
      </c>
      <c r="K79" s="88">
        <f>'[3]Roller Base'!K79+'[3]Roller Base'!K79*(-RollerDiscount2026)
+(K$3*$B79)*(RollerAvLabour)
+Cut_Length_Charge</f>
        <v>126.48486158057062</v>
      </c>
      <c r="L79" s="88">
        <f>'[3]Roller Base'!L79+'[3]Roller Base'!L79*(-RollerDiscount2026)
+(L$3*$B79)*(RollerAvLabour)
+Cut_Length_Charge</f>
        <v>143.29487372700615</v>
      </c>
      <c r="M79" s="88">
        <f>'[3]Roller Base'!M79+'[3]Roller Base'!M79*(-RollerDiscount2026)
+(M$3*$B79)*(RollerAvLabour)
+Cut_Length_Charge</f>
        <v>169.56051770581169</v>
      </c>
      <c r="N79" s="88">
        <f>'[3]Roller Base'!N79+'[3]Roller Base'!N79*(-RollerDiscount2026)
+(N$3*$B79)*(RollerAvLabour)
+Cut_Length_Charge</f>
        <v>188.19530090761691</v>
      </c>
      <c r="O79" s="88">
        <f>'[3]Roller Base'!O79+'[3]Roller Base'!O79*(-RollerDiscount2026)
+(O$3*$B79)*(RollerAvLabour)
+Cut_Length_Charge</f>
        <v>202.01932405435664</v>
      </c>
    </row>
    <row r="80" spans="1:15" ht="15" customHeight="1" x14ac:dyDescent="0.25">
      <c r="A80" s="524"/>
      <c r="B80" s="97">
        <f>[3]Sumary!BN14</f>
        <v>2.4380000000000002</v>
      </c>
      <c r="C80" s="98">
        <f>[3]Sumary!BO14</f>
        <v>95.984251968503941</v>
      </c>
      <c r="D80" s="88">
        <f>'[3]Roller Base'!D80+'[3]Roller Base'!D80*(-RollerDiscount2026)
+(D$3*$B80)*(RollerAvLabour)
+Cut_Length_Charge</f>
        <v>42.742970786815498</v>
      </c>
      <c r="E80" s="88">
        <f>'[3]Roller Base'!E80+'[3]Roller Base'!E80*(-RollerDiscount2026)
+(E$3*$B80)*(RollerAvLabour)
+Cut_Length_Charge</f>
        <v>51.628733999267887</v>
      </c>
      <c r="F80" s="88">
        <f>'[3]Roller Base'!F80+'[3]Roller Base'!F80*(-RollerDiscount2026)
+(F$3*$B80)*(RollerAvLabour)
+Cut_Length_Charge</f>
        <v>61.170464089975503</v>
      </c>
      <c r="G80" s="88">
        <f>'[3]Roller Base'!G80+'[3]Roller Base'!G80*(-RollerDiscount2026)
+(G$3*$B80)*(RollerAvLabour)
+Cut_Length_Charge</f>
        <v>70.224492542673815</v>
      </c>
      <c r="H80" s="88">
        <f>'[3]Roller Base'!H80+'[3]Roller Base'!H80*(-RollerDiscount2026)
+(H$3*$B80)*(RollerAvLabour)
+Cut_Length_Charge</f>
        <v>80.094206072509039</v>
      </c>
      <c r="I80" s="88">
        <f>'[3]Roller Base'!I80+'[3]Roller Base'!I80*(-RollerDiscount2026)
+(I$3*$B80)*(RollerAvLabour)
+Cut_Length_Charge</f>
        <v>98.361981176787353</v>
      </c>
      <c r="J80" s="88">
        <f>'[3]Roller Base'!J80+'[3]Roller Base'!J80*(-RollerDiscount2026)
+(J$3*$B80)*(RollerAvLabour)
+Cut_Length_Charge</f>
        <v>118.02975628106567</v>
      </c>
      <c r="K80" s="88">
        <f>'[3]Roller Base'!K80+'[3]Roller Base'!K80*(-RollerDiscount2026)
+(K$3*$B80)*(RollerAvLabour)
+Cut_Length_Charge</f>
        <v>138.63212738534398</v>
      </c>
      <c r="L80" s="88">
        <f>'[3]Roller Base'!L80+'[3]Roller Base'!L80*(-RollerDiscount2026)
+(L$3*$B80)*(RollerAvLabour)
+Cut_Length_Charge</f>
        <v>157.17258414501808</v>
      </c>
      <c r="M80" s="88">
        <f>'[3]Roller Base'!M80+'[3]Roller Base'!M80*(-RollerDiscount2026)
+(M$3*$B80)*(RollerAvLabour)
+Cut_Length_Charge</f>
        <v>186.1420478320089</v>
      </c>
      <c r="N80" s="88">
        <f>'[3]Roller Base'!N80+'[3]Roller Base'!N80*(-RollerDiscount2026)
+(N$3*$B80)*(RollerAvLabour)
+Cut_Length_Charge</f>
        <v>206.69511996362132</v>
      </c>
      <c r="O80" s="88">
        <f>'[3]Roller Base'!O80+'[3]Roller Base'!O80*(-RollerDiscount2026)
+(O$3*$B80)*(RollerAvLabour)
+Cut_Length_Charge</f>
        <v>221.94220611466912</v>
      </c>
    </row>
    <row r="81" spans="1:15" ht="15" customHeight="1" x14ac:dyDescent="0.25">
      <c r="A81" s="524"/>
      <c r="B81" s="97">
        <f>[3]Sumary!BN15</f>
        <v>2.9129999999999998</v>
      </c>
      <c r="C81" s="98">
        <f>[3]Sumary!BO15</f>
        <v>114.68503937007874</v>
      </c>
      <c r="D81" s="88">
        <f>'[3]Roller Base'!D81+'[3]Roller Base'!D81*(-RollerDiscount2026)
+(D$3*$B81)*(RollerAvLabour)
+Cut_Length_Charge</f>
        <v>48.168398490739868</v>
      </c>
      <c r="E81" s="88">
        <f>'[3]Roller Base'!E81+'[3]Roller Base'!E81*(-RollerDiscount2026)
+(E$3*$B81)*(RollerAvLabour)
+Cut_Length_Charge</f>
        <v>58.406071557284889</v>
      </c>
      <c r="F81" s="88">
        <f>'[3]Roller Base'!F81+'[3]Roller Base'!F81*(-RollerDiscount2026)
+(F$3*$B81)*(RollerAvLabour)
+Cut_Length_Charge</f>
        <v>69.299711502085131</v>
      </c>
      <c r="G81" s="88">
        <f>'[3]Roller Base'!G81+'[3]Roller Base'!G81*(-RollerDiscount2026)
+(G$3*$B81)*(RollerAvLabour)
+Cut_Length_Charge</f>
        <v>79.714543952652974</v>
      </c>
      <c r="H81" s="88">
        <f>'[3]Roller Base'!H81+'[3]Roller Base'!H81*(-RollerDiscount2026)
+(H$3*$B81)*(RollerAvLabour)
+Cut_Length_Charge</f>
        <v>90.936167336580866</v>
      </c>
      <c r="I81" s="88">
        <f>'[3]Roller Base'!I81+'[3]Roller Base'!I81*(-RollerDiscount2026)
+(I$3*$B81)*(RollerAvLabour)
+Cut_Length_Charge</f>
        <v>111.91665629282136</v>
      </c>
      <c r="J81" s="88">
        <f>'[3]Roller Base'!J81+'[3]Roller Base'!J81*(-RollerDiscount2026)
+(J$3*$B81)*(RollerAvLabour)
+Cut_Length_Charge</f>
        <v>134.29714524906183</v>
      </c>
      <c r="K81" s="88">
        <f>'[3]Roller Base'!K81+'[3]Roller Base'!K81*(-RollerDiscount2026)
+(K$3*$B81)*(RollerAvLabour)
+Cut_Length_Charge</f>
        <v>157.6122302053023</v>
      </c>
      <c r="L81" s="88">
        <f>'[3]Roller Base'!L81+'[3]Roller Base'!L81*(-RollerDiscount2026)
+(L$3*$B81)*(RollerAvLabour)
+Cut_Length_Charge</f>
        <v>178.85650667316173</v>
      </c>
      <c r="M81" s="88">
        <f>'[3]Roller Base'!M81+'[3]Roller Base'!M81*(-RollerDiscount2026)
+(M$3*$B81)*(RollerAvLabour)
+Cut_Length_Charge</f>
        <v>212.05068865419196</v>
      </c>
      <c r="N81" s="88">
        <f>'[3]Roller Base'!N81+'[3]Roller Base'!N81*(-RollerDiscount2026)
+(N$3*$B81)*(RollerAvLabour)
+Cut_Length_Charge</f>
        <v>235.6010872386282</v>
      </c>
      <c r="O81" s="88">
        <f>'[3]Roller Base'!O81+'[3]Roller Base'!O81*(-RollerDiscount2026)
+(O$3*$B81)*(RollerAvLabour)
+Cut_Length_Charge</f>
        <v>253.07170933390728</v>
      </c>
    </row>
    <row r="82" spans="1:15" ht="15" customHeight="1" x14ac:dyDescent="0.25">
      <c r="A82" s="524"/>
      <c r="B82" s="97">
        <f>[3]Sumary!BN16</f>
        <v>3.25</v>
      </c>
      <c r="C82" s="98">
        <f>[3]Sumary!BO16</f>
        <v>127.95275590551181</v>
      </c>
      <c r="D82" s="88">
        <f>'[3]Roller Base'!D82+'[3]Roller Base'!D82*(-RollerDiscount2026)
+(D$3*$B82)*(RollerAvLabour)
+Cut_Length_Charge</f>
        <v>52.017596672260943</v>
      </c>
      <c r="E82" s="88">
        <f>'[3]Roller Base'!E82+'[3]Roller Base'!E82*(-RollerDiscount2026)
+(E$3*$B82)*(RollerAvLabour)
+Cut_Length_Charge</f>
        <v>63.214414203709588</v>
      </c>
      <c r="F82" s="88">
        <f>'[3]Roller Base'!F82+'[3]Roller Base'!F82*(-RollerDiscount2026)
+(F$3*$B82)*(RollerAvLabour)
+Cut_Length_Charge</f>
        <v>75.067198613413439</v>
      </c>
      <c r="G82" s="88">
        <f>'[3]Roller Base'!G82+'[3]Roller Base'!G82*(-RollerDiscount2026)
+(G$3*$B82)*(RollerAvLabour)
+Cut_Length_Charge</f>
        <v>86.447485689838203</v>
      </c>
      <c r="H82" s="88">
        <f>'[3]Roller Base'!H82+'[3]Roller Base'!H82*(-RollerDiscount2026)
+(H$3*$B82)*(RollerAvLabour)
+Cut_Length_Charge</f>
        <v>98.628253538669711</v>
      </c>
      <c r="I82" s="88">
        <f>'[3]Roller Base'!I82+'[3]Roller Base'!I82*(-RollerDiscount2026)
+(I$3*$B82)*(RollerAvLabour)
+Cut_Length_Charge</f>
        <v>121.53334158567075</v>
      </c>
      <c r="J82" s="88">
        <f>'[3]Roller Base'!J82+'[3]Roller Base'!J82*(-RollerDiscount2026)
+(J$3*$B82)*(RollerAvLabour)
+Cut_Length_Charge</f>
        <v>145.83842963267173</v>
      </c>
      <c r="K82" s="88">
        <f>'[3]Roller Base'!K82+'[3]Roller Base'!K82*(-RollerDiscount2026)
+(K$3*$B82)*(RollerAvLabour)
+Cut_Length_Charge</f>
        <v>171.07811367967275</v>
      </c>
      <c r="L82" s="88">
        <f>'[3]Roller Base'!L82+'[3]Roller Base'!L82*(-RollerDiscount2026)
+(L$3*$B82)*(RollerAvLabour)
+Cut_Length_Charge</f>
        <v>194.24067907733942</v>
      </c>
      <c r="M82" s="88">
        <f>'[3]Roller Base'!M82+'[3]Roller Base'!M82*(-RollerDiscount2026)
+(M$3*$B82)*(RollerAvLabour)
+Cut_Length_Charge</f>
        <v>230.43218751119346</v>
      </c>
      <c r="N82" s="88">
        <f>'[3]Roller Base'!N82+'[3]Roller Base'!N82*(-RollerDiscount2026)
+(N$3*$B82)*(RollerAvLabour)
+Cut_Length_Charge</f>
        <v>256.10911033689626</v>
      </c>
      <c r="O82" s="88">
        <f>'[3]Roller Base'!O82+'[3]Roller Base'!O82*(-RollerDiscount2026)
+(O$3*$B82)*(RollerAvLabour)
+Cut_Length_Charge</f>
        <v>275.15727267050369</v>
      </c>
    </row>
    <row r="83" spans="1:15" ht="15" customHeight="1" x14ac:dyDescent="0.25">
      <c r="A83" s="524"/>
      <c r="B83" s="97">
        <f>[3]Sumary!BN17</f>
        <v>3.5</v>
      </c>
      <c r="C83" s="98">
        <f>[3]Sumary!BO17</f>
        <v>137.79527559055117</v>
      </c>
      <c r="D83" s="88">
        <f>'[3]Roller Base'!D83+'[3]Roller Base'!D83*(-RollerDiscount2026)
+(D$3*$B83)*(RollerAvLabour)
+Cut_Length_Charge</f>
        <v>54.873084937484307</v>
      </c>
      <c r="E83" s="88">
        <f>'[3]Roller Base'!E83+'[3]Roller Base'!E83*(-RollerDiscount2026)
+(E$3*$B83)*(RollerAvLabour)
+Cut_Length_Charge</f>
        <v>66.781433971086955</v>
      </c>
      <c r="F83" s="88">
        <f>'[3]Roller Base'!F83+'[3]Roller Base'!F83*(-RollerDiscount2026)
+(F$3*$B83)*(RollerAvLabour)
+Cut_Length_Charge</f>
        <v>79.34574988294483</v>
      </c>
      <c r="G83" s="88">
        <f>'[3]Roller Base'!G83+'[3]Roller Base'!G83*(-RollerDiscount2026)
+(G$3*$B83)*(RollerAvLabour)
+Cut_Length_Charge</f>
        <v>91.44224958982727</v>
      </c>
      <c r="H83" s="88">
        <f>'[3]Roller Base'!H83+'[3]Roller Base'!H83*(-RollerDiscount2026)
+(H$3*$B83)*(RollerAvLabour)
+Cut_Length_Charge</f>
        <v>104.33454894081278</v>
      </c>
      <c r="I83" s="88">
        <f>'[3]Roller Base'!I83+'[3]Roller Base'!I83*(-RollerDiscount2026)
+(I$3*$B83)*(RollerAvLabour)
+Cut_Length_Charge</f>
        <v>128.66738112042549</v>
      </c>
      <c r="J83" s="88">
        <f>'[3]Roller Base'!J83+'[3]Roller Base'!J83*(-RollerDiscount2026)
+(J$3*$B83)*(RollerAvLabour)
+Cut_Length_Charge</f>
        <v>154.40021330003816</v>
      </c>
      <c r="K83" s="88">
        <f>'[3]Roller Base'!K83+'[3]Roller Base'!K83*(-RollerDiscount2026)
+(K$3*$B83)*(RollerAvLabour)
+Cut_Length_Charge</f>
        <v>181.06764147965086</v>
      </c>
      <c r="L83" s="88">
        <f>'[3]Roller Base'!L83+'[3]Roller Base'!L83*(-RollerDiscount2026)
+(L$3*$B83)*(RollerAvLabour)
+Cut_Length_Charge</f>
        <v>205.65326988162556</v>
      </c>
      <c r="M83" s="88">
        <f>'[3]Roller Base'!M83+'[3]Roller Base'!M83*(-RollerDiscount2026)
+(M$3*$B83)*(RollerAvLabour)
+Cut_Length_Charge</f>
        <v>244.06831425971089</v>
      </c>
      <c r="N83" s="88">
        <f>'[3]Roller Base'!N83+'[3]Roller Base'!N83*(-RollerDiscount2026)
+(N$3*$B83)*(RollerAvLabour)
+Cut_Length_Charge</f>
        <v>271.322777323742</v>
      </c>
      <c r="O83" s="88">
        <f>'[3]Roller Base'!O83+'[3]Roller Base'!O83*(-RollerDiscount2026)
+(O$3*$B83)*(RollerAvLabour)
+Cut_Length_Charge</f>
        <v>291.54122173326061</v>
      </c>
    </row>
    <row r="84" spans="1:15" ht="15" customHeight="1" x14ac:dyDescent="0.25"/>
    <row r="85" spans="1:15" ht="15" customHeight="1" x14ac:dyDescent="0.25">
      <c r="A85" s="65" t="s">
        <v>7</v>
      </c>
    </row>
    <row r="86" spans="1:15" ht="15" customHeight="1" x14ac:dyDescent="0.2">
      <c r="A86" s="90"/>
      <c r="B86" s="529"/>
      <c r="C86" s="530"/>
      <c r="D86" s="530"/>
      <c r="E86" s="530"/>
      <c r="F86" s="530"/>
      <c r="G86" s="530"/>
      <c r="H86" s="530"/>
      <c r="I86" s="530"/>
      <c r="J86" s="530"/>
      <c r="K86" s="530"/>
      <c r="L86" s="530"/>
      <c r="M86" s="530"/>
      <c r="N86" s="530"/>
      <c r="O86" s="530"/>
    </row>
    <row r="87" spans="1:15" ht="15" customHeight="1" x14ac:dyDescent="0.25">
      <c r="A87" s="523" t="s">
        <v>254</v>
      </c>
      <c r="B87" s="91" t="s">
        <v>255</v>
      </c>
      <c r="C87" s="92"/>
      <c r="D87" s="93">
        <f>[3]Sumary!BP4</f>
        <v>0.61</v>
      </c>
      <c r="E87" s="93">
        <f>[3]Sumary!BQ4</f>
        <v>0.76200000000000001</v>
      </c>
      <c r="F87" s="93">
        <f>[3]Sumary!BR4</f>
        <v>0.91400000000000003</v>
      </c>
      <c r="G87" s="93">
        <f>[3]Sumary!BS4</f>
        <v>1.0669999999999999</v>
      </c>
      <c r="H87" s="93">
        <f>[3]Sumary!BT4</f>
        <v>1.2190000000000001</v>
      </c>
      <c r="I87" s="93">
        <f>[3]Sumary!BU4</f>
        <v>1.524</v>
      </c>
      <c r="J87" s="93">
        <f>[3]Sumary!BV4</f>
        <v>1.829</v>
      </c>
      <c r="K87" s="93">
        <f>[3]Sumary!BW4</f>
        <v>2.1339999999999999</v>
      </c>
      <c r="L87" s="93">
        <f>[3]Sumary!BX4</f>
        <v>2.4380000000000002</v>
      </c>
      <c r="M87" s="93">
        <f>[3]Sumary!BY4</f>
        <v>2.9129999999999998</v>
      </c>
      <c r="N87" s="93">
        <f>[3]Sumary!BZ4</f>
        <v>3.25</v>
      </c>
      <c r="O87" s="93">
        <f>[3]Sumary!CA4</f>
        <v>3.5</v>
      </c>
    </row>
    <row r="88" spans="1:15" ht="15" customHeight="1" x14ac:dyDescent="0.25">
      <c r="A88" s="524"/>
      <c r="B88" s="102"/>
      <c r="C88" s="103" t="s">
        <v>256</v>
      </c>
      <c r="D88" s="96">
        <f>[3]Sumary!BP5</f>
        <v>24.015748031496063</v>
      </c>
      <c r="E88" s="96">
        <f>[3]Sumary!BQ5</f>
        <v>30</v>
      </c>
      <c r="F88" s="96">
        <f>[3]Sumary!BR5</f>
        <v>35.984251968503933</v>
      </c>
      <c r="G88" s="96">
        <f>[3]Sumary!BS5</f>
        <v>42.00787401574803</v>
      </c>
      <c r="H88" s="96">
        <f>[3]Sumary!BT5</f>
        <v>47.99212598425197</v>
      </c>
      <c r="I88" s="96">
        <f>[3]Sumary!BU5</f>
        <v>60</v>
      </c>
      <c r="J88" s="96">
        <f>[3]Sumary!BV5</f>
        <v>72.00787401574803</v>
      </c>
      <c r="K88" s="96">
        <f>[3]Sumary!BW5</f>
        <v>84.015748031496059</v>
      </c>
      <c r="L88" s="96">
        <f>[3]Sumary!BX5</f>
        <v>95.984251968503941</v>
      </c>
      <c r="M88" s="96">
        <f>[3]Sumary!BY5</f>
        <v>114.68503937007874</v>
      </c>
      <c r="N88" s="96">
        <f>[3]Sumary!BZ5</f>
        <v>127.95275590551181</v>
      </c>
      <c r="O88" s="96">
        <f>[3]Sumary!CA5</f>
        <v>137.79527559055117</v>
      </c>
    </row>
    <row r="89" spans="1:15" ht="15" customHeight="1" x14ac:dyDescent="0.25">
      <c r="A89" s="524"/>
      <c r="B89" s="97">
        <f>[3]Sumary!BN6</f>
        <v>0.61</v>
      </c>
      <c r="C89" s="98">
        <f>[3]Sumary!BO6</f>
        <v>24.015748031496063</v>
      </c>
      <c r="D89" s="88">
        <f>'[3]Roller Base'!D89+'[3]Roller Base'!D89*(-RollerDiscount2026)
+(D$3*$B89)*(RollerAvLabour)
+Cut_Length_Charge</f>
        <v>23.801133910045277</v>
      </c>
      <c r="E89" s="88">
        <f>'[3]Roller Base'!E89+'[3]Roller Base'!E89*(-RollerDiscount2026)
+(E$3*$B89)*(RollerAvLabour)
+Cut_Length_Charge</f>
        <v>27.96696399910574</v>
      </c>
      <c r="F89" s="88">
        <f>'[3]Roller Base'!F89+'[3]Roller Base'!F89*(-RollerDiscount2026)
+(F$3*$B89)*(RollerAvLabour)
+Cut_Length_Charge</f>
        <v>32.908524322826523</v>
      </c>
      <c r="G89" s="88">
        <f>'[3]Roller Base'!G89+'[3]Roller Base'!G89*(-RollerDiscount2026)
+(G$3*$B89)*(RollerAvLabour)
+Cut_Length_Charge</f>
        <v>37.231615374678228</v>
      </c>
      <c r="H89" s="88">
        <f>'[3]Roller Base'!H89+'[3]Roller Base'!H89*(-RollerDiscount2026)
+(H$3*$B89)*(RollerAvLabour)
+Cut_Length_Charge</f>
        <v>42.561040815729186</v>
      </c>
      <c r="I89" s="88">
        <f>'[3]Roller Base'!I89+'[3]Roller Base'!I89*(-RollerDiscount2026)
+(I$3*$B89)*(RollerAvLabour)
+Cut_Length_Charge</f>
        <v>51.437827073971512</v>
      </c>
      <c r="J89" s="88">
        <f>'[3]Roller Base'!J89+'[3]Roller Base'!J89*(-RollerDiscount2026)
+(J$3*$B89)*(RollerAvLabour)
+Cut_Length_Charge</f>
        <v>61.714613332213823</v>
      </c>
      <c r="K89" s="88">
        <f>'[3]Roller Base'!K89+'[3]Roller Base'!K89*(-RollerDiscount2026)
+(K$3*$B89)*(RollerAvLabour)
+Cut_Length_Charge</f>
        <v>72.925995590456154</v>
      </c>
      <c r="L89" s="88">
        <f>'[3]Roller Base'!L89+'[3]Roller Base'!L89*(-RollerDiscount2026)
+(L$3*$B89)*(RollerAvLabour)
+Cut_Length_Charge</f>
        <v>82.106253631458372</v>
      </c>
      <c r="M89" s="88">
        <f>'[3]Roller Base'!M89+'[3]Roller Base'!M89*(-RollerDiscount2026)
+(M$3*$B89)*(RollerAvLabour)
+Cut_Length_Charge</f>
        <v>96.450406820524265</v>
      </c>
      <c r="N89" s="88">
        <f>'[3]Roller Base'!N89+'[3]Roller Base'!N89*(-RollerDiscount2026)
+(N$3*$B89)*(RollerAvLabour)
+Cut_Length_Charge</f>
        <v>106.62720603045102</v>
      </c>
      <c r="O89" s="88">
        <f>'[3]Roller Base'!O89+'[3]Roller Base'!O89*(-RollerDiscount2026)
+(O$3*$B89)*(RollerAvLabour)
+Cut_Length_Charge</f>
        <v>114.17676034048576</v>
      </c>
    </row>
    <row r="90" spans="1:15" ht="15" customHeight="1" x14ac:dyDescent="0.25">
      <c r="A90" s="524"/>
      <c r="B90" s="97">
        <f>[3]Sumary!BN7</f>
        <v>0.76200000000000001</v>
      </c>
      <c r="C90" s="98">
        <f>[3]Sumary!BO7</f>
        <v>30</v>
      </c>
      <c r="D90" s="88">
        <f>'[3]Roller Base'!D90+'[3]Roller Base'!D90*(-RollerDiscount2026)
+(D$3*$B90)*(RollerAvLabour)
+Cut_Length_Charge</f>
        <v>25.828853928190703</v>
      </c>
      <c r="E90" s="88">
        <f>'[3]Roller Base'!E90+'[3]Roller Base'!E90*(-RollerDiscount2026)
+(E$3*$B90)*(RollerAvLabour)
+Cut_Length_Charge</f>
        <v>30.499951956198878</v>
      </c>
      <c r="F90" s="88">
        <f>'[3]Roller Base'!F90+'[3]Roller Base'!F90*(-RollerDiscount2026)
+(F$3*$B90)*(RollerAvLabour)
+Cut_Length_Charge</f>
        <v>35.946780218867382</v>
      </c>
      <c r="G90" s="88">
        <f>'[3]Roller Base'!G90+'[3]Roller Base'!G90*(-RollerDiscount2026)
+(G$3*$B90)*(RollerAvLabour)
+Cut_Length_Charge</f>
        <v>40.778463340844077</v>
      </c>
      <c r="H90" s="88">
        <f>'[3]Roller Base'!H90+'[3]Roller Base'!H90*(-RollerDiscount2026)
+(H$3*$B90)*(RollerAvLabour)
+Cut_Length_Charge</f>
        <v>46.613156720842746</v>
      </c>
      <c r="I90" s="88">
        <f>'[3]Roller Base'!I90+'[3]Roller Base'!I90*(-RollerDiscount2026)
+(I$3*$B90)*(RollerAvLabour)
+Cut_Length_Charge</f>
        <v>56.50380298815778</v>
      </c>
      <c r="J90" s="88">
        <f>'[3]Roller Base'!J90+'[3]Roller Base'!J90*(-RollerDiscount2026)
+(J$3*$B90)*(RollerAvLabour)
+Cut_Length_Charge</f>
        <v>67.794449255472813</v>
      </c>
      <c r="K90" s="88">
        <f>'[3]Roller Base'!K90+'[3]Roller Base'!K90*(-RollerDiscount2026)
+(K$3*$B90)*(RollerAvLabour)
+Cut_Length_Charge</f>
        <v>80.019691522787852</v>
      </c>
      <c r="L90" s="88">
        <f>'[3]Roller Base'!L90+'[3]Roller Base'!L90*(-RollerDiscount2026)
+(L$3*$B90)*(RollerAvLabour)
+Cut_Length_Charge</f>
        <v>90.210485441685492</v>
      </c>
      <c r="M90" s="88">
        <f>'[3]Roller Base'!M90+'[3]Roller Base'!M90*(-RollerDiscount2026)
+(M$3*$B90)*(RollerAvLabour)
+Cut_Length_Charge</f>
        <v>106.13360093996302</v>
      </c>
      <c r="N90" s="88">
        <f>'[3]Roller Base'!N90+'[3]Roller Base'!N90*(-RollerDiscount2026)
+(N$3*$B90)*(RollerAvLabour)
+Cut_Length_Charge</f>
        <v>117.43063235663568</v>
      </c>
      <c r="O90" s="88">
        <f>'[3]Roller Base'!O90+'[3]Roller Base'!O90*(-RollerDiscount2026)
+(O$3*$B90)*(RollerAvLabour)
+Cut_Length_Charge</f>
        <v>125.81121946099229</v>
      </c>
    </row>
    <row r="91" spans="1:15" ht="15" customHeight="1" x14ac:dyDescent="0.25">
      <c r="A91" s="524"/>
      <c r="B91" s="97">
        <f>[3]Sumary!BN8</f>
        <v>0.91400000000000003</v>
      </c>
      <c r="C91" s="98">
        <f>[3]Sumary!BO8</f>
        <v>35.984251968503933</v>
      </c>
      <c r="D91" s="88">
        <f>'[3]Roller Base'!D91+'[3]Roller Base'!D91*(-RollerDiscount2026)
+(D$3*$B91)*(RollerAvLabour)
+Cut_Length_Charge</f>
        <v>27.856573946336134</v>
      </c>
      <c r="E91" s="88">
        <f>'[3]Roller Base'!E91+'[3]Roller Base'!E91*(-RollerDiscount2026)
+(E$3*$B91)*(RollerAvLabour)
+Cut_Length_Charge</f>
        <v>33.032939913292026</v>
      </c>
      <c r="F91" s="88">
        <f>'[3]Roller Base'!F91+'[3]Roller Base'!F91*(-RollerDiscount2026)
+(F$3*$B91)*(RollerAvLabour)
+Cut_Length_Charge</f>
        <v>38.985036114908233</v>
      </c>
      <c r="G91" s="88">
        <f>'[3]Roller Base'!G91+'[3]Roller Base'!G91*(-RollerDiscount2026)
+(G$3*$B91)*(RollerAvLabour)
+Cut_Length_Charge</f>
        <v>44.325311307009933</v>
      </c>
      <c r="H91" s="88">
        <f>'[3]Roller Base'!H91+'[3]Roller Base'!H91*(-RollerDiscount2026)
+(H$3*$B91)*(RollerAvLabour)
+Cut_Length_Charge</f>
        <v>50.66527262595632</v>
      </c>
      <c r="I91" s="88">
        <f>'[3]Roller Base'!I91+'[3]Roller Base'!I91*(-RollerDiscount2026)
+(I$3*$B91)*(RollerAvLabour)
+Cut_Length_Charge</f>
        <v>61.569778902344069</v>
      </c>
      <c r="J91" s="88">
        <f>'[3]Roller Base'!J91+'[3]Roller Base'!J91*(-RollerDiscount2026)
+(J$3*$B91)*(RollerAvLabour)
+Cut_Length_Charge</f>
        <v>73.874285178731839</v>
      </c>
      <c r="K91" s="88">
        <f>'[3]Roller Base'!K91+'[3]Roller Base'!K91*(-RollerDiscount2026)
+(K$3*$B91)*(RollerAvLabour)
+Cut_Length_Charge</f>
        <v>87.113387455119579</v>
      </c>
      <c r="L91" s="88">
        <f>'[3]Roller Base'!L91+'[3]Roller Base'!L91*(-RollerDiscount2026)
+(L$3*$B91)*(RollerAvLabour)
+Cut_Length_Charge</f>
        <v>98.31471725191264</v>
      </c>
      <c r="M91" s="88">
        <f>'[3]Roller Base'!M91+'[3]Roller Base'!M91*(-RollerDiscount2026)
+(M$3*$B91)*(RollerAvLabour)
+Cut_Length_Charge</f>
        <v>115.81679505940177</v>
      </c>
      <c r="N91" s="88">
        <f>'[3]Roller Base'!N91+'[3]Roller Base'!N91*(-RollerDiscount2026)
+(N$3*$B91)*(RollerAvLabour)
+Cut_Length_Charge</f>
        <v>128.23405868282035</v>
      </c>
      <c r="O91" s="88">
        <f>'[3]Roller Base'!O91+'[3]Roller Base'!O91*(-RollerDiscount2026)
+(O$3*$B91)*(RollerAvLabour)
+Cut_Length_Charge</f>
        <v>137.44567858149884</v>
      </c>
    </row>
    <row r="92" spans="1:15" ht="15" customHeight="1" x14ac:dyDescent="0.25">
      <c r="A92" s="524"/>
      <c r="B92" s="97">
        <f>[3]Sumary!BN9</f>
        <v>1.0669999999999999</v>
      </c>
      <c r="C92" s="98">
        <f>[3]Sumary!BO9</f>
        <v>42.00787401574803</v>
      </c>
      <c r="D92" s="88">
        <f>'[3]Roller Base'!D92+'[3]Roller Base'!D92*(-RollerDiscount2026)
+(D$3*$B92)*(RollerAvLabour)
+Cut_Length_Charge</f>
        <v>29.897634227758832</v>
      </c>
      <c r="E92" s="88">
        <f>'[3]Roller Base'!E92+'[3]Roller Base'!E92*(-RollerDiscount2026)
+(E$3*$B92)*(RollerAvLabour)
+Cut_Length_Charge</f>
        <v>35.582592264839725</v>
      </c>
      <c r="F92" s="88">
        <f>'[3]Roller Base'!F92+'[3]Roller Base'!F92*(-RollerDiscount2026)
+(F$3*$B92)*(RollerAvLabour)
+Cut_Length_Charge</f>
        <v>42.043280536580937</v>
      </c>
      <c r="G92" s="88">
        <f>'[3]Roller Base'!G92+'[3]Roller Base'!G92*(-RollerDiscount2026)
+(G$3*$B92)*(RollerAvLabour)
+Cut_Length_Charge</f>
        <v>47.895493799268991</v>
      </c>
      <c r="H92" s="88">
        <f>'[3]Roller Base'!H92+'[3]Roller Base'!H92*(-RollerDiscount2026)
+(H$3*$B92)*(RollerAvLabour)
+Cut_Length_Charge</f>
        <v>54.744047188340375</v>
      </c>
      <c r="I92" s="88">
        <f>'[3]Roller Base'!I92+'[3]Roller Base'!I92*(-RollerDiscount2026)
+(I$3*$B92)*(RollerAvLabour)
+Cut_Length_Charge</f>
        <v>66.669083605439482</v>
      </c>
      <c r="J92" s="88">
        <f>'[3]Roller Base'!J92+'[3]Roller Base'!J92*(-RollerDiscount2026)
+(J$3*$B92)*(RollerAvLabour)
+Cut_Length_Charge</f>
        <v>79.994120022538596</v>
      </c>
      <c r="K92" s="88">
        <f>'[3]Roller Base'!K92+'[3]Roller Base'!K92*(-RollerDiscount2026)
+(K$3*$B92)*(RollerAvLabour)
+Cut_Length_Charge</f>
        <v>94.25375243963768</v>
      </c>
      <c r="L92" s="88">
        <f>'[3]Roller Base'!L92+'[3]Roller Base'!L92*(-RollerDiscount2026)
+(L$3*$B92)*(RollerAvLabour)
+Cut_Length_Charge</f>
        <v>106.47226637668075</v>
      </c>
      <c r="M92" s="88">
        <f>'[3]Roller Base'!M92+'[3]Roller Base'!M92*(-RollerDiscount2026)
+(M$3*$B92)*(RollerAvLabour)
+Cut_Length_Charge</f>
        <v>125.56369440331049</v>
      </c>
      <c r="N92" s="88">
        <f>'[3]Roller Base'!N92+'[3]Roller Base'!N92*(-RollerDiscount2026)
+(N$3*$B92)*(RollerAvLabour)
+Cut_Length_Charge</f>
        <v>139.10856018220363</v>
      </c>
      <c r="O92" s="88">
        <f>'[3]Roller Base'!O92+'[3]Roller Base'!O92*(-RollerDiscount2026)
+(O$3*$B92)*(RollerAvLabour)
+Cut_Length_Charge</f>
        <v>149.15668019621927</v>
      </c>
    </row>
    <row r="93" spans="1:15" ht="15" customHeight="1" x14ac:dyDescent="0.25">
      <c r="A93" s="524"/>
      <c r="B93" s="97">
        <f>[3]Sumary!BN10</f>
        <v>1.2190000000000001</v>
      </c>
      <c r="C93" s="98">
        <f>[3]Sumary!BO10</f>
        <v>47.99212598425197</v>
      </c>
      <c r="D93" s="88">
        <f>'[3]Roller Base'!D93+'[3]Roller Base'!D93*(-RollerDiscount2026)
+(D$3*$B93)*(RollerAvLabour)
+Cut_Length_Charge</f>
        <v>31.925354245904263</v>
      </c>
      <c r="E93" s="88">
        <f>'[3]Roller Base'!E93+'[3]Roller Base'!E93*(-RollerDiscount2026)
+(E$3*$B93)*(RollerAvLabour)
+Cut_Length_Charge</f>
        <v>38.115580221932873</v>
      </c>
      <c r="F93" s="88">
        <f>'[3]Roller Base'!F93+'[3]Roller Base'!F93*(-RollerDiscount2026)
+(F$3*$B93)*(RollerAvLabour)
+Cut_Length_Charge</f>
        <v>45.081536432621796</v>
      </c>
      <c r="G93" s="88">
        <f>'[3]Roller Base'!G93+'[3]Roller Base'!G93*(-RollerDiscount2026)
+(G$3*$B93)*(RollerAvLabour)
+Cut_Length_Charge</f>
        <v>51.442341765434847</v>
      </c>
      <c r="H93" s="88">
        <f>'[3]Roller Base'!H93+'[3]Roller Base'!H93*(-RollerDiscount2026)
+(H$3*$B93)*(RollerAvLabour)
+Cut_Length_Charge</f>
        <v>58.796163093453934</v>
      </c>
      <c r="I93" s="88">
        <f>'[3]Roller Base'!I93+'[3]Roller Base'!I93*(-RollerDiscount2026)
+(I$3*$B93)*(RollerAvLabour)
+Cut_Length_Charge</f>
        <v>71.735059519625764</v>
      </c>
      <c r="J93" s="88">
        <f>'[3]Roller Base'!J93+'[3]Roller Base'!J93*(-RollerDiscount2026)
+(J$3*$B93)*(RollerAvLabour)
+Cut_Length_Charge</f>
        <v>86.073955945797593</v>
      </c>
      <c r="K93" s="88">
        <f>'[3]Roller Base'!K93+'[3]Roller Base'!K93*(-RollerDiscount2026)
+(K$3*$B93)*(RollerAvLabour)
+Cut_Length_Charge</f>
        <v>101.34744837196939</v>
      </c>
      <c r="L93" s="88">
        <f>'[3]Roller Base'!L93+'[3]Roller Base'!L93*(-RollerDiscount2026)
+(L$3*$B93)*(RollerAvLabour)
+Cut_Length_Charge</f>
        <v>114.57649818690787</v>
      </c>
      <c r="M93" s="88">
        <f>'[3]Roller Base'!M93+'[3]Roller Base'!M93*(-RollerDiscount2026)
+(M$3*$B93)*(RollerAvLabour)
+Cut_Length_Charge</f>
        <v>135.24688852274923</v>
      </c>
      <c r="N93" s="88">
        <f>'[3]Roller Base'!N93+'[3]Roller Base'!N93*(-RollerDiscount2026)
+(N$3*$B93)*(RollerAvLabour)
+Cut_Length_Charge</f>
        <v>149.91198650838828</v>
      </c>
      <c r="O93" s="88">
        <f>'[3]Roller Base'!O93+'[3]Roller Base'!O93*(-RollerDiscount2026)
+(O$3*$B93)*(RollerAvLabour)
+Cut_Length_Charge</f>
        <v>160.79113931672586</v>
      </c>
    </row>
    <row r="94" spans="1:15" ht="15" customHeight="1" x14ac:dyDescent="0.25">
      <c r="A94" s="524"/>
      <c r="B94" s="97">
        <f>[3]Sumary!BN11</f>
        <v>1.524</v>
      </c>
      <c r="C94" s="98">
        <f>[3]Sumary!BO11</f>
        <v>60</v>
      </c>
      <c r="D94" s="88">
        <f>'[3]Roller Base'!D94+'[3]Roller Base'!D94*(-RollerDiscount2026)
+(D$3*$B94)*(RollerAvLabour)
+Cut_Length_Charge</f>
        <v>35.994134545472392</v>
      </c>
      <c r="E94" s="88">
        <f>'[3]Roller Base'!E94+'[3]Roller Base'!E94*(-RollerDiscount2026)
+(E$3*$B94)*(RollerAvLabour)
+Cut_Length_Charge</f>
        <v>43.198220530573707</v>
      </c>
      <c r="F94" s="88">
        <f>'[3]Roller Base'!F94+'[3]Roller Base'!F94*(-RollerDiscount2026)
+(F$3*$B94)*(RollerAvLabour)
+Cut_Length_Charge</f>
        <v>51.178036750335345</v>
      </c>
      <c r="G94" s="88">
        <f>'[3]Roller Base'!G94+'[3]Roller Base'!G94*(-RollerDiscount2026)
+(G$3*$B94)*(RollerAvLabour)
+Cut_Length_Charge</f>
        <v>58.559372223859754</v>
      </c>
      <c r="H94" s="88">
        <f>'[3]Roller Base'!H94+'[3]Roller Base'!H94*(-RollerDiscount2026)
+(H$3*$B94)*(RollerAvLabour)
+Cut_Length_Charge</f>
        <v>66.927053560951549</v>
      </c>
      <c r="I94" s="88">
        <f>'[3]Roller Base'!I94+'[3]Roller Base'!I94*(-RollerDiscount2026)
+(I$3*$B94)*(RollerAvLabour)
+Cut_Length_Charge</f>
        <v>81.900340136907431</v>
      </c>
      <c r="J94" s="88">
        <f>'[3]Roller Base'!J94+'[3]Roller Base'!J94*(-RollerDiscount2026)
+(J$3*$B94)*(RollerAvLabour)
+Cut_Length_Charge</f>
        <v>98.273626712863347</v>
      </c>
      <c r="K94" s="88">
        <f>'[3]Roller Base'!K94+'[3]Roller Base'!K94*(-RollerDiscount2026)
+(K$3*$B94)*(RollerAvLabour)
+Cut_Length_Charge</f>
        <v>115.58150928881921</v>
      </c>
      <c r="L94" s="88">
        <f>'[3]Roller Base'!L94+'[3]Roller Base'!L94*(-RollerDiscount2026)
+(L$3*$B94)*(RollerAvLabour)
+Cut_Length_Charge</f>
        <v>130.8382791219031</v>
      </c>
      <c r="M94" s="88">
        <f>'[3]Roller Base'!M94+'[3]Roller Base'!M94*(-RollerDiscount2026)
+(M$3*$B94)*(RollerAvLabour)
+Cut_Length_Charge</f>
        <v>154.67698198609668</v>
      </c>
      <c r="N94" s="88">
        <f>'[3]Roller Base'!N94+'[3]Roller Base'!N94*(-RollerDiscount2026)
+(N$3*$B94)*(RollerAvLabour)
+Cut_Length_Charge</f>
        <v>171.58991433395616</v>
      </c>
      <c r="O94" s="88">
        <f>'[3]Roller Base'!O94+'[3]Roller Base'!O94*(-RollerDiscount2026)
+(O$3*$B94)*(RollerAvLabour)
+Cut_Length_Charge</f>
        <v>184.1366000519528</v>
      </c>
    </row>
    <row r="95" spans="1:15" ht="15" customHeight="1" x14ac:dyDescent="0.25">
      <c r="A95" s="524"/>
      <c r="B95" s="97">
        <f>[3]Sumary!BN12</f>
        <v>1.829</v>
      </c>
      <c r="C95" s="98">
        <f>[3]Sumary!BO12</f>
        <v>72.00787401574803</v>
      </c>
      <c r="D95" s="88">
        <f>'[3]Roller Base'!D95+'[3]Roller Base'!D95*(-RollerDiscount2026)
+(D$3*$B95)*(RollerAvLabour)
+Cut_Length_Charge</f>
        <v>40.062914845040517</v>
      </c>
      <c r="E95" s="88">
        <f>'[3]Roller Base'!E95+'[3]Roller Base'!E95*(-RollerDiscount2026)
+(E$3*$B95)*(RollerAvLabour)
+Cut_Length_Charge</f>
        <v>48.280860839214554</v>
      </c>
      <c r="F95" s="88">
        <f>'[3]Roller Base'!F95+'[3]Roller Base'!F95*(-RollerDiscount2026)
+(F$3*$B95)*(RollerAvLabour)
+Cut_Length_Charge</f>
        <v>57.2745370680489</v>
      </c>
      <c r="G95" s="88">
        <f>'[3]Roller Base'!G95+'[3]Roller Base'!G95*(-RollerDiscount2026)
+(G$3*$B95)*(RollerAvLabour)
+Cut_Length_Charge</f>
        <v>65.67640268228466</v>
      </c>
      <c r="H95" s="88">
        <f>'[3]Roller Base'!H95+'[3]Roller Base'!H95*(-RollerDiscount2026)
+(H$3*$B95)*(RollerAvLabour)
+Cut_Length_Charge</f>
        <v>75.057944028449171</v>
      </c>
      <c r="I95" s="88">
        <f>'[3]Roller Base'!I95+'[3]Roller Base'!I95*(-RollerDiscount2026)
+(I$3*$B95)*(RollerAvLabour)
+Cut_Length_Charge</f>
        <v>92.065620754189126</v>
      </c>
      <c r="J95" s="88">
        <f>'[3]Roller Base'!J95+'[3]Roller Base'!J95*(-RollerDiscount2026)
+(J$3*$B95)*(RollerAvLabour)
+Cut_Length_Charge</f>
        <v>110.47329747992906</v>
      </c>
      <c r="K95" s="88">
        <f>'[3]Roller Base'!K95+'[3]Roller Base'!K95*(-RollerDiscount2026)
+(K$3*$B95)*(RollerAvLabour)
+Cut_Length_Charge</f>
        <v>129.81557020566902</v>
      </c>
      <c r="L95" s="88">
        <f>'[3]Roller Base'!L95+'[3]Roller Base'!L95*(-RollerDiscount2026)
+(L$3*$B95)*(RollerAvLabour)
+Cut_Length_Charge</f>
        <v>147.10006005689834</v>
      </c>
      <c r="M95" s="88">
        <f>'[3]Roller Base'!M95+'[3]Roller Base'!M95*(-RollerDiscount2026)
+(M$3*$B95)*(RollerAvLabour)
+Cut_Length_Charge</f>
        <v>174.10707544944412</v>
      </c>
      <c r="N95" s="88">
        <f>'[3]Roller Base'!N95+'[3]Roller Base'!N95*(-RollerDiscount2026)
+(N$3*$B95)*(RollerAvLabour)
+Cut_Length_Charge</f>
        <v>193.26784215952406</v>
      </c>
      <c r="O95" s="88">
        <f>'[3]Roller Base'!O95+'[3]Roller Base'!O95*(-RollerDiscount2026)
+(O$3*$B95)*(RollerAvLabour)
+Cut_Length_Charge</f>
        <v>207.48206078717973</v>
      </c>
    </row>
    <row r="96" spans="1:15" ht="15" customHeight="1" x14ac:dyDescent="0.25">
      <c r="A96" s="524"/>
      <c r="B96" s="97">
        <f>[3]Sumary!BN13</f>
        <v>2.1339999999999999</v>
      </c>
      <c r="C96" s="98">
        <f>[3]Sumary!BO13</f>
        <v>84.015748031496059</v>
      </c>
      <c r="D96" s="88">
        <f>'[3]Roller Base'!D96+'[3]Roller Base'!D96*(-RollerDiscount2026)
+(D$3*$B96)*(RollerAvLabour)
+Cut_Length_Charge</f>
        <v>44.131695144608649</v>
      </c>
      <c r="E96" s="88">
        <f>'[3]Roller Base'!E96+'[3]Roller Base'!E96*(-RollerDiscount2026)
+(E$3*$B96)*(RollerAvLabour)
+Cut_Length_Charge</f>
        <v>53.363501147855388</v>
      </c>
      <c r="F96" s="88">
        <f>'[3]Roller Base'!F96+'[3]Roller Base'!F96*(-RollerDiscount2026)
+(F$3*$B96)*(RollerAvLabour)
+Cut_Length_Charge</f>
        <v>63.371037385762449</v>
      </c>
      <c r="G96" s="88">
        <f>'[3]Roller Base'!G96+'[3]Roller Base'!G96*(-RollerDiscount2026)
+(G$3*$B96)*(RollerAvLabour)
+Cut_Length_Charge</f>
        <v>72.793433140709567</v>
      </c>
      <c r="H96" s="88">
        <f>'[3]Roller Base'!H96+'[3]Roller Base'!H96*(-RollerDiscount2026)
+(H$3*$B96)*(RollerAvLabour)
+Cut_Length_Charge</f>
        <v>83.188834495946793</v>
      </c>
      <c r="I96" s="88">
        <f>'[3]Roller Base'!I96+'[3]Roller Base'!I96*(-RollerDiscount2026)
+(I$3*$B96)*(RollerAvLabour)
+Cut_Length_Charge</f>
        <v>102.23090137147079</v>
      </c>
      <c r="J96" s="88">
        <f>'[3]Roller Base'!J96+'[3]Roller Base'!J96*(-RollerDiscount2026)
+(J$3*$B96)*(RollerAvLabour)
+Cut_Length_Charge</f>
        <v>122.67296824699481</v>
      </c>
      <c r="K96" s="88">
        <f>'[3]Roller Base'!K96+'[3]Roller Base'!K96*(-RollerDiscount2026)
+(K$3*$B96)*(RollerAvLabour)
+Cut_Length_Charge</f>
        <v>144.04963112251886</v>
      </c>
      <c r="L96" s="88">
        <f>'[3]Roller Base'!L96+'[3]Roller Base'!L96*(-RollerDiscount2026)
+(L$3*$B96)*(RollerAvLabour)
+Cut_Length_Charge</f>
        <v>163.36184099189359</v>
      </c>
      <c r="M96" s="88">
        <f>'[3]Roller Base'!M96+'[3]Roller Base'!M96*(-RollerDiscount2026)
+(M$3*$B96)*(RollerAvLabour)
+Cut_Length_Charge</f>
        <v>193.53716891279157</v>
      </c>
      <c r="N96" s="88">
        <f>'[3]Roller Base'!N96+'[3]Roller Base'!N96*(-RollerDiscount2026)
+(N$3*$B96)*(RollerAvLabour)
+Cut_Length_Charge</f>
        <v>214.94576998509194</v>
      </c>
      <c r="O96" s="88">
        <f>'[3]Roller Base'!O96+'[3]Roller Base'!O96*(-RollerDiscount2026)
+(O$3*$B96)*(RollerAvLabour)
+Cut_Length_Charge</f>
        <v>230.82752152240673</v>
      </c>
    </row>
    <row r="97" spans="1:19" ht="15" customHeight="1" x14ac:dyDescent="0.25">
      <c r="A97" s="524"/>
      <c r="B97" s="97">
        <f>[3]Sumary!BN14</f>
        <v>2.4380000000000002</v>
      </c>
      <c r="C97" s="98">
        <f>[3]Sumary!BO14</f>
        <v>95.984251968503941</v>
      </c>
      <c r="D97" s="88">
        <f>'[3]Roller Base'!D97+'[3]Roller Base'!D97*(-RollerDiscount2026)
+(D$3*$B97)*(RollerAvLabour)
+Cut_Length_Charge</f>
        <v>48.187135180899496</v>
      </c>
      <c r="E97" s="88">
        <f>'[3]Roller Base'!E97+'[3]Roller Base'!E97*(-RollerDiscount2026)
+(E$3*$B97)*(RollerAvLabour)
+Cut_Length_Charge</f>
        <v>58.42947706204167</v>
      </c>
      <c r="F97" s="88">
        <f>'[3]Roller Base'!F97+'[3]Roller Base'!F97*(-RollerDiscount2026)
+(F$3*$B97)*(RollerAvLabour)
+Cut_Length_Charge</f>
        <v>69.447549177844166</v>
      </c>
      <c r="G97" s="88">
        <f>'[3]Roller Base'!G97+'[3]Roller Base'!G97*(-RollerDiscount2026)
+(G$3*$B97)*(RollerAvLabour)
+Cut_Length_Charge</f>
        <v>79.887129073041265</v>
      </c>
      <c r="H97" s="88">
        <f>'[3]Roller Base'!H97+'[3]Roller Base'!H97*(-RollerDiscount2026)
+(H$3*$B97)*(RollerAvLabour)
+Cut_Length_Charge</f>
        <v>91.293066306173941</v>
      </c>
      <c r="I97" s="88">
        <f>'[3]Roller Base'!I97+'[3]Roller Base'!I97*(-RollerDiscount2026)
+(I$3*$B97)*(RollerAvLabour)
+Cut_Length_Charge</f>
        <v>112.36285319984336</v>
      </c>
      <c r="J97" s="88">
        <f>'[3]Roller Base'!J97+'[3]Roller Base'!J97*(-RollerDiscount2026)
+(J$3*$B97)*(RollerAvLabour)
+Cut_Length_Charge</f>
        <v>134.83264009351282</v>
      </c>
      <c r="K97" s="88">
        <f>'[3]Roller Base'!K97+'[3]Roller Base'!K97*(-RollerDiscount2026)
+(K$3*$B97)*(RollerAvLabour)
+Cut_Length_Charge</f>
        <v>158.23702298718226</v>
      </c>
      <c r="L97" s="88">
        <f>'[3]Roller Base'!L97+'[3]Roller Base'!L97*(-RollerDiscount2026)
+(L$3*$B97)*(RollerAvLabour)
+Cut_Length_Charge</f>
        <v>179.57030461234788</v>
      </c>
      <c r="M97" s="88">
        <f>'[3]Roller Base'!M97+'[3]Roller Base'!M97*(-RollerDiscount2026)
+(M$3*$B97)*(RollerAvLabour)
+Cut_Length_Charge</f>
        <v>212.9035571516691</v>
      </c>
      <c r="N97" s="88">
        <f>'[3]Roller Base'!N97+'[3]Roller Base'!N97*(-RollerDiscount2026)
+(N$3*$B97)*(RollerAvLabour)
+Cut_Length_Charge</f>
        <v>236.55262263746127</v>
      </c>
      <c r="O97" s="88">
        <f>'[3]Roller Base'!O97+'[3]Roller Base'!O97*(-RollerDiscount2026)
+(O$3*$B97)*(RollerAvLabour)
+Cut_Length_Charge</f>
        <v>254.0964397634198</v>
      </c>
    </row>
    <row r="98" spans="1:19" ht="15" customHeight="1" x14ac:dyDescent="0.25">
      <c r="A98" s="524"/>
      <c r="B98" s="97">
        <f>[3]Sumary!BN15</f>
        <v>2.9129999999999998</v>
      </c>
      <c r="C98" s="98">
        <f>[3]Sumary!BO15</f>
        <v>114.68503937007874</v>
      </c>
      <c r="D98" s="88">
        <f>'[3]Roller Base'!D98+'[3]Roller Base'!D98*(-RollerDiscount2026)
+(D$3*$B98)*(RollerAvLabour)
+Cut_Length_Charge</f>
        <v>54.523760237603959</v>
      </c>
      <c r="E98" s="88">
        <f>'[3]Roller Base'!E98+'[3]Roller Base'!E98*(-RollerDiscount2026)
+(E$3*$B98)*(RollerAvLabour)
+Cut_Length_Charge</f>
        <v>66.345064427957738</v>
      </c>
      <c r="F98" s="88">
        <f>'[3]Roller Base'!F98+'[3]Roller Base'!F98*(-RollerDiscount2026)
+(F$3*$B98)*(RollerAvLabour)
+Cut_Length_Charge</f>
        <v>78.942098852971839</v>
      </c>
      <c r="G98" s="88">
        <f>'[3]Roller Base'!G98+'[3]Roller Base'!G98*(-RollerDiscount2026)
+(G$3*$B98)*(RollerAvLabour)
+Cut_Length_Charge</f>
        <v>90.971028967309564</v>
      </c>
      <c r="H98" s="88">
        <f>'[3]Roller Base'!H98+'[3]Roller Base'!H98*(-RollerDiscount2026)
+(H$3*$B98)*(RollerAvLabour)
+Cut_Length_Charge</f>
        <v>103.95592850965383</v>
      </c>
      <c r="I98" s="88">
        <f>'[3]Roller Base'!I98+'[3]Roller Base'!I98*(-RollerDiscount2026)
+(I$3*$B98)*(RollerAvLabour)
+Cut_Length_Charge</f>
        <v>128.19402793167549</v>
      </c>
      <c r="J98" s="88">
        <f>'[3]Roller Base'!J98+'[3]Roller Base'!J98*(-RollerDiscount2026)
+(J$3*$B98)*(RollerAvLabour)
+Cut_Length_Charge</f>
        <v>153.83212735369713</v>
      </c>
      <c r="K98" s="88">
        <f>'[3]Roller Base'!K98+'[3]Roller Base'!K98*(-RollerDiscount2026)
+(K$3*$B98)*(RollerAvLabour)
+Cut_Length_Charge</f>
        <v>180.40482277571886</v>
      </c>
      <c r="L98" s="88">
        <f>'[3]Roller Base'!L98+'[3]Roller Base'!L98*(-RollerDiscount2026)
+(L$3*$B98)*(RollerAvLabour)
+Cut_Length_Charge</f>
        <v>204.89602901930766</v>
      </c>
      <c r="M98" s="88">
        <f>'[3]Roller Base'!M98+'[3]Roller Base'!M98*(-RollerDiscount2026)
+(M$3*$B98)*(RollerAvLabour)
+Cut_Length_Charge</f>
        <v>243.16353877491514</v>
      </c>
      <c r="N98" s="88">
        <f>'[3]Roller Base'!N98+'[3]Roller Base'!N98*(-RollerDiscount2026)
+(N$3*$B98)*(RollerAvLabour)
+Cut_Length_Charge</f>
        <v>270.31332990678834</v>
      </c>
      <c r="O98" s="88">
        <f>'[3]Roller Base'!O98+'[3]Roller Base'!O98*(-RollerDiscount2026)
+(O$3*$B98)*(RollerAvLabour)
+Cut_Length_Charge</f>
        <v>290.45412451500272</v>
      </c>
    </row>
    <row r="99" spans="1:19" ht="15" customHeight="1" x14ac:dyDescent="0.25">
      <c r="A99" s="524"/>
      <c r="B99" s="97">
        <f>[3]Sumary!BN16</f>
        <v>3.25</v>
      </c>
      <c r="C99" s="98">
        <f>[3]Sumary!BO16</f>
        <v>127.95275590551181</v>
      </c>
      <c r="D99" s="88">
        <f>'[3]Roller Base'!D99+'[3]Roller Base'!D99*(-RollerDiscount2026)
+(D$3*$B99)*(RollerAvLabour)
+Cut_Length_Charge</f>
        <v>59.019428962044806</v>
      </c>
      <c r="E99" s="88">
        <f>'[3]Roller Base'!E99+'[3]Roller Base'!E99*(-RollerDiscount2026)
+(E$3*$B99)*(RollerAvLabour)
+Cut_Length_Charge</f>
        <v>71.960965359144495</v>
      </c>
      <c r="F99" s="88">
        <f>'[3]Roller Base'!F99+'[3]Roller Base'!F99*(-RollerDiscount2026)
+(F$3*$B99)*(RollerAvLabour)
+Cut_Length_Charge</f>
        <v>85.678231990904521</v>
      </c>
      <c r="G99" s="88">
        <f>'[3]Roller Base'!G99+'[3]Roller Base'!G99*(-RollerDiscount2026)
+(G$3*$B99)*(RollerAvLabour)
+Cut_Length_Charge</f>
        <v>98.834764260716753</v>
      </c>
      <c r="H99" s="88">
        <f>'[3]Roller Base'!H99+'[3]Roller Base'!H99*(-RollerDiscount2026)
+(H$3*$B99)*(RollerAvLabour)
+Cut_Length_Charge</f>
        <v>112.93989600980694</v>
      </c>
      <c r="I99" s="88">
        <f>'[3]Roller Base'!I99+'[3]Roller Base'!I99*(-RollerDiscount2026)
+(I$3*$B99)*(RollerAvLabour)
+Cut_Length_Charge</f>
        <v>139.42582979404901</v>
      </c>
      <c r="J99" s="88">
        <f>'[3]Roller Base'!J99+'[3]Roller Base'!J99*(-RollerDiscount2026)
+(J$3*$B99)*(RollerAvLabour)
+Cut_Length_Charge</f>
        <v>167.31176357829108</v>
      </c>
      <c r="K99" s="88">
        <f>'[3]Roller Base'!K99+'[3]Roller Base'!K99*(-RollerDiscount2026)
+(K$3*$B99)*(RollerAvLabour)
+Cut_Length_Charge</f>
        <v>196.13229336253323</v>
      </c>
      <c r="L99" s="88">
        <f>'[3]Roller Base'!L99+'[3]Roller Base'!L99*(-RollerDiscount2026)
+(L$3*$B99)*(RollerAvLabour)
+Cut_Length_Charge</f>
        <v>222.86396401961389</v>
      </c>
      <c r="M99" s="88">
        <f>'[3]Roller Base'!M99+'[3]Roller Base'!M99*(-RollerDiscount2026)
+(M$3*$B99)*(RollerAvLabour)
+Cut_Length_Charge</f>
        <v>264.63219942130235</v>
      </c>
      <c r="N99" s="88">
        <f>'[3]Roller Base'!N99+'[3]Roller Base'!N99*(-RollerDiscount2026)
+(N$3*$B99)*(RollerAvLabour)
+Cut_Length_Charge</f>
        <v>294.26566327471079</v>
      </c>
      <c r="O99" s="88">
        <f>'[3]Roller Base'!O99+'[3]Roller Base'!O99*(-RollerDiscount2026)
+(O$3*$B99)*(RollerAvLabour)
+Cut_Length_Charge</f>
        <v>316.2489450650732</v>
      </c>
    </row>
    <row r="100" spans="1:19" ht="15" customHeight="1" x14ac:dyDescent="0.25">
      <c r="A100" s="524"/>
      <c r="B100" s="97">
        <f>[3]Sumary!BN17</f>
        <v>3.5</v>
      </c>
      <c r="C100" s="98">
        <f>[3]Sumary!BO17</f>
        <v>137.79527559055117</v>
      </c>
      <c r="D100" s="88">
        <f>'[3]Roller Base'!D100+'[3]Roller Base'!D100*(-RollerDiscount2026)
+(D$3*$B100)*(RollerAvLabour)
+Cut_Length_Charge</f>
        <v>62.354494781362959</v>
      </c>
      <c r="E100" s="88">
        <f>'[3]Roller Base'!E100+'[3]Roller Base'!E100*(-RollerDiscount2026)
+(E$3*$B100)*(RollerAvLabour)
+Cut_Length_Charge</f>
        <v>76.127063972784541</v>
      </c>
      <c r="F100" s="88">
        <f>'[3]Roller Base'!F100+'[3]Roller Base'!F100*(-RollerDiscount2026)
+(F$3*$B100)*(RollerAvLabour)
+Cut_Length_Charge</f>
        <v>90.675363398866452</v>
      </c>
      <c r="G100" s="88">
        <f>'[3]Roller Base'!G100+'[3]Roller Base'!G100*(-RollerDiscount2026)
+(G$3*$B100)*(RollerAvLabour)
+Cut_Length_Charge</f>
        <v>104.66839578401587</v>
      </c>
      <c r="H100" s="88">
        <f>'[3]Roller Base'!H100+'[3]Roller Base'!H100*(-RollerDiscount2026)
+(H$3*$B100)*(RollerAvLabour)
+Cut_Length_Charge</f>
        <v>119.60456032742795</v>
      </c>
      <c r="I100" s="88">
        <f>'[3]Roller Base'!I100+'[3]Roller Base'!I100*(-RollerDiscount2026)
+(I$3*$B100)*(RollerAvLabour)
+Cut_Length_Charge</f>
        <v>147.7580270213291</v>
      </c>
      <c r="J100" s="88">
        <f>'[3]Roller Base'!J100+'[3]Roller Base'!J100*(-RollerDiscount2026)
+(J$3*$B100)*(RollerAvLabour)
+Cut_Length_Charge</f>
        <v>177.31149371523026</v>
      </c>
      <c r="K100" s="88">
        <f>'[3]Roller Base'!K100+'[3]Roller Base'!K100*(-RollerDiscount2026)
+(K$3*$B100)*(RollerAvLabour)
+Cut_Length_Charge</f>
        <v>207.79955640913144</v>
      </c>
      <c r="L100" s="88">
        <f>'[3]Roller Base'!L100+'[3]Roller Base'!L100*(-RollerDiscount2026)
+(L$3*$B100)*(RollerAvLabour)
+Cut_Length_Charge</f>
        <v>236.1932926548559</v>
      </c>
      <c r="M100" s="88">
        <f>'[3]Roller Base'!M100+'[3]Roller Base'!M100*(-RollerDiscount2026)
+(M$3*$B100)*(RollerAvLabour)
+Cut_Length_Charge</f>
        <v>280.55850553880026</v>
      </c>
      <c r="N100" s="88">
        <f>'[3]Roller Base'!N100+'[3]Roller Base'!N100*(-RollerDiscount2026)
+(N$3*$B100)*(RollerAvLabour)
+Cut_Length_Charge</f>
        <v>312.03445657435662</v>
      </c>
      <c r="O100" s="88">
        <f>'[3]Roller Base'!O100+'[3]Roller Base'!O100*(-RollerDiscount2026)
+(O$3*$B100)*(RollerAvLabour)
+Cut_Length_Charge</f>
        <v>335.38456861853791</v>
      </c>
    </row>
    <row r="101" spans="1:19" ht="15" customHeight="1" x14ac:dyDescent="0.25"/>
    <row r="102" spans="1:19" ht="15" customHeight="1" x14ac:dyDescent="0.25">
      <c r="A102" s="65" t="s">
        <v>245</v>
      </c>
    </row>
    <row r="103" spans="1:19" ht="15" customHeight="1" x14ac:dyDescent="0.2">
      <c r="A103" s="90"/>
      <c r="B103" s="529"/>
      <c r="C103" s="530"/>
      <c r="D103" s="530"/>
      <c r="E103" s="530"/>
      <c r="F103" s="530"/>
      <c r="G103" s="530"/>
      <c r="H103" s="530"/>
      <c r="I103" s="530"/>
      <c r="J103" s="530"/>
      <c r="K103" s="530"/>
      <c r="L103" s="530"/>
      <c r="M103" s="530"/>
      <c r="N103" s="530"/>
      <c r="O103" s="530"/>
    </row>
    <row r="104" spans="1:19" ht="15" customHeight="1" x14ac:dyDescent="0.25">
      <c r="A104" s="523" t="s">
        <v>254</v>
      </c>
      <c r="B104" s="91" t="s">
        <v>255</v>
      </c>
      <c r="C104" s="92"/>
      <c r="D104" s="93">
        <f>[3]Sumary!BP4</f>
        <v>0.61</v>
      </c>
      <c r="E104" s="93">
        <f>[3]Sumary!BQ4</f>
        <v>0.76200000000000001</v>
      </c>
      <c r="F104" s="93">
        <f>[3]Sumary!BR4</f>
        <v>0.91400000000000003</v>
      </c>
      <c r="G104" s="93">
        <f>[3]Sumary!BS4</f>
        <v>1.0669999999999999</v>
      </c>
      <c r="H104" s="93">
        <f>[3]Sumary!BT4</f>
        <v>1.2190000000000001</v>
      </c>
      <c r="I104" s="93">
        <f>[3]Sumary!BU4</f>
        <v>1.524</v>
      </c>
      <c r="J104" s="93">
        <f>[3]Sumary!BV4</f>
        <v>1.829</v>
      </c>
      <c r="K104" s="93">
        <f>[3]Sumary!BW4</f>
        <v>2.1339999999999999</v>
      </c>
      <c r="L104" s="93">
        <f>[3]Sumary!BX4</f>
        <v>2.4380000000000002</v>
      </c>
      <c r="M104" s="93">
        <f>[3]Sumary!BY4</f>
        <v>2.9129999999999998</v>
      </c>
      <c r="N104" s="93">
        <f>[3]Sumary!BZ4</f>
        <v>3.25</v>
      </c>
      <c r="O104" s="93">
        <f>[3]Sumary!CA4</f>
        <v>3.5</v>
      </c>
    </row>
    <row r="105" spans="1:19" ht="15" customHeight="1" x14ac:dyDescent="0.25">
      <c r="A105" s="524"/>
      <c r="B105" s="94"/>
      <c r="C105" s="95" t="s">
        <v>256</v>
      </c>
      <c r="D105" s="96">
        <f>[3]Sumary!BP5</f>
        <v>24.015748031496063</v>
      </c>
      <c r="E105" s="96">
        <f>[3]Sumary!BQ5</f>
        <v>30</v>
      </c>
      <c r="F105" s="96">
        <f>[3]Sumary!BR5</f>
        <v>35.984251968503933</v>
      </c>
      <c r="G105" s="96">
        <f>[3]Sumary!BS5</f>
        <v>42.00787401574803</v>
      </c>
      <c r="H105" s="96">
        <f>[3]Sumary!BT5</f>
        <v>47.99212598425197</v>
      </c>
      <c r="I105" s="96">
        <f>[3]Sumary!BU5</f>
        <v>60</v>
      </c>
      <c r="J105" s="96">
        <f>[3]Sumary!BV5</f>
        <v>72.00787401574803</v>
      </c>
      <c r="K105" s="96">
        <f>[3]Sumary!BW5</f>
        <v>84.015748031496059</v>
      </c>
      <c r="L105" s="96">
        <f>[3]Sumary!BX5</f>
        <v>95.984251968503941</v>
      </c>
      <c r="M105" s="96">
        <f>[3]Sumary!BY5</f>
        <v>114.68503937007874</v>
      </c>
      <c r="N105" s="96">
        <f>[3]Sumary!BZ5</f>
        <v>127.95275590551181</v>
      </c>
      <c r="O105" s="96">
        <f>[3]Sumary!CA5</f>
        <v>137.79527559055117</v>
      </c>
    </row>
    <row r="106" spans="1:19" ht="15" customHeight="1" x14ac:dyDescent="0.25">
      <c r="A106" s="524"/>
      <c r="B106" s="97">
        <f>[3]Sumary!BN6</f>
        <v>0.61</v>
      </c>
      <c r="C106" s="98">
        <f>[3]Sumary!BO6</f>
        <v>24.015748031496063</v>
      </c>
      <c r="D106" s="88">
        <f>'[3]Roller Base'!D106+'[3]Roller Base'!D106*(-RollerDiscount2026)
+(D$3*$B106)*(RollerAvLabour)
+Cut_Length_Charge</f>
        <v>27.237419811164653</v>
      </c>
      <c r="E106" s="88">
        <f>'[3]Roller Base'!E106+'[3]Roller Base'!E106*(-RollerDiscount2026)
+(E$3*$B106)*(RollerAvLabour)
+Cut_Length_Charge</f>
        <v>32.259504747717159</v>
      </c>
      <c r="F106" s="88">
        <f>'[3]Roller Base'!F106+'[3]Roller Base'!F106*(-RollerDiscount2026)
+(F$3*$B106)*(RollerAvLabour)
+Cut_Length_Charge</f>
        <v>38.269728978175173</v>
      </c>
      <c r="G106" s="88">
        <f>'[3]Roller Base'!G106+'[3]Roller Base'!G106*(-RollerDiscount2026)
+(G$3*$B106)*(RollerAvLabour)
+Cut_Length_Charge</f>
        <v>43.490264572990057</v>
      </c>
      <c r="H106" s="88">
        <f>'[3]Roller Base'!H106+'[3]Roller Base'!H106*(-RollerDiscount2026)
+(H$3*$B106)*(RollerAvLabour)
+Cut_Length_Charge</f>
        <v>49.994558450400831</v>
      </c>
      <c r="I106" s="88">
        <f>'[3]Roller Base'!I106+'[3]Roller Base'!I106*(-RollerDiscount2026)
+(I$3*$B106)*(RollerAvLabour)
+Cut_Length_Charge</f>
        <v>60.731248628720969</v>
      </c>
      <c r="J106" s="88">
        <f>'[3]Roller Base'!J106+'[3]Roller Base'!J106*(-RollerDiscount2026)
+(J$3*$B106)*(RollerAvLabour)
+Cut_Length_Charge</f>
        <v>72.867938807041114</v>
      </c>
      <c r="K106" s="88">
        <f>'[3]Roller Base'!K106+'[3]Roller Base'!K106*(-RollerDiscount2026)
+(K$3*$B106)*(RollerAvLabour)
+Cut_Length_Charge</f>
        <v>85.93922498536125</v>
      </c>
      <c r="L106" s="88">
        <f>'[3]Roller Base'!L106+'[3]Roller Base'!L106*(-RollerDiscount2026)
+(L$3*$B106)*(RollerAvLabour)
+Cut_Length_Charge</f>
        <v>96.973288900801663</v>
      </c>
      <c r="M106" s="88">
        <f>'[3]Roller Base'!M106+'[3]Roller Base'!M106*(-RollerDiscount2026)
+(M$3*$B106)*(RollerAvLabour)
+Cut_Length_Charge</f>
        <v>114.21401376867728</v>
      </c>
      <c r="N106" s="88">
        <f>'[3]Roller Base'!N106+'[3]Roller Base'!N106*(-RollerDiscount2026)
+(N$3*$B106)*(RollerAvLabour)
+Cut_Length_Charge</f>
        <v>126.44585435914905</v>
      </c>
      <c r="O106" s="88">
        <f>'[3]Roller Base'!O106+'[3]Roller Base'!O106*(-RollerDiscount2026)
+(O$3*$B106)*(RollerAvLabour)
+Cut_Length_Charge</f>
        <v>135.51992007908359</v>
      </c>
    </row>
    <row r="107" spans="1:19" ht="15" customHeight="1" x14ac:dyDescent="0.25">
      <c r="A107" s="524"/>
      <c r="B107" s="97">
        <f>[3]Sumary!BN7</f>
        <v>0.76200000000000001</v>
      </c>
      <c r="C107" s="98">
        <f>[3]Sumary!BO7</f>
        <v>30</v>
      </c>
      <c r="D107" s="88">
        <f>'[3]Roller Base'!D107+'[3]Roller Base'!D107*(-RollerDiscount2026)
+(D$3*$B107)*(RollerAvLabour)
+Cut_Length_Charge</f>
        <v>29.782283846112204</v>
      </c>
      <c r="E107" s="88">
        <f>'[3]Roller Base'!E107+'[3]Roller Base'!E107*(-RollerDiscount2026)
+(E$3*$B107)*(RollerAvLabour)
+Cut_Length_Charge</f>
        <v>35.438498837274587</v>
      </c>
      <c r="F107" s="88">
        <f>'[3]Roller Base'!F107+'[3]Roller Base'!F107*(-RollerDiscount2026)
+(F$3*$B107)*(RollerAvLabour)
+Cut_Length_Charge</f>
        <v>42.082853122342492</v>
      </c>
      <c r="G107" s="88">
        <f>'[3]Roller Base'!G107+'[3]Roller Base'!G107*(-RollerDiscount2026)
+(G$3*$B107)*(RollerAvLabour)
+Cut_Length_Charge</f>
        <v>47.94169068002126</v>
      </c>
      <c r="H107" s="88">
        <f>'[3]Roller Base'!H107+'[3]Roller Base'!H107*(-RollerDiscount2026)
+(H$3*$B107)*(RollerAvLabour)
+Cut_Length_Charge</f>
        <v>55.080114612041932</v>
      </c>
      <c r="I107" s="88">
        <f>'[3]Roller Base'!I107+'[3]Roller Base'!I107*(-RollerDiscount2026)
+(I$3*$B107)*(RollerAvLabour)
+Cut_Length_Charge</f>
        <v>67.089236807835832</v>
      </c>
      <c r="J107" s="88">
        <f>'[3]Roller Base'!J107+'[3]Roller Base'!J107*(-RollerDiscount2026)
+(J$3*$B107)*(RollerAvLabour)
+Cut_Length_Charge</f>
        <v>80.498359003629758</v>
      </c>
      <c r="K107" s="88">
        <f>'[3]Roller Base'!K107+'[3]Roller Base'!K107*(-RollerDiscount2026)
+(K$3*$B107)*(RollerAvLabour)
+Cut_Length_Charge</f>
        <v>94.84207719942367</v>
      </c>
      <c r="L107" s="88">
        <f>'[3]Roller Base'!L107+'[3]Roller Base'!L107*(-RollerDiscount2026)
+(L$3*$B107)*(RollerAvLabour)
+Cut_Length_Charge</f>
        <v>107.14440122408386</v>
      </c>
      <c r="M107" s="88">
        <f>'[3]Roller Base'!M107+'[3]Roller Base'!M107*(-RollerDiscount2026)
+(M$3*$B107)*(RollerAvLabour)
+Cut_Length_Charge</f>
        <v>126.36678251261533</v>
      </c>
      <c r="N107" s="88">
        <f>'[3]Roller Base'!N107+'[3]Roller Base'!N107*(-RollerDiscount2026)
+(N$3*$B107)*(RollerAvLabour)
+Cut_Length_Charge</f>
        <v>140.00455618468928</v>
      </c>
      <c r="O107" s="88">
        <f>'[3]Roller Base'!O107+'[3]Roller Base'!O107*(-RollerDiscount2026)
+(O$3*$B107)*(RollerAvLabour)
+Cut_Length_Charge</f>
        <v>150.12159896812693</v>
      </c>
    </row>
    <row r="108" spans="1:19" ht="15" customHeight="1" x14ac:dyDescent="0.25">
      <c r="A108" s="524"/>
      <c r="B108" s="97">
        <f>[3]Sumary!BN8</f>
        <v>0.91400000000000003</v>
      </c>
      <c r="C108" s="98">
        <f>[3]Sumary!BO8</f>
        <v>35.984251968503933</v>
      </c>
      <c r="D108" s="88">
        <f>'[3]Roller Base'!D108+'[3]Roller Base'!D108*(-RollerDiscount2026)
+(D$3*$B108)*(RollerAvLabour)
+Cut_Length_Charge</f>
        <v>32.327147881059759</v>
      </c>
      <c r="E108" s="88">
        <f>'[3]Roller Base'!E108+'[3]Roller Base'!E108*(-RollerDiscount2026)
+(E$3*$B108)*(RollerAvLabour)
+Cut_Length_Charge</f>
        <v>38.617492926832028</v>
      </c>
      <c r="F108" s="88">
        <f>'[3]Roller Base'!F108+'[3]Roller Base'!F108*(-RollerDiscount2026)
+(F$3*$B108)*(RollerAvLabour)
+Cut_Length_Charge</f>
        <v>45.895977266509803</v>
      </c>
      <c r="G108" s="88">
        <f>'[3]Roller Base'!G108+'[3]Roller Base'!G108*(-RollerDiscount2026)
+(G$3*$B108)*(RollerAvLabour)
+Cut_Length_Charge</f>
        <v>52.39311678705247</v>
      </c>
      <c r="H108" s="88">
        <f>'[3]Roller Base'!H108+'[3]Roller Base'!H108*(-RollerDiscount2026)
+(H$3*$B108)*(RollerAvLabour)
+Cut_Length_Charge</f>
        <v>60.165670773683033</v>
      </c>
      <c r="I108" s="88">
        <f>'[3]Roller Base'!I108+'[3]Roller Base'!I108*(-RollerDiscount2026)
+(I$3*$B108)*(RollerAvLabour)
+Cut_Length_Charge</f>
        <v>73.447224986950715</v>
      </c>
      <c r="J108" s="88">
        <f>'[3]Roller Base'!J108+'[3]Roller Base'!J108*(-RollerDiscount2026)
+(J$3*$B108)*(RollerAvLabour)
+Cut_Length_Charge</f>
        <v>88.128779200218403</v>
      </c>
      <c r="K108" s="88">
        <f>'[3]Roller Base'!K108+'[3]Roller Base'!K108*(-RollerDiscount2026)
+(K$3*$B108)*(RollerAvLabour)
+Cut_Length_Charge</f>
        <v>103.74492941348609</v>
      </c>
      <c r="L108" s="88">
        <f>'[3]Roller Base'!L108+'[3]Roller Base'!L108*(-RollerDiscount2026)
+(L$3*$B108)*(RollerAvLabour)
+Cut_Length_Charge</f>
        <v>117.31551354736607</v>
      </c>
      <c r="M108" s="88">
        <f>'[3]Roller Base'!M108+'[3]Roller Base'!M108*(-RollerDiscount2026)
+(M$3*$B108)*(RollerAvLabour)
+Cut_Length_Charge</f>
        <v>138.51955125655343</v>
      </c>
      <c r="N108" s="88">
        <f>'[3]Roller Base'!N108+'[3]Roller Base'!N108*(-RollerDiscount2026)
+(N$3*$B108)*(RollerAvLabour)
+Cut_Length_Charge</f>
        <v>153.5632580102295</v>
      </c>
      <c r="O108" s="88">
        <f>'[3]Roller Base'!O108+'[3]Roller Base'!O108*(-RollerDiscount2026)
+(O$3*$B108)*(RollerAvLabour)
+Cut_Length_Charge</f>
        <v>164.72327785717027</v>
      </c>
    </row>
    <row r="109" spans="1:19" ht="15" customHeight="1" x14ac:dyDescent="0.25">
      <c r="A109" s="524"/>
      <c r="B109" s="97">
        <f>[3]Sumary!BN9</f>
        <v>1.0669999999999999</v>
      </c>
      <c r="C109" s="98">
        <f>[3]Sumary!BO9</f>
        <v>42.00787401574803</v>
      </c>
      <c r="D109" s="88">
        <f>'[3]Roller Base'!D109+'[3]Roller Base'!D109*(-RollerDiscount2026)
+(D$3*$B109)*(RollerAvLabour)
+Cut_Length_Charge</f>
        <v>34.888754442553022</v>
      </c>
      <c r="E109" s="88">
        <f>'[3]Roller Base'!E109+'[3]Roller Base'!E109*(-RollerDiscount2026)
+(E$3*$B109)*(RollerAvLabour)
+Cut_Length_Charge</f>
        <v>41.817401451189177</v>
      </c>
      <c r="F109" s="88">
        <f>'[3]Roller Base'!F109+'[3]Roller Base'!F109*(-RollerDiscount2026)
+(F$3*$B109)*(RollerAvLabour)
+Cut_Length_Charge</f>
        <v>49.734187753730851</v>
      </c>
      <c r="G109" s="88">
        <f>'[3]Roller Base'!G109+'[3]Roller Base'!G109*(-RollerDiscount2026)
+(G$3*$B109)*(RollerAvLabour)
+Cut_Length_Charge</f>
        <v>56.873828592156258</v>
      </c>
      <c r="H109" s="88">
        <f>'[3]Roller Base'!H109+'[3]Roller Base'!H109*(-RollerDiscount2026)
+(H$3*$B109)*(RollerAvLabour)
+Cut_Length_Charge</f>
        <v>65.284684541650691</v>
      </c>
      <c r="I109" s="88">
        <f>'[3]Roller Base'!I109+'[3]Roller Base'!I109*(-RollerDiscount2026)
+(I$3*$B109)*(RollerAvLabour)
+Cut_Length_Charge</f>
        <v>79.847042035665012</v>
      </c>
      <c r="J109" s="88">
        <f>'[3]Roller Base'!J109+'[3]Roller Base'!J109*(-RollerDiscount2026)
+(J$3*$B109)*(RollerAvLabour)
+Cut_Length_Charge</f>
        <v>95.809399529679354</v>
      </c>
      <c r="K109" s="88">
        <f>'[3]Roller Base'!K109+'[3]Roller Base'!K109*(-RollerDiscount2026)
+(K$3*$B109)*(RollerAvLabour)
+Cut_Length_Charge</f>
        <v>112.70635302369365</v>
      </c>
      <c r="L109" s="88">
        <f>'[3]Roller Base'!L109+'[3]Roller Base'!L109*(-RollerDiscount2026)
+(L$3*$B109)*(RollerAvLabour)
+Cut_Length_Charge</f>
        <v>127.55354108330138</v>
      </c>
      <c r="M109" s="88">
        <f>'[3]Roller Base'!M109+'[3]Roller Base'!M109*(-RollerDiscount2026)
+(M$3*$B109)*(RollerAvLabour)
+Cut_Length_Charge</f>
        <v>150.75227242643848</v>
      </c>
      <c r="N109" s="88">
        <f>'[3]Roller Base'!N109+'[3]Roller Base'!N109*(-RollerDiscount2026)
+(N$3*$B109)*(RollerAvLabour)
+Cut_Length_Charge</f>
        <v>167.21116182146409</v>
      </c>
      <c r="O109" s="88">
        <f>'[3]Roller Base'!O109+'[3]Roller Base'!O109*(-RollerDiscount2026)
+(O$3*$B109)*(RollerAvLabour)
+Cut_Length_Charge</f>
        <v>179.42102042311521</v>
      </c>
    </row>
    <row r="110" spans="1:19" ht="15" customHeight="1" x14ac:dyDescent="0.25">
      <c r="A110" s="524"/>
      <c r="B110" s="97">
        <f>[3]Sumary!BN10</f>
        <v>1.2190000000000001</v>
      </c>
      <c r="C110" s="98">
        <f>[3]Sumary!BO10</f>
        <v>47.99212598425197</v>
      </c>
      <c r="D110" s="88">
        <f>'[3]Roller Base'!D110+'[3]Roller Base'!D110*(-RollerDiscount2026)
+(D$3*$B110)*(RollerAvLabour)
+Cut_Length_Charge</f>
        <v>37.433618477500573</v>
      </c>
      <c r="E110" s="88">
        <f>'[3]Roller Base'!E110+'[3]Roller Base'!E110*(-RollerDiscount2026)
+(E$3*$B110)*(RollerAvLabour)
+Cut_Length_Charge</f>
        <v>44.996395540746619</v>
      </c>
      <c r="F110" s="88">
        <f>'[3]Roller Base'!F110+'[3]Roller Base'!F110*(-RollerDiscount2026)
+(F$3*$B110)*(RollerAvLabour)
+Cut_Length_Charge</f>
        <v>53.547311897898176</v>
      </c>
      <c r="G110" s="88">
        <f>'[3]Roller Base'!G110+'[3]Roller Base'!G110*(-RollerDiscount2026)
+(G$3*$B110)*(RollerAvLabour)
+Cut_Length_Charge</f>
        <v>61.325254699187475</v>
      </c>
      <c r="H110" s="88">
        <f>'[3]Roller Base'!H110+'[3]Roller Base'!H110*(-RollerDiscount2026)
+(H$3*$B110)*(RollerAvLabour)
+Cut_Length_Charge</f>
        <v>70.370240703291799</v>
      </c>
      <c r="I110" s="88">
        <f>'[3]Roller Base'!I110+'[3]Roller Base'!I110*(-RollerDiscount2026)
+(I$3*$B110)*(RollerAvLabour)
+Cut_Length_Charge</f>
        <v>86.205030214779896</v>
      </c>
      <c r="J110" s="88">
        <f>'[3]Roller Base'!J110+'[3]Roller Base'!J110*(-RollerDiscount2026)
+(J$3*$B110)*(RollerAvLabour)
+Cut_Length_Charge</f>
        <v>103.43981972626798</v>
      </c>
      <c r="K110" s="88">
        <f>'[3]Roller Base'!K110+'[3]Roller Base'!K110*(-RollerDiscount2026)
+(K$3*$B110)*(RollerAvLabour)
+Cut_Length_Charge</f>
        <v>121.6092052377561</v>
      </c>
      <c r="L110" s="88">
        <f>'[3]Roller Base'!L110+'[3]Roller Base'!L110*(-RollerDiscount2026)
+(L$3*$B110)*(RollerAvLabour)
+Cut_Length_Charge</f>
        <v>137.7246534065836</v>
      </c>
      <c r="M110" s="88">
        <f>'[3]Roller Base'!M110+'[3]Roller Base'!M110*(-RollerDiscount2026)
+(M$3*$B110)*(RollerAvLabour)
+Cut_Length_Charge</f>
        <v>162.90504117037653</v>
      </c>
      <c r="N110" s="88">
        <f>'[3]Roller Base'!N110+'[3]Roller Base'!N110*(-RollerDiscount2026)
+(N$3*$B110)*(RollerAvLabour)
+Cut_Length_Charge</f>
        <v>180.76986364700431</v>
      </c>
      <c r="O110" s="88">
        <f>'[3]Roller Base'!O110+'[3]Roller Base'!O110*(-RollerDiscount2026)
+(O$3*$B110)*(RollerAvLabour)
+Cut_Length_Charge</f>
        <v>194.02269931215855</v>
      </c>
      <c r="S110" s="104"/>
    </row>
    <row r="111" spans="1:19" ht="15" customHeight="1" x14ac:dyDescent="0.25">
      <c r="A111" s="524"/>
      <c r="B111" s="97">
        <f>[3]Sumary!BN11</f>
        <v>1.524</v>
      </c>
      <c r="C111" s="98">
        <f>[3]Sumary!BO11</f>
        <v>60</v>
      </c>
      <c r="D111" s="88">
        <f>'[3]Roller Base'!D111+'[3]Roller Base'!D111*(-RollerDiscount2026)
+(D$3*$B111)*(RollerAvLabour)
+Cut_Length_Charge</f>
        <v>42.540089073941381</v>
      </c>
      <c r="E111" s="88">
        <f>'[3]Roller Base'!E111+'[3]Roller Base'!E111*(-RollerDiscount2026)
+(E$3*$B111)*(RollerAvLabour)
+Cut_Length_Charge</f>
        <v>51.375298154661195</v>
      </c>
      <c r="F111" s="88">
        <f>'[3]Roller Base'!F111+'[3]Roller Base'!F111*(-RollerDiscount2026)
+(F$3*$B111)*(RollerAvLabour)
+Cut_Length_Charge</f>
        <v>61.198646529286535</v>
      </c>
      <c r="G111" s="88">
        <f>'[3]Roller Base'!G111+'[3]Roller Base'!G111*(-RollerDiscount2026)
+(G$3*$B111)*(RollerAvLabour)
+Cut_Length_Charge</f>
        <v>70.257392611322459</v>
      </c>
      <c r="H111" s="88">
        <f>'[3]Roller Base'!H111+'[3]Roller Base'!H111*(-RollerDiscount2026)
+(H$3*$B111)*(RollerAvLabour)
+Cut_Length_Charge</f>
        <v>80.574810632900551</v>
      </c>
      <c r="I111" s="88">
        <f>'[3]Roller Base'!I111+'[3]Roller Base'!I111*(-RollerDiscount2026)
+(I$3*$B111)*(RollerAvLabour)
+Cut_Length_Charge</f>
        <v>98.962835442609048</v>
      </c>
      <c r="J111" s="88">
        <f>'[3]Roller Base'!J111+'[3]Roller Base'!J111*(-RollerDiscount2026)
+(J$3*$B111)*(RollerAvLabour)
+Cut_Length_Charge</f>
        <v>118.75086025231755</v>
      </c>
      <c r="K111" s="88">
        <f>'[3]Roller Base'!K111+'[3]Roller Base'!K111*(-RollerDiscount2026)
+(K$3*$B111)*(RollerAvLabour)
+Cut_Length_Charge</f>
        <v>139.47348106202605</v>
      </c>
      <c r="L111" s="88">
        <f>'[3]Roller Base'!L111+'[3]Roller Base'!L111*(-RollerDiscount2026)
+(L$3*$B111)*(RollerAvLabour)
+Cut_Length_Charge</f>
        <v>158.1337932658011</v>
      </c>
      <c r="M111" s="88">
        <f>'[3]Roller Base'!M111+'[3]Roller Base'!M111*(-RollerDiscount2026)
+(M$3*$B111)*(RollerAvLabour)
+Cut_Length_Charge</f>
        <v>187.29053108419961</v>
      </c>
      <c r="N111" s="88">
        <f>'[3]Roller Base'!N111+'[3]Roller Base'!N111*(-RollerDiscount2026)
+(N$3*$B111)*(RollerAvLabour)
+Cut_Length_Charge</f>
        <v>207.97646928377912</v>
      </c>
      <c r="O111" s="88">
        <f>'[3]Roller Base'!O111+'[3]Roller Base'!O111*(-RollerDiscount2026)
+(O$3*$B111)*(RollerAvLabour)
+Cut_Length_Charge</f>
        <v>223.3221207671468</v>
      </c>
    </row>
    <row r="112" spans="1:19" ht="15" customHeight="1" x14ac:dyDescent="0.25">
      <c r="A112" s="524"/>
      <c r="B112" s="97">
        <f>[3]Sumary!BN12</f>
        <v>1.829</v>
      </c>
      <c r="C112" s="98">
        <f>[3]Sumary!BO12</f>
        <v>72.00787401574803</v>
      </c>
      <c r="D112" s="88">
        <f>'[3]Roller Base'!D112+'[3]Roller Base'!D112*(-RollerDiscount2026)
+(D$3*$B112)*(RollerAvLabour)
+Cut_Length_Charge</f>
        <v>47.646559670382189</v>
      </c>
      <c r="E112" s="88">
        <f>'[3]Roller Base'!E112+'[3]Roller Base'!E112*(-RollerDiscount2026)
+(E$3*$B112)*(RollerAvLabour)
+Cut_Length_Charge</f>
        <v>57.754200768575785</v>
      </c>
      <c r="F112" s="88">
        <f>'[3]Roller Base'!F112+'[3]Roller Base'!F112*(-RollerDiscount2026)
+(F$3*$B112)*(RollerAvLabour)
+Cut_Length_Charge</f>
        <v>68.849981160674886</v>
      </c>
      <c r="G112" s="88">
        <f>'[3]Roller Base'!G112+'[3]Roller Base'!G112*(-RollerDiscount2026)
+(G$3*$B112)*(RollerAvLabour)
+Cut_Length_Charge</f>
        <v>79.189530523457449</v>
      </c>
      <c r="H112" s="88">
        <f>'[3]Roller Base'!H112+'[3]Roller Base'!H112*(-RollerDiscount2026)
+(H$3*$B112)*(RollerAvLabour)
+Cut_Length_Charge</f>
        <v>90.779380562509303</v>
      </c>
      <c r="I112" s="88">
        <f>'[3]Roller Base'!I112+'[3]Roller Base'!I112*(-RollerDiscount2026)
+(I$3*$B112)*(RollerAvLabour)
+Cut_Length_Charge</f>
        <v>111.72064067043823</v>
      </c>
      <c r="J112" s="88">
        <f>'[3]Roller Base'!J112+'[3]Roller Base'!J112*(-RollerDiscount2026)
+(J$3*$B112)*(RollerAvLabour)
+Cut_Length_Charge</f>
        <v>134.06190077836715</v>
      </c>
      <c r="K112" s="88">
        <f>'[3]Roller Base'!K112+'[3]Roller Base'!K112*(-RollerDiscount2026)
+(K$3*$B112)*(RollerAvLabour)
+Cut_Length_Charge</f>
        <v>157.33775688629606</v>
      </c>
      <c r="L112" s="88">
        <f>'[3]Roller Base'!L112+'[3]Roller Base'!L112*(-RollerDiscount2026)
+(L$3*$B112)*(RollerAvLabour)
+Cut_Length_Charge</f>
        <v>178.54293312501861</v>
      </c>
      <c r="M112" s="88">
        <f>'[3]Roller Base'!M112+'[3]Roller Base'!M112*(-RollerDiscount2026)
+(M$3*$B112)*(RollerAvLabour)
+Cut_Length_Charge</f>
        <v>211.67602099802269</v>
      </c>
      <c r="N112" s="88">
        <f>'[3]Roller Base'!N112+'[3]Roller Base'!N112*(-RollerDiscount2026)
+(N$3*$B112)*(RollerAvLabour)
+Cut_Length_Charge</f>
        <v>235.18307492055393</v>
      </c>
      <c r="O112" s="88">
        <f>'[3]Roller Base'!O112+'[3]Roller Base'!O112*(-RollerDiscount2026)
+(O$3*$B112)*(RollerAvLabour)
+Cut_Length_Charge</f>
        <v>252.62154222213505</v>
      </c>
    </row>
    <row r="113" spans="1:15" ht="15" customHeight="1" x14ac:dyDescent="0.25">
      <c r="A113" s="524"/>
      <c r="B113" s="97">
        <f>[3]Sumary!BN13</f>
        <v>2.1339999999999999</v>
      </c>
      <c r="C113" s="98">
        <f>[3]Sumary!BO13</f>
        <v>84.015748031496059</v>
      </c>
      <c r="D113" s="88">
        <f>'[3]Roller Base'!D113+'[3]Roller Base'!D113*(-RollerDiscount2026)
+(D$3*$B113)*(RollerAvLabour)
+Cut_Length_Charge</f>
        <v>52.753030266822996</v>
      </c>
      <c r="E113" s="88">
        <f>'[3]Roller Base'!E113+'[3]Roller Base'!E113*(-RollerDiscount2026)
+(E$3*$B113)*(RollerAvLabour)
+Cut_Length_Charge</f>
        <v>64.133103382490361</v>
      </c>
      <c r="F113" s="88">
        <f>'[3]Roller Base'!F113+'[3]Roller Base'!F113*(-RollerDiscount2026)
+(F$3*$B113)*(RollerAvLabour)
+Cut_Length_Charge</f>
        <v>76.501315792063252</v>
      </c>
      <c r="G113" s="88">
        <f>'[3]Roller Base'!G113+'[3]Roller Base'!G113*(-RollerDiscount2026)
+(G$3*$B113)*(RollerAvLabour)
+Cut_Length_Charge</f>
        <v>88.121668435592426</v>
      </c>
      <c r="H113" s="88">
        <f>'[3]Roller Base'!H113+'[3]Roller Base'!H113*(-RollerDiscount2026)
+(H$3*$B113)*(RollerAvLabour)
+Cut_Length_Charge</f>
        <v>100.98395049211808</v>
      </c>
      <c r="I113" s="88">
        <f>'[3]Roller Base'!I113+'[3]Roller Base'!I113*(-RollerDiscount2026)
+(I$3*$B113)*(RollerAvLabour)
+Cut_Length_Charge</f>
        <v>124.47844589826738</v>
      </c>
      <c r="J113" s="88">
        <f>'[3]Roller Base'!J113+'[3]Roller Base'!J113*(-RollerDiscount2026)
+(J$3*$B113)*(RollerAvLabour)
+Cut_Length_Charge</f>
        <v>149.37294130441668</v>
      </c>
      <c r="K113" s="88">
        <f>'[3]Roller Base'!K113+'[3]Roller Base'!K113*(-RollerDiscount2026)
+(K$3*$B113)*(RollerAvLabour)
+Cut_Length_Charge</f>
        <v>175.20203271056602</v>
      </c>
      <c r="L113" s="88">
        <f>'[3]Roller Base'!L113+'[3]Roller Base'!L113*(-RollerDiscount2026)
+(L$3*$B113)*(RollerAvLabour)
+Cut_Length_Charge</f>
        <v>198.95207298423617</v>
      </c>
      <c r="M113" s="88">
        <f>'[3]Roller Base'!M113+'[3]Roller Base'!M113*(-RollerDiscount2026)
+(M$3*$B113)*(RollerAvLabour)
+Cut_Length_Charge</f>
        <v>236.06151091184574</v>
      </c>
      <c r="N113" s="88">
        <f>'[3]Roller Base'!N113+'[3]Roller Base'!N113*(-RollerDiscount2026)
+(N$3*$B113)*(RollerAvLabour)
+Cut_Length_Charge</f>
        <v>262.38968055732875</v>
      </c>
      <c r="O113" s="88">
        <f>'[3]Roller Base'!O113+'[3]Roller Base'!O113*(-RollerDiscount2026)
+(O$3*$B113)*(RollerAvLabour)
+Cut_Length_Charge</f>
        <v>281.92096367712327</v>
      </c>
    </row>
    <row r="114" spans="1:15" ht="15" customHeight="1" x14ac:dyDescent="0.25">
      <c r="A114" s="524"/>
      <c r="B114" s="97">
        <f>[3]Sumary!BN14</f>
        <v>2.4380000000000002</v>
      </c>
      <c r="C114" s="98">
        <f>[3]Sumary!BO14</f>
        <v>95.984251968503941</v>
      </c>
      <c r="D114" s="88">
        <f>'[3]Roller Base'!D114+'[3]Roller Base'!D114*(-RollerDiscount2026)
+(D$3*$B114)*(RollerAvLabour)
+Cut_Length_Charge</f>
        <v>57.842758336718099</v>
      </c>
      <c r="E114" s="88">
        <f>'[3]Roller Base'!E114+'[3]Roller Base'!E114*(-RollerDiscount2026)
+(E$3*$B114)*(RollerAvLabour)
+Cut_Length_Charge</f>
        <v>70.491091561605245</v>
      </c>
      <c r="F114" s="88">
        <f>'[3]Roller Base'!F114+'[3]Roller Base'!F114*(-RollerDiscount2026)
+(F$3*$B114)*(RollerAvLabour)
+Cut_Length_Charge</f>
        <v>84.127564080397903</v>
      </c>
      <c r="G114" s="88">
        <f>'[3]Roller Base'!G114+'[3]Roller Base'!G114*(-RollerDiscount2026)
+(G$3*$B114)*(RollerAvLabour)
+Cut_Length_Charge</f>
        <v>97.02452064965486</v>
      </c>
      <c r="H114" s="88">
        <f>'[3]Roller Base'!H114+'[3]Roller Base'!H114*(-RollerDiscount2026)
+(H$3*$B114)*(RollerAvLabour)
+Cut_Length_Charge</f>
        <v>111.15506281540026</v>
      </c>
      <c r="I114" s="88">
        <f>'[3]Roller Base'!I114+'[3]Roller Base'!I114*(-RollerDiscount2026)
+(I$3*$B114)*(RollerAvLabour)
+Cut_Length_Charge</f>
        <v>137.19442225649715</v>
      </c>
      <c r="J114" s="88">
        <f>'[3]Roller Base'!J114+'[3]Roller Base'!J114*(-RollerDiscount2026)
+(J$3*$B114)*(RollerAvLabour)
+Cut_Length_Charge</f>
        <v>164.633781697594</v>
      </c>
      <c r="K114" s="88">
        <f>'[3]Roller Base'!K114+'[3]Roller Base'!K114*(-RollerDiscount2026)
+(K$3*$B114)*(RollerAvLabour)
+Cut_Length_Charge</f>
        <v>193.00773713869089</v>
      </c>
      <c r="L114" s="88">
        <f>'[3]Roller Base'!L114+'[3]Roller Base'!L114*(-RollerDiscount2026)
+(L$3*$B114)*(RollerAvLabour)
+Cut_Length_Charge</f>
        <v>219.29429763080051</v>
      </c>
      <c r="M114" s="88">
        <f>'[3]Roller Base'!M114+'[3]Roller Base'!M114*(-RollerDiscount2026)
+(M$3*$B114)*(RollerAvLabour)
+Cut_Length_Charge</f>
        <v>260.36704839972191</v>
      </c>
      <c r="N114" s="88">
        <f>'[3]Roller Base'!N114+'[3]Roller Base'!N114*(-RollerDiscount2026)
+(N$3*$B114)*(RollerAvLabour)
+Cut_Length_Charge</f>
        <v>289.5070842084092</v>
      </c>
      <c r="O114" s="88">
        <f>'[3]Roller Base'!O114+'[3]Roller Base'!O114*(-RollerDiscount2026)
+(O$3*$B114)*(RollerAvLabour)
+Cut_Length_Charge</f>
        <v>311.12432145520995</v>
      </c>
    </row>
    <row r="115" spans="1:15" ht="15" customHeight="1" x14ac:dyDescent="0.25">
      <c r="A115" s="524"/>
      <c r="B115" s="97">
        <f>[3]Sumary!BN15</f>
        <v>2.9129999999999998</v>
      </c>
      <c r="C115" s="98">
        <f>[3]Sumary!BO15</f>
        <v>114.68503937007874</v>
      </c>
      <c r="D115" s="88">
        <f>'[3]Roller Base'!D115+'[3]Roller Base'!D115*(-RollerDiscount2026)
+(D$3*$B115)*(RollerAvLabour)
+Cut_Length_Charge</f>
        <v>65.795458445929199</v>
      </c>
      <c r="E115" s="88">
        <f>'[3]Roller Base'!E115+'[3]Roller Base'!E115*(-RollerDiscount2026)
+(E$3*$B115)*(RollerAvLabour)
+Cut_Length_Charge</f>
        <v>80.425448091472205</v>
      </c>
      <c r="F115" s="88">
        <f>'[3]Roller Base'!F115+'[3]Roller Base'!F115*(-RollerDiscount2026)
+(F$3*$B115)*(RollerAvLabour)
+Cut_Length_Charge</f>
        <v>96.043577030920744</v>
      </c>
      <c r="G115" s="88">
        <f>'[3]Roller Base'!G115+'[3]Roller Base'!G115*(-RollerDiscount2026)
+(G$3*$B115)*(RollerAvLabour)
+Cut_Length_Charge</f>
        <v>110.93522723412738</v>
      </c>
      <c r="H115" s="88">
        <f>'[3]Roller Base'!H115+'[3]Roller Base'!H115*(-RollerDiscount2026)
+(H$3*$B115)*(RollerAvLabour)
+Cut_Length_Charge</f>
        <v>127.04742582052867</v>
      </c>
      <c r="I115" s="88">
        <f>'[3]Roller Base'!I115+'[3]Roller Base'!I115*(-RollerDiscount2026)
+(I$3*$B115)*(RollerAvLabour)
+Cut_Length_Charge</f>
        <v>157.06313531623107</v>
      </c>
      <c r="J115" s="88">
        <f>'[3]Roller Base'!J115+'[3]Roller Base'!J115*(-RollerDiscount2026)
+(J$3*$B115)*(RollerAvLabour)
+Cut_Length_Charge</f>
        <v>188.4788448119335</v>
      </c>
      <c r="K115" s="88">
        <f>'[3]Roller Base'!K115+'[3]Roller Base'!K115*(-RollerDiscount2026)
+(K$3*$B115)*(RollerAvLabour)
+Cut_Length_Charge</f>
        <v>220.8291503076359</v>
      </c>
      <c r="L115" s="88">
        <f>'[3]Roller Base'!L115+'[3]Roller Base'!L115*(-RollerDiscount2026)
+(L$3*$B115)*(RollerAvLabour)
+Cut_Length_Charge</f>
        <v>251.07902364105735</v>
      </c>
      <c r="M115" s="88">
        <f>'[3]Roller Base'!M115+'[3]Roller Base'!M115*(-RollerDiscount2026)
+(M$3*$B115)*(RollerAvLabour)
+Cut_Length_Charge</f>
        <v>298.3444507245282</v>
      </c>
      <c r="N115" s="88">
        <f>'[3]Roller Base'!N115+'[3]Roller Base'!N115*(-RollerDiscount2026)
+(N$3*$B115)*(RollerAvLabour)
+Cut_Length_Charge</f>
        <v>331.87802741322241</v>
      </c>
      <c r="O115" s="88">
        <f>'[3]Roller Base'!O115+'[3]Roller Base'!O115*(-RollerDiscount2026)
+(O$3*$B115)*(RollerAvLabour)
+Cut_Length_Charge</f>
        <v>356.75456798347034</v>
      </c>
    </row>
    <row r="116" spans="1:15" ht="15" customHeight="1" x14ac:dyDescent="0.25">
      <c r="A116" s="524"/>
      <c r="B116" s="97">
        <f>[3]Sumary!BN16</f>
        <v>3.25</v>
      </c>
      <c r="C116" s="98">
        <f>[3]Sumary!BO16</f>
        <v>127.95275590551181</v>
      </c>
      <c r="D116" s="88">
        <f>'[3]Roller Base'!D116+'[3]Roller Base'!D116*(-RollerDiscount2026)
+(D$3*$B116)*(RollerAvLabour)
+Cut_Length_Charge</f>
        <v>71.437689891832648</v>
      </c>
      <c r="E116" s="88">
        <f>'[3]Roller Base'!E116+'[3]Roller Base'!E116*(-RollerDiscount2026)
+(E$3*$B116)*(RollerAvLabour)
+Cut_Length_Charge</f>
        <v>87.473612618977839</v>
      </c>
      <c r="F116" s="88">
        <f>'[3]Roller Base'!F116+'[3]Roller Base'!F116*(-RollerDiscount2026)
+(F$3*$B116)*(RollerAvLabour)
+Cut_Length_Charge</f>
        <v>104.49767464002855</v>
      </c>
      <c r="G116" s="88">
        <f>'[3]Roller Base'!G116+'[3]Roller Base'!G116*(-RollerDiscount2026)
+(G$3*$B116)*(RollerAvLabour)
+Cut_Length_Charge</f>
        <v>120.80450748458475</v>
      </c>
      <c r="H116" s="88">
        <f>'[3]Roller Base'!H116+'[3]Roller Base'!H116*(-RollerDiscount2026)
+(H$3*$B116)*(RollerAvLabour)
+Cut_Length_Charge</f>
        <v>138.32263915258818</v>
      </c>
      <c r="I116" s="88">
        <f>'[3]Roller Base'!I116+'[3]Roller Base'!I116*(-RollerDiscount2026)
+(I$3*$B116)*(RollerAvLabour)
+Cut_Length_Charge</f>
        <v>171.15946437124231</v>
      </c>
      <c r="J116" s="88">
        <f>'[3]Roller Base'!J116+'[3]Roller Base'!J116*(-RollerDiscount2026)
+(J$3*$B116)*(RollerAvLabour)
+Cut_Length_Charge</f>
        <v>205.39628958989647</v>
      </c>
      <c r="K116" s="88">
        <f>'[3]Roller Base'!K116+'[3]Roller Base'!K116*(-RollerDiscount2026)
+(K$3*$B116)*(RollerAvLabour)
+Cut_Length_Charge</f>
        <v>240.56771080855066</v>
      </c>
      <c r="L116" s="88">
        <f>'[3]Roller Base'!L116+'[3]Roller Base'!L116*(-RollerDiscount2026)
+(L$3*$B116)*(RollerAvLabour)
+Cut_Length_Charge</f>
        <v>273.62945030517636</v>
      </c>
      <c r="M116" s="88">
        <f>'[3]Roller Base'!M116+'[3]Roller Base'!M116*(-RollerDiscount2026)
+(M$3*$B116)*(RollerAvLabour)
+Cut_Length_Charge</f>
        <v>325.28841826865408</v>
      </c>
      <c r="N116" s="88">
        <f>'[3]Roller Base'!N116+'[3]Roller Base'!N116*(-RollerDiscount2026)
+(N$3*$B116)*(RollerAvLabour)
+Cut_Length_Charge</f>
        <v>361.93909659221629</v>
      </c>
      <c r="O116" s="88">
        <f>'[3]Roller Base'!O116+'[3]Roller Base'!O116*(-RollerDiscount2026)
+(O$3*$B116)*(RollerAvLabour)
+Cut_Length_Charge</f>
        <v>389.12802709930986</v>
      </c>
    </row>
    <row r="117" spans="1:15" ht="15" customHeight="1" x14ac:dyDescent="0.25">
      <c r="A117" s="524"/>
      <c r="B117" s="97">
        <f>[3]Sumary!BN17</f>
        <v>3.5</v>
      </c>
      <c r="C117" s="98">
        <f>[3]Sumary!BO17</f>
        <v>137.79527559055117</v>
      </c>
      <c r="D117" s="88">
        <f>'[3]Roller Base'!D117+'[3]Roller Base'!D117*(-RollerDiscount2026)
+(D$3*$B117)*(RollerAvLabour)
+Cut_Length_Charge</f>
        <v>75.623321528259552</v>
      </c>
      <c r="E117" s="88">
        <f>'[3]Roller Base'!E117+'[3]Roller Base'!E117*(-RollerDiscount2026)
+(E$3*$B117)*(RollerAvLabour)
+Cut_Length_Charge</f>
        <v>92.702221318907831</v>
      </c>
      <c r="F117" s="88">
        <f>'[3]Roller Base'!F117+'[3]Roller Base'!F117*(-RollerDiscount2026)
+(F$3*$B117)*(RollerAvLabour)
+Cut_Length_Charge</f>
        <v>110.76926040346163</v>
      </c>
      <c r="G117" s="88">
        <f>'[3]Roller Base'!G117+'[3]Roller Base'!G117*(-RollerDiscount2026)
+(G$3*$B117)*(RollerAvLabour)
+Cut_Length_Charge</f>
        <v>128.12593200272818</v>
      </c>
      <c r="H117" s="88">
        <f>'[3]Roller Base'!H117+'[3]Roller Base'!H117*(-RollerDiscount2026)
+(H$3*$B117)*(RollerAvLabour)
+Cut_Length_Charge</f>
        <v>146.68704073423473</v>
      </c>
      <c r="I117" s="88">
        <f>'[3]Roller Base'!I117+'[3]Roller Base'!I117*(-RollerDiscount2026)
+(I$3*$B117)*(RollerAvLabour)
+Cut_Length_Charge</f>
        <v>181.61668177110232</v>
      </c>
      <c r="J117" s="88">
        <f>'[3]Roller Base'!J117+'[3]Roller Base'!J117*(-RollerDiscount2026)
+(J$3*$B117)*(RollerAvLabour)
+Cut_Length_Charge</f>
        <v>217.94632280796992</v>
      </c>
      <c r="K117" s="88">
        <f>'[3]Roller Base'!K117+'[3]Roller Base'!K117*(-RollerDiscount2026)
+(K$3*$B117)*(RollerAvLabour)
+Cut_Length_Charge</f>
        <v>255.21055984483749</v>
      </c>
      <c r="L117" s="88">
        <f>'[3]Roller Base'!L117+'[3]Roller Base'!L117*(-RollerDiscount2026)
+(L$3*$B117)*(RollerAvLabour)
+Cut_Length_Charge</f>
        <v>290.35825346846946</v>
      </c>
      <c r="M117" s="88">
        <f>'[3]Roller Base'!M117+'[3]Roller Base'!M117*(-RollerDiscount2026)
+(M$3*$B117)*(RollerAvLabour)
+Cut_Length_Charge</f>
        <v>345.27652475539435</v>
      </c>
      <c r="N117" s="88">
        <f>'[3]Roller Base'!N117+'[3]Roller Base'!N117*(-RollerDiscount2026)
+(N$3*$B117)*(RollerAvLabour)
+Cut_Length_Charge</f>
        <v>384.2395930158022</v>
      </c>
      <c r="O117" s="88">
        <f>'[3]Roller Base'!O117+'[3]Roller Base'!O117*(-RollerDiscount2026)
+(O$3*$B117)*(RollerAvLabour)
+Cut_Length_Charge</f>
        <v>413.14394632471004</v>
      </c>
    </row>
    <row r="118" spans="1:15" ht="15" customHeight="1" x14ac:dyDescent="0.25"/>
    <row r="142" spans="1:1" x14ac:dyDescent="0.25">
      <c r="A142" s="65" t="s">
        <v>257</v>
      </c>
    </row>
    <row r="144" spans="1:1" x14ac:dyDescent="0.25">
      <c r="A144" s="65" t="s">
        <v>258</v>
      </c>
    </row>
    <row r="145" spans="1:15" x14ac:dyDescent="0.25">
      <c r="A145" s="89" t="s">
        <v>259</v>
      </c>
    </row>
    <row r="146" spans="1:15" x14ac:dyDescent="0.2">
      <c r="A146" s="105" t="s">
        <v>260</v>
      </c>
      <c r="B146" s="106">
        <f>[3]Sumary!BP4</f>
        <v>0.61</v>
      </c>
      <c r="C146" s="106">
        <f>[3]Sumary!BQ4</f>
        <v>0.76200000000000001</v>
      </c>
      <c r="D146" s="106">
        <f>[3]Sumary!BR4</f>
        <v>0.91400000000000003</v>
      </c>
      <c r="E146" s="106">
        <f>[3]Sumary!BS4</f>
        <v>1.0669999999999999</v>
      </c>
      <c r="F146" s="106">
        <f>[3]Sumary!BT4</f>
        <v>1.2190000000000001</v>
      </c>
      <c r="G146" s="106">
        <f>[3]Sumary!BU4</f>
        <v>1.524</v>
      </c>
      <c r="H146" s="106">
        <f>[3]Sumary!BV4</f>
        <v>1.829</v>
      </c>
      <c r="I146" s="106">
        <f>[3]Sumary!BW4</f>
        <v>2.1339999999999999</v>
      </c>
      <c r="J146" s="106">
        <f>[3]Sumary!BX4</f>
        <v>2.4380000000000002</v>
      </c>
      <c r="K146" s="106">
        <f>[3]Sumary!BY4</f>
        <v>2.9129999999999998</v>
      </c>
      <c r="L146" s="106">
        <f>[3]Sumary!BZ4</f>
        <v>3.25</v>
      </c>
      <c r="M146" s="106">
        <f>[3]Sumary!CA4</f>
        <v>3.5</v>
      </c>
      <c r="N146" s="107"/>
      <c r="O146" s="107"/>
    </row>
    <row r="147" spans="1:15" x14ac:dyDescent="0.2">
      <c r="A147" s="105" t="s">
        <v>256</v>
      </c>
      <c r="B147" s="108">
        <f>[3]Sumary!BP5</f>
        <v>24.015748031496063</v>
      </c>
      <c r="C147" s="108">
        <f>[3]Sumary!BQ5</f>
        <v>30</v>
      </c>
      <c r="D147" s="108">
        <f>[3]Sumary!BR5</f>
        <v>35.984251968503933</v>
      </c>
      <c r="E147" s="108">
        <f>[3]Sumary!BS5</f>
        <v>42.00787401574803</v>
      </c>
      <c r="F147" s="108">
        <f>[3]Sumary!BT5</f>
        <v>47.99212598425197</v>
      </c>
      <c r="G147" s="108">
        <f>[3]Sumary!BU5</f>
        <v>60</v>
      </c>
      <c r="H147" s="108">
        <f>[3]Sumary!BV5</f>
        <v>72.00787401574803</v>
      </c>
      <c r="I147" s="108">
        <f>[3]Sumary!BW5</f>
        <v>84.015748031496059</v>
      </c>
      <c r="J147" s="108">
        <f>[3]Sumary!BX5</f>
        <v>95.984251968503941</v>
      </c>
      <c r="K147" s="108">
        <f>[3]Sumary!BY5</f>
        <v>114.68503937007874</v>
      </c>
      <c r="L147" s="108">
        <f>[3]Sumary!BZ5</f>
        <v>127.95275590551181</v>
      </c>
      <c r="M147" s="108">
        <f>[3]Sumary!CA5</f>
        <v>137.79527559055117</v>
      </c>
      <c r="N147" s="109"/>
      <c r="O147" s="109"/>
    </row>
    <row r="148" spans="1:15" x14ac:dyDescent="0.2">
      <c r="A148" s="105" t="s">
        <v>261</v>
      </c>
      <c r="B148" s="110">
        <f>'[3]Material Cost'!B148</f>
        <v>3.2573999999999996</v>
      </c>
      <c r="C148" s="110">
        <f>'[3]Material Cost'!C148</f>
        <v>4.0690799999999996</v>
      </c>
      <c r="D148" s="110">
        <f>'[3]Material Cost'!D148</f>
        <v>4.8807600000000004</v>
      </c>
      <c r="E148" s="110">
        <f>'[3]Material Cost'!E148</f>
        <v>5.6977799999999998</v>
      </c>
      <c r="F148" s="110">
        <f>'[3]Material Cost'!F148</f>
        <v>6.5094600000000007</v>
      </c>
      <c r="G148" s="110">
        <f>'[3]Material Cost'!G148</f>
        <v>8.1381599999999992</v>
      </c>
      <c r="H148" s="110">
        <f>'[3]Material Cost'!H148</f>
        <v>9.7668599999999994</v>
      </c>
      <c r="I148" s="110">
        <f>'[3]Material Cost'!I148</f>
        <v>11.39556</v>
      </c>
      <c r="J148" s="110">
        <f>'[3]Material Cost'!J148</f>
        <v>13.018920000000001</v>
      </c>
      <c r="K148" s="110">
        <f>'[3]Material Cost'!K148</f>
        <v>15.555419999999998</v>
      </c>
      <c r="L148" s="110">
        <f>'[3]Material Cost'!L148</f>
        <v>17.355</v>
      </c>
      <c r="M148" s="110">
        <f>'[3]Material Cost'!M148</f>
        <v>18.689999999999998</v>
      </c>
      <c r="N148" s="111"/>
      <c r="O148" s="111"/>
    </row>
    <row r="150" spans="1:15" x14ac:dyDescent="0.25">
      <c r="A150" s="89" t="s">
        <v>262</v>
      </c>
    </row>
    <row r="151" spans="1:15" x14ac:dyDescent="0.2">
      <c r="A151" s="105" t="s">
        <v>260</v>
      </c>
      <c r="B151" s="106">
        <f>[3]Sumary!BP4</f>
        <v>0.61</v>
      </c>
      <c r="C151" s="106">
        <f>[3]Sumary!BQ4</f>
        <v>0.76200000000000001</v>
      </c>
      <c r="D151" s="106">
        <f>[3]Sumary!BR4</f>
        <v>0.91400000000000003</v>
      </c>
      <c r="E151" s="106">
        <f>[3]Sumary!BS4</f>
        <v>1.0669999999999999</v>
      </c>
      <c r="F151" s="106">
        <f>[3]Sumary!BT4</f>
        <v>1.2190000000000001</v>
      </c>
      <c r="G151" s="106">
        <f>[3]Sumary!BU4</f>
        <v>1.524</v>
      </c>
      <c r="H151" s="106">
        <f>[3]Sumary!BV4</f>
        <v>1.829</v>
      </c>
      <c r="I151" s="106">
        <f>[3]Sumary!BW4</f>
        <v>2.1339999999999999</v>
      </c>
      <c r="J151" s="106">
        <f>[3]Sumary!BX4</f>
        <v>2.4380000000000002</v>
      </c>
      <c r="K151" s="106">
        <f>[3]Sumary!BY4</f>
        <v>2.9129999999999998</v>
      </c>
      <c r="L151" s="106">
        <f>[3]Sumary!BZ4</f>
        <v>3.25</v>
      </c>
      <c r="M151" s="106">
        <f>[3]Sumary!CA4</f>
        <v>3.5</v>
      </c>
      <c r="N151" s="107"/>
      <c r="O151" s="107"/>
    </row>
    <row r="152" spans="1:15" x14ac:dyDescent="0.2">
      <c r="A152" s="105" t="s">
        <v>256</v>
      </c>
      <c r="B152" s="108">
        <f>[3]Sumary!BP5</f>
        <v>24.015748031496063</v>
      </c>
      <c r="C152" s="108">
        <f>[3]Sumary!BQ5</f>
        <v>30</v>
      </c>
      <c r="D152" s="108">
        <f>[3]Sumary!BR5</f>
        <v>35.984251968503933</v>
      </c>
      <c r="E152" s="108">
        <f>[3]Sumary!BS5</f>
        <v>42.00787401574803</v>
      </c>
      <c r="F152" s="108">
        <f>[3]Sumary!BT5</f>
        <v>47.99212598425197</v>
      </c>
      <c r="G152" s="108">
        <f>[3]Sumary!BU5</f>
        <v>60</v>
      </c>
      <c r="H152" s="108">
        <f>[3]Sumary!BV5</f>
        <v>72.00787401574803</v>
      </c>
      <c r="I152" s="108">
        <f>[3]Sumary!BW5</f>
        <v>84.015748031496059</v>
      </c>
      <c r="J152" s="108">
        <f>[3]Sumary!BX5</f>
        <v>95.984251968503941</v>
      </c>
      <c r="K152" s="108">
        <f>[3]Sumary!BY5</f>
        <v>114.68503937007874</v>
      </c>
      <c r="L152" s="108">
        <f>[3]Sumary!BZ5</f>
        <v>127.95275590551181</v>
      </c>
      <c r="M152" s="108">
        <f>[3]Sumary!CA5</f>
        <v>137.79527559055117</v>
      </c>
      <c r="N152" s="109"/>
      <c r="O152" s="109"/>
    </row>
    <row r="153" spans="1:15" x14ac:dyDescent="0.2">
      <c r="A153" s="112"/>
      <c r="B153" s="110">
        <f>'[3]Material Cost'!B153</f>
        <v>2.1349999999999998</v>
      </c>
      <c r="C153" s="110">
        <f>'[3]Material Cost'!C153</f>
        <v>2.6669999999999998</v>
      </c>
      <c r="D153" s="110">
        <f>'[3]Material Cost'!D153</f>
        <v>3.1990000000000003</v>
      </c>
      <c r="E153" s="110">
        <f>'[3]Material Cost'!E153</f>
        <v>3.7344999999999997</v>
      </c>
      <c r="F153" s="110">
        <f>'[3]Material Cost'!F153</f>
        <v>4.2665000000000006</v>
      </c>
      <c r="G153" s="110">
        <f>'[3]Material Cost'!G153</f>
        <v>5.3339999999999996</v>
      </c>
      <c r="H153" s="110">
        <f>'[3]Material Cost'!H153</f>
        <v>6.4014999999999995</v>
      </c>
      <c r="I153" s="110">
        <f>'[3]Material Cost'!I153</f>
        <v>7.4689999999999994</v>
      </c>
      <c r="J153" s="110">
        <f>'[3]Material Cost'!J153</f>
        <v>8.5330000000000013</v>
      </c>
      <c r="K153" s="110">
        <f>'[3]Material Cost'!K153</f>
        <v>10.195499999999999</v>
      </c>
      <c r="L153" s="110">
        <f>'[3]Material Cost'!L153</f>
        <v>11.375</v>
      </c>
      <c r="M153" s="110">
        <f>'[3]Material Cost'!M153</f>
        <v>12.25</v>
      </c>
      <c r="N153" s="111"/>
      <c r="O153" s="111"/>
    </row>
    <row r="155" spans="1:15" x14ac:dyDescent="0.25">
      <c r="A155" s="113" t="s">
        <v>263</v>
      </c>
    </row>
    <row r="156" spans="1:15" x14ac:dyDescent="0.2">
      <c r="A156" s="105" t="s">
        <v>260</v>
      </c>
      <c r="B156" s="106">
        <f>[3]Sumary!BP4</f>
        <v>0.61</v>
      </c>
      <c r="C156" s="106">
        <f>[3]Sumary!BQ4</f>
        <v>0.76200000000000001</v>
      </c>
      <c r="D156" s="106">
        <f>[3]Sumary!BR4</f>
        <v>0.91400000000000003</v>
      </c>
      <c r="E156" s="106">
        <f>[3]Sumary!BS4</f>
        <v>1.0669999999999999</v>
      </c>
      <c r="F156" s="106">
        <f>[3]Sumary!BT4</f>
        <v>1.2190000000000001</v>
      </c>
      <c r="G156" s="106">
        <f>[3]Sumary!BU4</f>
        <v>1.524</v>
      </c>
      <c r="H156" s="106">
        <f>[3]Sumary!BV4</f>
        <v>1.829</v>
      </c>
      <c r="I156" s="106">
        <f>[3]Sumary!BW4</f>
        <v>2.1339999999999999</v>
      </c>
      <c r="J156" s="106">
        <f>[3]Sumary!BX4</f>
        <v>2.4380000000000002</v>
      </c>
      <c r="K156" s="106">
        <f>[3]Sumary!BY4</f>
        <v>2.9129999999999998</v>
      </c>
      <c r="L156" s="106">
        <f>[3]Sumary!BZ4</f>
        <v>3.25</v>
      </c>
      <c r="M156" s="106">
        <f>[3]Sumary!CA4</f>
        <v>3.5</v>
      </c>
      <c r="N156" s="107"/>
      <c r="O156" s="107"/>
    </row>
    <row r="157" spans="1:15" x14ac:dyDescent="0.2">
      <c r="A157" s="105" t="s">
        <v>256</v>
      </c>
      <c r="B157" s="108">
        <f>[3]Sumary!BP5</f>
        <v>24.015748031496063</v>
      </c>
      <c r="C157" s="108">
        <f>[3]Sumary!BQ5</f>
        <v>30</v>
      </c>
      <c r="D157" s="108">
        <f>[3]Sumary!BR5</f>
        <v>35.984251968503933</v>
      </c>
      <c r="E157" s="108">
        <f>[3]Sumary!BS5</f>
        <v>42.00787401574803</v>
      </c>
      <c r="F157" s="108">
        <f>[3]Sumary!BT5</f>
        <v>47.99212598425197</v>
      </c>
      <c r="G157" s="108">
        <f>[3]Sumary!BU5</f>
        <v>60</v>
      </c>
      <c r="H157" s="108">
        <f>[3]Sumary!BV5</f>
        <v>72.00787401574803</v>
      </c>
      <c r="I157" s="108">
        <f>[3]Sumary!BW5</f>
        <v>84.015748031496059</v>
      </c>
      <c r="J157" s="108">
        <f>[3]Sumary!BX5</f>
        <v>95.984251968503941</v>
      </c>
      <c r="K157" s="108">
        <f>[3]Sumary!BY5</f>
        <v>114.68503937007874</v>
      </c>
      <c r="L157" s="108">
        <f>[3]Sumary!BZ5</f>
        <v>127.95275590551181</v>
      </c>
      <c r="M157" s="108">
        <f>[3]Sumary!CA5</f>
        <v>137.79527559055117</v>
      </c>
      <c r="N157" s="109"/>
      <c r="O157" s="109"/>
    </row>
    <row r="158" spans="1:15" x14ac:dyDescent="0.2">
      <c r="A158" s="105" t="s">
        <v>261</v>
      </c>
      <c r="B158" s="110">
        <f>'[3]Material Cost'!B158</f>
        <v>4.7076750000000001</v>
      </c>
      <c r="C158" s="110">
        <f>'[3]Material Cost'!C158</f>
        <v>5.8807350000000005</v>
      </c>
      <c r="D158" s="110">
        <f>'[3]Material Cost'!D158</f>
        <v>7.0537950000000009</v>
      </c>
      <c r="E158" s="110">
        <f>'[3]Material Cost'!E158</f>
        <v>8.2345724999999987</v>
      </c>
      <c r="F158" s="110">
        <f>'[3]Material Cost'!F158</f>
        <v>9.4076325000000001</v>
      </c>
      <c r="G158" s="110">
        <f>'[3]Material Cost'!G158</f>
        <v>11.761470000000001</v>
      </c>
      <c r="H158" s="110">
        <f>'[3]Material Cost'!H158</f>
        <v>14.115307499999998</v>
      </c>
      <c r="I158" s="110">
        <f>'[3]Material Cost'!I158</f>
        <v>16.469144999999997</v>
      </c>
      <c r="J158" s="110">
        <f>'[3]Material Cost'!J158</f>
        <v>18.815265</v>
      </c>
      <c r="K158" s="110">
        <f>'[3]Material Cost'!K158</f>
        <v>22.481077499999998</v>
      </c>
      <c r="L158" s="110">
        <f>'[3]Material Cost'!L158</f>
        <v>25.081875</v>
      </c>
      <c r="M158" s="110">
        <f>'[3]Material Cost'!M158</f>
        <v>27.011249999999997</v>
      </c>
      <c r="N158" s="111"/>
      <c r="O158" s="111"/>
    </row>
    <row r="159" spans="1:15" x14ac:dyDescent="0.2">
      <c r="A159" s="112"/>
      <c r="B159" s="114"/>
      <c r="C159" s="114"/>
      <c r="D159" s="114"/>
      <c r="E159" s="114"/>
      <c r="F159" s="114"/>
      <c r="G159" s="114"/>
      <c r="H159" s="114"/>
      <c r="I159" s="114"/>
      <c r="J159" s="114"/>
      <c r="K159" s="114"/>
      <c r="L159" s="114"/>
      <c r="M159" s="114"/>
      <c r="N159" s="114"/>
      <c r="O159" s="114"/>
    </row>
    <row r="160" spans="1:15" x14ac:dyDescent="0.2">
      <c r="A160" s="115" t="s">
        <v>264</v>
      </c>
      <c r="B160" s="112"/>
      <c r="C160" s="112"/>
      <c r="D160" s="112"/>
      <c r="E160" s="112"/>
      <c r="F160" s="112"/>
      <c r="G160" s="112"/>
      <c r="H160" s="112"/>
      <c r="I160" s="112"/>
      <c r="J160" s="112"/>
      <c r="K160" s="112"/>
      <c r="L160" s="112"/>
      <c r="M160" s="112"/>
      <c r="N160" s="112"/>
      <c r="O160" s="114"/>
    </row>
    <row r="161" spans="1:15" x14ac:dyDescent="0.25">
      <c r="A161" s="116" t="s">
        <v>255</v>
      </c>
      <c r="B161" s="106">
        <f>[3]Sumary!BP4</f>
        <v>0.61</v>
      </c>
      <c r="C161" s="106">
        <f>[3]Sumary!BQ4</f>
        <v>0.76200000000000001</v>
      </c>
      <c r="D161" s="106">
        <f>[3]Sumary!BR4</f>
        <v>0.91400000000000003</v>
      </c>
      <c r="E161" s="106">
        <f>[3]Sumary!BS4</f>
        <v>1.0669999999999999</v>
      </c>
      <c r="F161" s="106">
        <f>[3]Sumary!BT4</f>
        <v>1.2190000000000001</v>
      </c>
      <c r="G161" s="106">
        <f>[3]Sumary!BU4</f>
        <v>1.524</v>
      </c>
      <c r="H161" s="106">
        <f>[3]Sumary!BV4</f>
        <v>1.829</v>
      </c>
      <c r="I161" s="106">
        <v>2</v>
      </c>
      <c r="J161" s="107"/>
      <c r="K161" s="107"/>
      <c r="L161" s="107"/>
      <c r="M161" s="107"/>
    </row>
    <row r="162" spans="1:15" x14ac:dyDescent="0.25">
      <c r="A162" s="116" t="s">
        <v>256</v>
      </c>
      <c r="B162" s="108">
        <f>[3]Sumary!BP5</f>
        <v>24.015748031496063</v>
      </c>
      <c r="C162" s="108">
        <f>[3]Sumary!BQ5</f>
        <v>30</v>
      </c>
      <c r="D162" s="108">
        <f>[3]Sumary!BR5</f>
        <v>35.984251968503933</v>
      </c>
      <c r="E162" s="108">
        <f>[3]Sumary!BS5</f>
        <v>42.00787401574803</v>
      </c>
      <c r="F162" s="108">
        <f>[3]Sumary!BT5</f>
        <v>47.99212598425197</v>
      </c>
      <c r="G162" s="108">
        <f>[3]Sumary!BU5</f>
        <v>60</v>
      </c>
      <c r="H162" s="108">
        <f>[3]Sumary!BV5</f>
        <v>72.00787401574803</v>
      </c>
      <c r="I162" s="108">
        <f>[3]Sumary!BW5</f>
        <v>84.015748031496059</v>
      </c>
      <c r="J162" s="117"/>
      <c r="K162" s="117"/>
      <c r="L162" s="117"/>
      <c r="M162" s="117"/>
    </row>
    <row r="163" spans="1:15" x14ac:dyDescent="0.25">
      <c r="B163" s="110">
        <f>'[3]Material Cost'!B163</f>
        <v>15.0168</v>
      </c>
      <c r="C163" s="110">
        <f>'[3]Material Cost'!C163</f>
        <v>16.594560000000001</v>
      </c>
      <c r="D163" s="110">
        <f>'[3]Material Cost'!D163</f>
        <v>18.172319999999999</v>
      </c>
      <c r="E163" s="110">
        <f>'[3]Material Cost'!E163</f>
        <v>19.760460000000002</v>
      </c>
      <c r="F163" s="110">
        <f>'[3]Material Cost'!F163</f>
        <v>21.33822</v>
      </c>
      <c r="G163" s="110">
        <f>'[3]Material Cost'!G163</f>
        <v>24.50412</v>
      </c>
      <c r="H163" s="110">
        <f>'[3]Material Cost'!H163</f>
        <v>27.670020000000001</v>
      </c>
      <c r="I163" s="110">
        <f>'[3]Material Cost'!I163</f>
        <v>29.445</v>
      </c>
      <c r="J163" s="111"/>
      <c r="K163" s="111"/>
      <c r="L163" s="111"/>
      <c r="M163" s="111"/>
    </row>
    <row r="165" spans="1:15" x14ac:dyDescent="0.25">
      <c r="A165" s="118"/>
    </row>
    <row r="166" spans="1:15" x14ac:dyDescent="0.25">
      <c r="A166" s="118" t="s">
        <v>265</v>
      </c>
      <c r="B166" s="118" t="s">
        <v>266</v>
      </c>
      <c r="C166" s="118"/>
    </row>
    <row r="167" spans="1:15" x14ac:dyDescent="0.25">
      <c r="A167" s="89" t="s">
        <v>267</v>
      </c>
      <c r="E167" s="119">
        <f>'[3]Material Cost'!E167</f>
        <v>1.2000000000000002</v>
      </c>
    </row>
    <row r="168" spans="1:15" x14ac:dyDescent="0.25">
      <c r="A168" s="89" t="s">
        <v>268</v>
      </c>
      <c r="E168" s="119">
        <f>MetalPull</f>
        <v>2.37</v>
      </c>
    </row>
    <row r="171" spans="1:15" s="120" customFormat="1" x14ac:dyDescent="0.25">
      <c r="A171" s="65" t="s">
        <v>269</v>
      </c>
      <c r="B171" s="89"/>
      <c r="C171" s="89"/>
      <c r="D171" s="89"/>
      <c r="E171" s="89"/>
      <c r="F171" s="89"/>
      <c r="G171" s="89"/>
      <c r="H171" s="89"/>
      <c r="I171" s="65" t="s">
        <v>270</v>
      </c>
      <c r="J171" s="89"/>
      <c r="K171" s="89"/>
      <c r="L171" s="89"/>
      <c r="M171" s="89"/>
      <c r="N171" s="89"/>
      <c r="O171" s="89"/>
    </row>
    <row r="173" spans="1:15" x14ac:dyDescent="0.25">
      <c r="A173" s="89" t="s">
        <v>271</v>
      </c>
      <c r="E173" s="119">
        <v>2</v>
      </c>
      <c r="F173" s="89" t="s">
        <v>272</v>
      </c>
      <c r="I173" s="89" t="s">
        <v>273</v>
      </c>
      <c r="L173" s="121">
        <f>ElectricMotor</f>
        <v>40.286999999999999</v>
      </c>
    </row>
    <row r="174" spans="1:15" x14ac:dyDescent="0.25">
      <c r="A174" s="89" t="s">
        <v>274</v>
      </c>
      <c r="E174" s="121">
        <f>SpringMech</f>
        <v>7.6950000000000003</v>
      </c>
      <c r="F174" s="89" t="s">
        <v>275</v>
      </c>
      <c r="G174" s="89" t="s">
        <v>40</v>
      </c>
      <c r="I174" s="89" t="s">
        <v>276</v>
      </c>
      <c r="L174" s="121">
        <f>Motor40mm</f>
        <v>48.087000000000003</v>
      </c>
    </row>
    <row r="175" spans="1:15" x14ac:dyDescent="0.25">
      <c r="A175" s="89" t="s">
        <v>277</v>
      </c>
      <c r="E175" s="119">
        <f>Brk_Covers32mm_White</f>
        <v>0.60000000000000009</v>
      </c>
      <c r="F175" s="89" t="s">
        <v>278</v>
      </c>
      <c r="I175" s="89" t="s">
        <v>279</v>
      </c>
      <c r="L175" s="121">
        <f>HardwireMotor</f>
        <v>75.010000000000005</v>
      </c>
    </row>
    <row r="176" spans="1:15" x14ac:dyDescent="0.25">
      <c r="A176" s="89" t="s">
        <v>280</v>
      </c>
      <c r="E176" s="119">
        <f>Bracket_Covers40mm</f>
        <v>1.0499999999999998</v>
      </c>
      <c r="F176" s="89" t="s">
        <v>278</v>
      </c>
      <c r="I176" s="89" t="s">
        <v>281</v>
      </c>
      <c r="L176" s="121">
        <f>SingleRemote</f>
        <v>15.08</v>
      </c>
    </row>
    <row r="177" spans="1:15" x14ac:dyDescent="0.25">
      <c r="I177" s="89" t="s">
        <v>282</v>
      </c>
      <c r="L177" s="121">
        <f>MultiRemote</f>
        <v>20.54</v>
      </c>
    </row>
    <row r="178" spans="1:15" x14ac:dyDescent="0.25">
      <c r="I178" s="89" t="s">
        <v>283</v>
      </c>
      <c r="L178" s="121">
        <f>RemoteWallMount</f>
        <v>28.6</v>
      </c>
    </row>
    <row r="179" spans="1:15" x14ac:dyDescent="0.25">
      <c r="I179" s="89" t="s">
        <v>28</v>
      </c>
      <c r="L179" s="121">
        <f>Charger</f>
        <v>4.2249999999999996</v>
      </c>
    </row>
    <row r="180" spans="1:15" x14ac:dyDescent="0.25">
      <c r="I180" s="89" t="s">
        <v>284</v>
      </c>
      <c r="L180" s="121">
        <f>ChargingCable</f>
        <v>3.9</v>
      </c>
    </row>
    <row r="181" spans="1:15" x14ac:dyDescent="0.25">
      <c r="I181" s="89" t="s">
        <v>285</v>
      </c>
      <c r="L181" s="122">
        <f>MiniHub</f>
        <v>80.599999999999994</v>
      </c>
    </row>
    <row r="182" spans="1:15" x14ac:dyDescent="0.25">
      <c r="I182" s="89" t="s">
        <v>286</v>
      </c>
      <c r="L182" s="121">
        <f>WirelessHub</f>
        <v>109.2</v>
      </c>
    </row>
    <row r="183" spans="1:15" x14ac:dyDescent="0.25">
      <c r="L183" s="121"/>
    </row>
    <row r="185" spans="1:15" s="120" customFormat="1" x14ac:dyDescent="0.25">
      <c r="A185" s="65" t="s">
        <v>287</v>
      </c>
      <c r="B185" s="89"/>
      <c r="C185" s="89"/>
      <c r="D185" s="89"/>
      <c r="E185" s="119"/>
      <c r="F185" s="89"/>
      <c r="G185" s="89"/>
      <c r="H185" s="89"/>
      <c r="I185" s="89"/>
      <c r="J185" s="89"/>
      <c r="K185" s="89"/>
      <c r="L185" s="89"/>
      <c r="M185" s="89"/>
      <c r="N185" s="89"/>
      <c r="O185" s="89"/>
    </row>
    <row r="186" spans="1:15" x14ac:dyDescent="0.25">
      <c r="A186" s="123" t="s">
        <v>255</v>
      </c>
      <c r="B186" s="124">
        <v>0.61</v>
      </c>
      <c r="C186" s="124">
        <v>0.76200000000000001</v>
      </c>
      <c r="D186" s="124">
        <v>0.91400000000000003</v>
      </c>
      <c r="E186" s="124">
        <v>1.0669999999999999</v>
      </c>
      <c r="F186" s="124">
        <v>1.2190000000000001</v>
      </c>
      <c r="G186" s="124">
        <v>1.524</v>
      </c>
      <c r="H186" s="124">
        <v>1.829</v>
      </c>
      <c r="I186" s="124">
        <v>2.1339999999999999</v>
      </c>
      <c r="J186" s="124">
        <v>2.4380000000000002</v>
      </c>
      <c r="K186" s="124">
        <v>2.9129999999999998</v>
      </c>
      <c r="L186" s="124">
        <v>3.25</v>
      </c>
      <c r="M186" s="124">
        <v>3.5</v>
      </c>
      <c r="O186" s="125"/>
    </row>
    <row r="187" spans="1:15" x14ac:dyDescent="0.25">
      <c r="A187" s="126" t="s">
        <v>256</v>
      </c>
      <c r="B187" s="127">
        <f>CONVERT(B186,"m","in")</f>
        <v>24.015748031496063</v>
      </c>
      <c r="C187" s="127">
        <f t="shared" ref="C187:M187" si="2">CONVERT(C186,"m","in")</f>
        <v>30</v>
      </c>
      <c r="D187" s="127">
        <f t="shared" si="2"/>
        <v>35.984251968503933</v>
      </c>
      <c r="E187" s="127">
        <f t="shared" si="2"/>
        <v>42.00787401574803</v>
      </c>
      <c r="F187" s="127">
        <f t="shared" si="2"/>
        <v>47.99212598425197</v>
      </c>
      <c r="G187" s="127">
        <f t="shared" si="2"/>
        <v>60</v>
      </c>
      <c r="H187" s="127">
        <f t="shared" si="2"/>
        <v>72.00787401574803</v>
      </c>
      <c r="I187" s="127">
        <f t="shared" si="2"/>
        <v>84.015748031496059</v>
      </c>
      <c r="J187" s="127">
        <f t="shared" si="2"/>
        <v>95.984251968503941</v>
      </c>
      <c r="K187" s="127">
        <f t="shared" si="2"/>
        <v>114.68503937007874</v>
      </c>
      <c r="L187" s="127">
        <f t="shared" si="2"/>
        <v>127.95275590551181</v>
      </c>
      <c r="M187" s="127">
        <f t="shared" si="2"/>
        <v>137.79527559055117</v>
      </c>
      <c r="O187" s="128"/>
    </row>
    <row r="188" spans="1:15" x14ac:dyDescent="0.25">
      <c r="B188" s="129">
        <f>'[3]Material Cost'!B188</f>
        <v>3.9223500000000007</v>
      </c>
      <c r="C188" s="129">
        <f>'[3]Material Cost'!C188</f>
        <v>4.6268700000000003</v>
      </c>
      <c r="D188" s="129">
        <f>'[3]Material Cost'!D188</f>
        <v>5.3313900000000007</v>
      </c>
      <c r="E188" s="129">
        <f>'[3]Material Cost'!E188</f>
        <v>6.0405449999999998</v>
      </c>
      <c r="F188" s="129">
        <f>'[3]Material Cost'!F188</f>
        <v>6.7450650000000012</v>
      </c>
      <c r="G188" s="129">
        <f>'[3]Material Cost'!G188</f>
        <v>8.1587400000000017</v>
      </c>
      <c r="H188" s="129">
        <f>'[3]Material Cost'!H188</f>
        <v>9.5724150000000012</v>
      </c>
      <c r="I188" s="129">
        <f>'[3]Material Cost'!I188</f>
        <v>10.986090000000001</v>
      </c>
      <c r="J188" s="129">
        <f>'[3]Material Cost'!J188</f>
        <v>12.395130000000004</v>
      </c>
      <c r="K188" s="129">
        <f>'[3]Material Cost'!K188</f>
        <v>14.596755000000002</v>
      </c>
      <c r="L188" s="129">
        <f>'[3]Material Cost'!L188</f>
        <v>16.158750000000001</v>
      </c>
      <c r="M188" s="129">
        <f>'[3]Material Cost'!M188</f>
        <v>17.317500000000003</v>
      </c>
      <c r="O188" s="121"/>
    </row>
    <row r="191" spans="1:15" x14ac:dyDescent="0.25">
      <c r="A191" s="65" t="s">
        <v>288</v>
      </c>
    </row>
    <row r="192" spans="1:15" x14ac:dyDescent="0.25">
      <c r="A192" s="123" t="str">
        <f>[3]Sumary!BN4</f>
        <v>Mtrs</v>
      </c>
      <c r="B192" s="124">
        <v>0.61</v>
      </c>
      <c r="C192" s="124">
        <v>0.76200000000000001</v>
      </c>
      <c r="D192" s="124">
        <v>0.91400000000000003</v>
      </c>
      <c r="E192" s="124">
        <v>1.0669999999999999</v>
      </c>
      <c r="F192" s="124">
        <v>1.2190000000000001</v>
      </c>
      <c r="G192" s="124">
        <v>1.524</v>
      </c>
      <c r="H192" s="124">
        <v>1.829</v>
      </c>
      <c r="I192" s="124">
        <v>2.1339999999999999</v>
      </c>
      <c r="J192" s="124">
        <v>2.4380000000000002</v>
      </c>
      <c r="K192" s="124">
        <v>2.9129999999999998</v>
      </c>
      <c r="L192" s="124">
        <v>3.25</v>
      </c>
      <c r="M192" s="124">
        <v>3.5</v>
      </c>
      <c r="N192" s="124">
        <v>3.9</v>
      </c>
    </row>
    <row r="193" spans="1:15" x14ac:dyDescent="0.25">
      <c r="A193" s="126" t="str">
        <f>[3]Sumary!BO5</f>
        <v>(ins)</v>
      </c>
      <c r="B193" s="127">
        <f>CONVERT(B192,"m","in")</f>
        <v>24.015748031496063</v>
      </c>
      <c r="C193" s="127">
        <f t="shared" ref="C193:N193" si="3">CONVERT(C192,"m","in")</f>
        <v>30</v>
      </c>
      <c r="D193" s="127">
        <f t="shared" si="3"/>
        <v>35.984251968503933</v>
      </c>
      <c r="E193" s="127">
        <f t="shared" si="3"/>
        <v>42.00787401574803</v>
      </c>
      <c r="F193" s="127">
        <f t="shared" si="3"/>
        <v>47.99212598425197</v>
      </c>
      <c r="G193" s="127">
        <f t="shared" si="3"/>
        <v>60</v>
      </c>
      <c r="H193" s="127">
        <f t="shared" si="3"/>
        <v>72.00787401574803</v>
      </c>
      <c r="I193" s="127">
        <f t="shared" si="3"/>
        <v>84.015748031496059</v>
      </c>
      <c r="J193" s="127">
        <f t="shared" si="3"/>
        <v>95.984251968503941</v>
      </c>
      <c r="K193" s="127">
        <f t="shared" si="3"/>
        <v>114.68503937007874</v>
      </c>
      <c r="L193" s="127">
        <f t="shared" si="3"/>
        <v>127.95275590551181</v>
      </c>
      <c r="M193" s="127">
        <f t="shared" si="3"/>
        <v>137.79527559055117</v>
      </c>
      <c r="N193" s="127">
        <f t="shared" si="3"/>
        <v>153.54330708661416</v>
      </c>
    </row>
    <row r="194" spans="1:15" x14ac:dyDescent="0.25">
      <c r="B194" s="129">
        <f>'[3]Material Cost'!B194</f>
        <v>10.215300000000001</v>
      </c>
      <c r="C194" s="129">
        <f>'[3]Material Cost'!C194</f>
        <v>11.4693</v>
      </c>
      <c r="D194" s="129">
        <f>'[3]Material Cost'!D194</f>
        <v>12.723300000000002</v>
      </c>
      <c r="E194" s="129">
        <f>'[3]Material Cost'!E194</f>
        <v>13.98555</v>
      </c>
      <c r="F194" s="129">
        <f>'[3]Material Cost'!F194</f>
        <v>15.239550000000001</v>
      </c>
      <c r="G194" s="129">
        <f>'[3]Material Cost'!G194</f>
        <v>18.382200000000001</v>
      </c>
      <c r="H194" s="129">
        <f>'[3]Material Cost'!H194</f>
        <v>20.89845</v>
      </c>
      <c r="I194" s="129">
        <f>'[3]Material Cost'!I194</f>
        <v>23.4147</v>
      </c>
      <c r="J194" s="129">
        <f>'[3]Material Cost'!J194</f>
        <v>25.922700000000003</v>
      </c>
      <c r="K194" s="129">
        <f>'[3]Material Cost'!K194</f>
        <v>29.841449999999998</v>
      </c>
      <c r="L194" s="129">
        <f>'[3]Material Cost'!L194</f>
        <v>32.621699999999997</v>
      </c>
      <c r="M194" s="129">
        <f>'[3]Material Cost'!M194</f>
        <v>34.684199999999997</v>
      </c>
      <c r="N194" s="129">
        <f>'[3]Material Cost'!N194</f>
        <v>37.984199999999994</v>
      </c>
    </row>
    <row r="196" spans="1:15" x14ac:dyDescent="0.25">
      <c r="A196" s="89" t="s">
        <v>289</v>
      </c>
      <c r="C196" s="119">
        <f>SensesFaceFix</f>
        <v>2.0100000000000002</v>
      </c>
      <c r="D196" s="89" t="s">
        <v>290</v>
      </c>
    </row>
    <row r="197" spans="1:15" x14ac:dyDescent="0.25">
      <c r="A197" s="89" t="s">
        <v>291</v>
      </c>
      <c r="C197" s="119">
        <f>[3]Sumary!D93</f>
        <v>0.58200000000000007</v>
      </c>
      <c r="D197" s="89" t="s">
        <v>290</v>
      </c>
    </row>
    <row r="200" spans="1:15" x14ac:dyDescent="0.25">
      <c r="A200" s="65" t="s">
        <v>292</v>
      </c>
      <c r="E200" s="119"/>
    </row>
    <row r="201" spans="1:15" x14ac:dyDescent="0.25">
      <c r="A201" s="123" t="s">
        <v>255</v>
      </c>
      <c r="B201" s="124">
        <v>0.61</v>
      </c>
      <c r="C201" s="124">
        <v>0.76200000000000001</v>
      </c>
      <c r="D201" s="124">
        <v>0.91400000000000003</v>
      </c>
      <c r="E201" s="124">
        <v>1.0669999999999999</v>
      </c>
      <c r="F201" s="124">
        <v>1.2190000000000001</v>
      </c>
      <c r="G201" s="124">
        <v>1.524</v>
      </c>
      <c r="H201" s="124">
        <v>1.829</v>
      </c>
      <c r="I201" s="124">
        <v>2.1339999999999999</v>
      </c>
      <c r="J201" s="124">
        <v>2.4380000000000002</v>
      </c>
      <c r="K201" s="124">
        <v>2.9129999999999998</v>
      </c>
      <c r="L201" s="124">
        <v>3.25</v>
      </c>
      <c r="M201" s="124">
        <v>3.5</v>
      </c>
      <c r="O201" s="125"/>
    </row>
    <row r="202" spans="1:15" x14ac:dyDescent="0.25">
      <c r="A202" s="126" t="s">
        <v>256</v>
      </c>
      <c r="B202" s="127">
        <f>CONVERT(B201,"m","in")</f>
        <v>24.015748031496063</v>
      </c>
      <c r="C202" s="127">
        <f t="shared" ref="C202:M202" si="4">CONVERT(C201,"m","in")</f>
        <v>30</v>
      </c>
      <c r="D202" s="127">
        <f t="shared" si="4"/>
        <v>35.984251968503933</v>
      </c>
      <c r="E202" s="127">
        <f t="shared" si="4"/>
        <v>42.00787401574803</v>
      </c>
      <c r="F202" s="127">
        <f t="shared" si="4"/>
        <v>47.99212598425197</v>
      </c>
      <c r="G202" s="127">
        <f t="shared" si="4"/>
        <v>60</v>
      </c>
      <c r="H202" s="127">
        <f t="shared" si="4"/>
        <v>72.00787401574803</v>
      </c>
      <c r="I202" s="127">
        <f t="shared" si="4"/>
        <v>84.015748031496059</v>
      </c>
      <c r="J202" s="127">
        <f t="shared" si="4"/>
        <v>95.984251968503941</v>
      </c>
      <c r="K202" s="127">
        <f t="shared" si="4"/>
        <v>114.68503937007874</v>
      </c>
      <c r="L202" s="127">
        <f t="shared" si="4"/>
        <v>127.95275590551181</v>
      </c>
      <c r="M202" s="127">
        <f t="shared" si="4"/>
        <v>137.79527559055117</v>
      </c>
      <c r="O202" s="128"/>
    </row>
    <row r="203" spans="1:15" x14ac:dyDescent="0.25">
      <c r="B203" s="129">
        <f>'[3]Material Cost'!B203</f>
        <v>1.75668</v>
      </c>
      <c r="C203" s="129">
        <f>'[3]Material Cost'!C203</f>
        <v>2.119656</v>
      </c>
      <c r="D203" s="129">
        <f>'[3]Material Cost'!D203</f>
        <v>2.4826319999999997</v>
      </c>
      <c r="E203" s="129">
        <f>'[3]Material Cost'!E203</f>
        <v>2.8479960000000002</v>
      </c>
      <c r="F203" s="129">
        <f>'[3]Material Cost'!F203</f>
        <v>3.2109719999999999</v>
      </c>
      <c r="G203" s="129">
        <f>'[3]Material Cost'!G203</f>
        <v>3.9393120000000001</v>
      </c>
      <c r="H203" s="129">
        <f>'[3]Material Cost'!H203</f>
        <v>4.6676519999999995</v>
      </c>
      <c r="I203" s="129">
        <f>'[3]Material Cost'!I203</f>
        <v>5.3959919999999997</v>
      </c>
      <c r="J203" s="129">
        <f>'[3]Material Cost'!J203</f>
        <v>6.1219440000000001</v>
      </c>
      <c r="K203" s="129">
        <f>'[3]Material Cost'!K203</f>
        <v>7.2562439999999988</v>
      </c>
      <c r="L203" s="129">
        <f>'[3]Material Cost'!L203</f>
        <v>8.0609999999999999</v>
      </c>
      <c r="M203" s="129">
        <f>'[3]Material Cost'!M203</f>
        <v>8.6580000000000013</v>
      </c>
      <c r="O203" s="121"/>
    </row>
    <row r="205" spans="1:15" x14ac:dyDescent="0.25">
      <c r="A205" s="65" t="s">
        <v>293</v>
      </c>
    </row>
    <row r="206" spans="1:15" x14ac:dyDescent="0.25">
      <c r="A206" s="123" t="s">
        <v>255</v>
      </c>
      <c r="B206" s="124">
        <v>0.61</v>
      </c>
      <c r="C206" s="124">
        <v>0.76200000000000001</v>
      </c>
      <c r="D206" s="124">
        <v>0.91400000000000003</v>
      </c>
      <c r="E206" s="124">
        <v>1.0669999999999999</v>
      </c>
      <c r="F206" s="124">
        <v>1.2190000000000001</v>
      </c>
      <c r="G206" s="124">
        <v>1.524</v>
      </c>
      <c r="H206" s="124">
        <v>1.829</v>
      </c>
      <c r="I206" s="124">
        <v>2.1339999999999999</v>
      </c>
      <c r="J206" s="124">
        <v>2.4380000000000002</v>
      </c>
      <c r="K206" s="124">
        <v>2.9129999999999998</v>
      </c>
      <c r="L206" s="124">
        <v>3.25</v>
      </c>
      <c r="M206" s="124">
        <v>3.5</v>
      </c>
      <c r="N206" s="124">
        <v>3.9</v>
      </c>
      <c r="O206" s="124">
        <v>4.5</v>
      </c>
    </row>
    <row r="207" spans="1:15" x14ac:dyDescent="0.25">
      <c r="A207" s="126" t="s">
        <v>256</v>
      </c>
      <c r="B207" s="127">
        <f>CONVERT(B206,"m","in")</f>
        <v>24.015748031496063</v>
      </c>
      <c r="C207" s="127">
        <f t="shared" ref="C207:O207" si="5">CONVERT(C206,"m","in")</f>
        <v>30</v>
      </c>
      <c r="D207" s="127">
        <f t="shared" si="5"/>
        <v>35.984251968503933</v>
      </c>
      <c r="E207" s="127">
        <f t="shared" si="5"/>
        <v>42.00787401574803</v>
      </c>
      <c r="F207" s="127">
        <f t="shared" si="5"/>
        <v>47.99212598425197</v>
      </c>
      <c r="G207" s="127">
        <f t="shared" si="5"/>
        <v>60</v>
      </c>
      <c r="H207" s="127">
        <f t="shared" si="5"/>
        <v>72.00787401574803</v>
      </c>
      <c r="I207" s="127">
        <f t="shared" si="5"/>
        <v>84.015748031496059</v>
      </c>
      <c r="J207" s="127">
        <f t="shared" si="5"/>
        <v>95.984251968503941</v>
      </c>
      <c r="K207" s="127">
        <f t="shared" si="5"/>
        <v>114.68503937007874</v>
      </c>
      <c r="L207" s="127">
        <f t="shared" si="5"/>
        <v>127.95275590551181</v>
      </c>
      <c r="M207" s="127">
        <f t="shared" si="5"/>
        <v>137.79527559055117</v>
      </c>
      <c r="N207" s="127">
        <f t="shared" si="5"/>
        <v>153.54330708661416</v>
      </c>
      <c r="O207" s="127">
        <f t="shared" si="5"/>
        <v>177.16535433070865</v>
      </c>
    </row>
    <row r="208" spans="1:15" x14ac:dyDescent="0.25">
      <c r="B208" s="129">
        <f>'[3]Material Cost'!B208</f>
        <v>8.1577500000000001</v>
      </c>
      <c r="C208" s="129">
        <f>'[3]Material Cost'!C208</f>
        <v>9.4915499999999984</v>
      </c>
      <c r="D208" s="129">
        <f>'[3]Material Cost'!D208</f>
        <v>10.825349999999998</v>
      </c>
      <c r="E208" s="129">
        <f>'[3]Material Cost'!E208</f>
        <v>12.167924999999999</v>
      </c>
      <c r="F208" s="129">
        <f>'[3]Material Cost'!F208</f>
        <v>13.501724999999999</v>
      </c>
      <c r="G208" s="129">
        <f>'[3]Material Cost'!G208</f>
        <v>16.883099999999995</v>
      </c>
      <c r="H208" s="129">
        <f>'[3]Material Cost'!H208</f>
        <v>19.559474999999996</v>
      </c>
      <c r="I208" s="129">
        <f>'[3]Material Cost'!I208</f>
        <v>22.235849999999996</v>
      </c>
      <c r="J208" s="129">
        <f>'[3]Material Cost'!J208</f>
        <v>24.903449999999996</v>
      </c>
      <c r="K208" s="129">
        <f>'[3]Material Cost'!K208</f>
        <v>29.071574999999992</v>
      </c>
      <c r="L208" s="129">
        <f>'[3]Material Cost'!L208</f>
        <v>32.028749999999995</v>
      </c>
      <c r="M208" s="129">
        <f>'[3]Material Cost'!M208</f>
        <v>34.222499999999997</v>
      </c>
      <c r="N208" s="129">
        <f>'[3]Material Cost'!N208</f>
        <v>37.732500000000002</v>
      </c>
      <c r="O208" s="129">
        <f>'[3]Material Cost'!O208</f>
        <v>42.292499999999997</v>
      </c>
    </row>
    <row r="210" spans="1:15" x14ac:dyDescent="0.25">
      <c r="A210" s="65" t="s">
        <v>294</v>
      </c>
    </row>
    <row r="211" spans="1:15" x14ac:dyDescent="0.25">
      <c r="A211" s="123" t="s">
        <v>255</v>
      </c>
      <c r="B211" s="124">
        <v>0.61</v>
      </c>
      <c r="C211" s="124">
        <v>0.76200000000000001</v>
      </c>
      <c r="D211" s="124">
        <v>0.91400000000000003</v>
      </c>
      <c r="E211" s="124">
        <v>1.0669999999999999</v>
      </c>
      <c r="F211" s="124">
        <v>1.2190000000000001</v>
      </c>
      <c r="G211" s="124">
        <v>1.524</v>
      </c>
      <c r="H211" s="124">
        <v>1.829</v>
      </c>
      <c r="I211" s="124">
        <v>2.1339999999999999</v>
      </c>
      <c r="J211" s="124">
        <v>2.4380000000000002</v>
      </c>
      <c r="K211" s="124">
        <v>2.9129999999999998</v>
      </c>
      <c r="L211" s="124">
        <v>3.25</v>
      </c>
      <c r="M211" s="124">
        <v>3.5</v>
      </c>
      <c r="N211" s="124">
        <v>3.9</v>
      </c>
      <c r="O211" s="124">
        <v>4.5</v>
      </c>
    </row>
    <row r="212" spans="1:15" x14ac:dyDescent="0.25">
      <c r="A212" s="126" t="s">
        <v>256</v>
      </c>
      <c r="B212" s="127">
        <f>CONVERT(B211,"m","in")</f>
        <v>24.015748031496063</v>
      </c>
      <c r="C212" s="127">
        <f t="shared" ref="C212:O212" si="6">CONVERT(C211,"m","in")</f>
        <v>30</v>
      </c>
      <c r="D212" s="127">
        <f t="shared" si="6"/>
        <v>35.984251968503933</v>
      </c>
      <c r="E212" s="127">
        <f t="shared" si="6"/>
        <v>42.00787401574803</v>
      </c>
      <c r="F212" s="127">
        <f t="shared" si="6"/>
        <v>47.99212598425197</v>
      </c>
      <c r="G212" s="127">
        <f t="shared" si="6"/>
        <v>60</v>
      </c>
      <c r="H212" s="127">
        <f t="shared" si="6"/>
        <v>72.00787401574803</v>
      </c>
      <c r="I212" s="127">
        <f t="shared" si="6"/>
        <v>84.015748031496059</v>
      </c>
      <c r="J212" s="127">
        <f t="shared" si="6"/>
        <v>95.984251968503941</v>
      </c>
      <c r="K212" s="127">
        <f t="shared" si="6"/>
        <v>114.68503937007874</v>
      </c>
      <c r="L212" s="127">
        <f t="shared" si="6"/>
        <v>127.95275590551181</v>
      </c>
      <c r="M212" s="127">
        <f t="shared" si="6"/>
        <v>137.79527559055117</v>
      </c>
      <c r="N212" s="127">
        <f t="shared" si="6"/>
        <v>153.54330708661416</v>
      </c>
      <c r="O212" s="127">
        <f t="shared" si="6"/>
        <v>177.16535433070865</v>
      </c>
    </row>
    <row r="213" spans="1:15" x14ac:dyDescent="0.25">
      <c r="B213" s="129">
        <f>'[3]Material Cost'!B213</f>
        <v>6.9407999999999994</v>
      </c>
      <c r="C213" s="129">
        <f>'[3]Material Cost'!C213</f>
        <v>7.9713599999999989</v>
      </c>
      <c r="D213" s="129">
        <f>'[3]Material Cost'!D213</f>
        <v>9.0019200000000001</v>
      </c>
      <c r="E213" s="129">
        <f>'[3]Material Cost'!E213</f>
        <v>10.039259999999999</v>
      </c>
      <c r="F213" s="129">
        <f>'[3]Material Cost'!F213</f>
        <v>11.06982</v>
      </c>
      <c r="G213" s="129">
        <f>'[3]Material Cost'!G213</f>
        <v>13.842719999999998</v>
      </c>
      <c r="H213" s="129">
        <f>'[3]Material Cost'!H213</f>
        <v>15.910619999999998</v>
      </c>
      <c r="I213" s="129">
        <f>'[3]Material Cost'!I213</f>
        <v>17.978519999999996</v>
      </c>
      <c r="J213" s="129">
        <f>'[3]Material Cost'!J213</f>
        <v>20.039639999999999</v>
      </c>
      <c r="K213" s="129">
        <f>'[3]Material Cost'!K213</f>
        <v>23.260139999999996</v>
      </c>
      <c r="L213" s="129">
        <f>'[3]Material Cost'!L213</f>
        <v>25.544999999999995</v>
      </c>
      <c r="M213" s="129">
        <f>'[3]Material Cost'!M213</f>
        <v>27.239999999999995</v>
      </c>
      <c r="N213" s="129">
        <f>'[3]Material Cost'!N213</f>
        <v>29.951999999999995</v>
      </c>
      <c r="O213" s="129">
        <f>'[3]Material Cost'!O213</f>
        <v>33.314999999999998</v>
      </c>
    </row>
    <row r="214" spans="1:15" x14ac:dyDescent="0.25">
      <c r="D214" s="121"/>
    </row>
    <row r="216" spans="1:15" x14ac:dyDescent="0.25">
      <c r="A216" s="74" t="s">
        <v>295</v>
      </c>
      <c r="D216" s="121">
        <f>'[3]Material Cost'!D216</f>
        <v>3</v>
      </c>
      <c r="E216" s="89" t="s">
        <v>296</v>
      </c>
    </row>
    <row r="217" spans="1:15" x14ac:dyDescent="0.25">
      <c r="A217" s="130" t="s">
        <v>289</v>
      </c>
      <c r="D217" s="121">
        <f>'[3]Material Cost'!D217</f>
        <v>0.97500000000000009</v>
      </c>
      <c r="E217" s="89" t="s">
        <v>290</v>
      </c>
    </row>
    <row r="218" spans="1:15" x14ac:dyDescent="0.25">
      <c r="A218" s="130" t="s">
        <v>297</v>
      </c>
      <c r="D218" s="121">
        <f>'[3]Material Cost'!D218</f>
        <v>1.125</v>
      </c>
      <c r="E218" s="89" t="s">
        <v>290</v>
      </c>
    </row>
    <row r="219" spans="1:15" x14ac:dyDescent="0.25">
      <c r="J219" s="121"/>
      <c r="K219" s="121"/>
      <c r="L219" s="121"/>
      <c r="M219" s="121"/>
      <c r="N219" s="121"/>
      <c r="O219" s="121"/>
    </row>
    <row r="221" spans="1:15" x14ac:dyDescent="0.25">
      <c r="A221" s="65" t="s">
        <v>298</v>
      </c>
    </row>
    <row r="222" spans="1:15" x14ac:dyDescent="0.25">
      <c r="A222" s="123" t="s">
        <v>255</v>
      </c>
      <c r="B222" s="124">
        <v>0.61</v>
      </c>
      <c r="C222" s="124">
        <v>0.76200000000000001</v>
      </c>
      <c r="D222" s="124">
        <v>0.91400000000000003</v>
      </c>
      <c r="E222" s="124">
        <v>1.0669999999999999</v>
      </c>
      <c r="F222" s="124">
        <v>1.2190000000000001</v>
      </c>
      <c r="G222" s="124">
        <v>1.524</v>
      </c>
      <c r="H222" s="124">
        <v>1.829</v>
      </c>
      <c r="I222" s="124">
        <v>2.1339999999999999</v>
      </c>
      <c r="J222" s="124">
        <v>2.4380000000000002</v>
      </c>
      <c r="K222" s="124">
        <v>2.9129999999999998</v>
      </c>
      <c r="L222" s="124">
        <v>3.25</v>
      </c>
      <c r="M222" s="124">
        <v>3.5</v>
      </c>
      <c r="N222" s="124">
        <v>3.9</v>
      </c>
      <c r="O222" s="124">
        <v>4.5</v>
      </c>
    </row>
    <row r="223" spans="1:15" x14ac:dyDescent="0.25">
      <c r="A223" s="126" t="s">
        <v>256</v>
      </c>
      <c r="B223" s="127">
        <f>CONVERT(B222,"m","in")</f>
        <v>24.015748031496063</v>
      </c>
      <c r="C223" s="127">
        <f t="shared" ref="C223:O223" si="7">CONVERT(C222,"m","in")</f>
        <v>30</v>
      </c>
      <c r="D223" s="127">
        <f t="shared" si="7"/>
        <v>35.984251968503933</v>
      </c>
      <c r="E223" s="127">
        <f t="shared" si="7"/>
        <v>42.00787401574803</v>
      </c>
      <c r="F223" s="127">
        <f t="shared" si="7"/>
        <v>47.99212598425197</v>
      </c>
      <c r="G223" s="127">
        <f t="shared" si="7"/>
        <v>60</v>
      </c>
      <c r="H223" s="127">
        <f t="shared" si="7"/>
        <v>72.00787401574803</v>
      </c>
      <c r="I223" s="127">
        <f t="shared" si="7"/>
        <v>84.015748031496059</v>
      </c>
      <c r="J223" s="127">
        <f t="shared" si="7"/>
        <v>95.984251968503941</v>
      </c>
      <c r="K223" s="127">
        <f t="shared" si="7"/>
        <v>114.68503937007874</v>
      </c>
      <c r="L223" s="127">
        <f t="shared" si="7"/>
        <v>127.95275590551181</v>
      </c>
      <c r="M223" s="127">
        <f t="shared" si="7"/>
        <v>137.79527559055117</v>
      </c>
      <c r="N223" s="127">
        <f t="shared" si="7"/>
        <v>153.54330708661416</v>
      </c>
      <c r="O223" s="127">
        <f t="shared" si="7"/>
        <v>177.16535433070865</v>
      </c>
    </row>
    <row r="224" spans="1:15" x14ac:dyDescent="0.25">
      <c r="B224" s="129">
        <f>'[3]Material Cost'!B224</f>
        <v>5.3853</v>
      </c>
      <c r="C224" s="129">
        <f>'[3]Material Cost'!C224</f>
        <v>6.0282599999999995</v>
      </c>
      <c r="D224" s="129">
        <f>'[3]Material Cost'!D224</f>
        <v>6.6712199999999999</v>
      </c>
      <c r="E224" s="129">
        <f>'[3]Material Cost'!E224</f>
        <v>7.3184100000000001</v>
      </c>
      <c r="F224" s="129">
        <f>'[3]Material Cost'!F224</f>
        <v>7.9613700000000005</v>
      </c>
      <c r="G224" s="129">
        <f>'[3]Material Cost'!G224</f>
        <v>9.9565199999999994</v>
      </c>
      <c r="H224" s="129">
        <f>'[3]Material Cost'!H224</f>
        <v>11.24667</v>
      </c>
      <c r="I224" s="129">
        <f>'[3]Material Cost'!I224</f>
        <v>12.536819999999999</v>
      </c>
      <c r="J224" s="129">
        <f>'[3]Material Cost'!J224</f>
        <v>13.82274</v>
      </c>
      <c r="K224" s="129">
        <f>'[3]Material Cost'!K224</f>
        <v>15.831989999999998</v>
      </c>
      <c r="L224" s="129">
        <f>'[3]Material Cost'!L224</f>
        <v>17.257499999999997</v>
      </c>
      <c r="M224" s="129">
        <f>'[3]Material Cost'!M224</f>
        <v>18.314999999999998</v>
      </c>
      <c r="N224" s="129">
        <f>'[3]Material Cost'!N224</f>
        <v>20.006999999999994</v>
      </c>
      <c r="O224" s="129">
        <f>'[3]Material Cost'!O224</f>
        <v>21.839999999999996</v>
      </c>
    </row>
    <row r="227" spans="1:7" x14ac:dyDescent="0.25">
      <c r="A227" s="65" t="s">
        <v>299</v>
      </c>
    </row>
    <row r="228" spans="1:7" x14ac:dyDescent="0.25">
      <c r="A228" s="123" t="s">
        <v>255</v>
      </c>
      <c r="B228" s="124">
        <v>0.6</v>
      </c>
      <c r="C228" s="124">
        <v>0.9</v>
      </c>
      <c r="D228" s="124">
        <v>1.2</v>
      </c>
      <c r="E228" s="124">
        <v>1.5</v>
      </c>
      <c r="F228" s="124">
        <v>1.8</v>
      </c>
      <c r="G228" s="124">
        <v>2.1</v>
      </c>
    </row>
    <row r="229" spans="1:7" x14ac:dyDescent="0.25">
      <c r="A229" s="126" t="s">
        <v>256</v>
      </c>
      <c r="B229" s="127">
        <f t="shared" ref="B229:G229" si="8">CONVERT(B228,"m","in")</f>
        <v>23.622047244094489</v>
      </c>
      <c r="C229" s="127">
        <f t="shared" si="8"/>
        <v>35.433070866141733</v>
      </c>
      <c r="D229" s="127">
        <f t="shared" si="8"/>
        <v>47.244094488188978</v>
      </c>
      <c r="E229" s="127">
        <f t="shared" si="8"/>
        <v>59.055118110236222</v>
      </c>
      <c r="F229" s="127">
        <f t="shared" si="8"/>
        <v>70.866141732283467</v>
      </c>
      <c r="G229" s="127">
        <f t="shared" si="8"/>
        <v>82.677165354330711</v>
      </c>
    </row>
    <row r="230" spans="1:7" x14ac:dyDescent="0.25">
      <c r="B230" s="129">
        <f>'[3]Material Cost'!B230</f>
        <v>18.14</v>
      </c>
      <c r="C230" s="129">
        <f>'[3]Material Cost'!C230</f>
        <v>20.772500000000001</v>
      </c>
      <c r="D230" s="129">
        <f>'[3]Material Cost'!D230</f>
        <v>23.404999999999998</v>
      </c>
      <c r="E230" s="129">
        <f>'[3]Material Cost'!E230</f>
        <v>26.037499999999998</v>
      </c>
      <c r="F230" s="129">
        <f>'[3]Material Cost'!F230</f>
        <v>28.669999999999998</v>
      </c>
      <c r="G230" s="129">
        <f>'[3]Material Cost'!G230</f>
        <v>31.302499999999998</v>
      </c>
    </row>
    <row r="232" spans="1:7" x14ac:dyDescent="0.25">
      <c r="A232" s="89" t="s">
        <v>300</v>
      </c>
      <c r="C232" s="121">
        <f>LLGripFixChromeCovers</f>
        <v>3.1500000000000004</v>
      </c>
    </row>
  </sheetData>
  <mergeCells count="14">
    <mergeCell ref="B103:O103"/>
    <mergeCell ref="A104:A117"/>
    <mergeCell ref="B52:O52"/>
    <mergeCell ref="A53:A66"/>
    <mergeCell ref="B69:O69"/>
    <mergeCell ref="A70:A83"/>
    <mergeCell ref="B86:O86"/>
    <mergeCell ref="A87:A100"/>
    <mergeCell ref="A36:A49"/>
    <mergeCell ref="B2:O2"/>
    <mergeCell ref="A3:A16"/>
    <mergeCell ref="B18:O18"/>
    <mergeCell ref="A19:A32"/>
    <mergeCell ref="B35:O35"/>
  </mergeCells>
  <pageMargins left="0.59055118110236227" right="0.23622047244094491" top="0.74803149606299213" bottom="0.74803149606299213" header="0.31496062992125984" footer="0.31496062992125984"/>
  <pageSetup paperSize="9" scale="70" orientation="portrait" r:id="rId1"/>
  <headerFooter>
    <oddHeader xml:space="preserve">&amp;C&amp;14Roller Blinds </oddHeader>
    <oddFooter>&amp;LEclipse no sew bottom bar as standard.
All blinds over 2mtr will be made with 40mm barrel
Metal Bottom Bar is advised over 1.8mtr width
&amp;RAlways check the fabric roll width to ensure pattern is correct</oddFooter>
  </headerFooter>
  <rowBreaks count="3" manualBreakCount="3">
    <brk id="66" max="14" man="1"/>
    <brk id="117" max="14" man="1"/>
    <brk id="16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975A-5574-4648-A584-4258D0ADE808}">
  <dimension ref="A1:S232"/>
  <sheetViews>
    <sheetView view="pageLayout" topLeftCell="A191" zoomScaleNormal="100" zoomScaleSheetLayoutView="100" workbookViewId="0">
      <selection activeCell="Q105" sqref="Q105"/>
    </sheetView>
  </sheetViews>
  <sheetFormatPr defaultRowHeight="15.75" x14ac:dyDescent="0.25"/>
  <cols>
    <col min="1" max="15" width="8.5703125" style="89" customWidth="1"/>
    <col min="16" max="16384" width="9.140625" style="78"/>
  </cols>
  <sheetData>
    <row r="1" spans="1:15" ht="12.75" x14ac:dyDescent="0.2">
      <c r="A1" s="76" t="s">
        <v>0</v>
      </c>
      <c r="B1" s="77"/>
      <c r="C1" s="77"/>
      <c r="D1" s="77"/>
      <c r="E1" s="77"/>
      <c r="F1" s="77"/>
      <c r="G1" s="77"/>
      <c r="H1" s="77"/>
      <c r="I1" s="77"/>
      <c r="J1" s="77"/>
      <c r="K1" s="77"/>
      <c r="L1" s="77"/>
      <c r="M1" s="77"/>
      <c r="N1" s="77"/>
      <c r="O1" s="77"/>
    </row>
    <row r="2" spans="1:15" x14ac:dyDescent="0.2">
      <c r="A2" s="79"/>
      <c r="B2" s="525"/>
      <c r="C2" s="526"/>
      <c r="D2" s="526"/>
      <c r="E2" s="526"/>
      <c r="F2" s="526"/>
      <c r="G2" s="526"/>
      <c r="H2" s="526"/>
      <c r="I2" s="526"/>
      <c r="J2" s="526"/>
      <c r="K2" s="526"/>
      <c r="L2" s="526"/>
      <c r="M2" s="526"/>
      <c r="N2" s="526"/>
      <c r="O2" s="526"/>
    </row>
    <row r="3" spans="1:15" x14ac:dyDescent="0.25">
      <c r="A3" s="527" t="s">
        <v>254</v>
      </c>
      <c r="B3" s="80" t="s">
        <v>255</v>
      </c>
      <c r="C3" s="81"/>
      <c r="D3" s="82">
        <v>0.61</v>
      </c>
      <c r="E3" s="82">
        <v>0.76200000000000001</v>
      </c>
      <c r="F3" s="82">
        <v>0.91400000000000003</v>
      </c>
      <c r="G3" s="82">
        <v>1.0669999999999999</v>
      </c>
      <c r="H3" s="82">
        <v>1.2190000000000001</v>
      </c>
      <c r="I3" s="82">
        <v>1.524</v>
      </c>
      <c r="J3" s="82">
        <v>1.829</v>
      </c>
      <c r="K3" s="82">
        <v>2.1339999999999999</v>
      </c>
      <c r="L3" s="82">
        <v>2.4380000000000002</v>
      </c>
      <c r="M3" s="82">
        <v>2.9129999999999998</v>
      </c>
      <c r="N3" s="82">
        <v>3.25</v>
      </c>
      <c r="O3" s="82">
        <v>3.5</v>
      </c>
    </row>
    <row r="4" spans="1:15" x14ac:dyDescent="0.25">
      <c r="A4" s="528"/>
      <c r="B4" s="83"/>
      <c r="C4" s="84" t="s">
        <v>256</v>
      </c>
      <c r="D4" s="85">
        <f t="shared" ref="D4:O4" si="0">CONVERT(D3,"m","in")</f>
        <v>24.015748031496063</v>
      </c>
      <c r="E4" s="85">
        <f t="shared" si="0"/>
        <v>30</v>
      </c>
      <c r="F4" s="85">
        <f t="shared" si="0"/>
        <v>35.984251968503933</v>
      </c>
      <c r="G4" s="85">
        <f t="shared" si="0"/>
        <v>42.00787401574803</v>
      </c>
      <c r="H4" s="85">
        <f t="shared" si="0"/>
        <v>47.99212598425197</v>
      </c>
      <c r="I4" s="85">
        <f t="shared" si="0"/>
        <v>60</v>
      </c>
      <c r="J4" s="85">
        <f t="shared" si="0"/>
        <v>72.00787401574803</v>
      </c>
      <c r="K4" s="85">
        <f t="shared" si="0"/>
        <v>84.015748031496059</v>
      </c>
      <c r="L4" s="85">
        <f t="shared" si="0"/>
        <v>95.984251968503941</v>
      </c>
      <c r="M4" s="85">
        <f t="shared" si="0"/>
        <v>114.68503937007874</v>
      </c>
      <c r="N4" s="85">
        <f t="shared" si="0"/>
        <v>127.95275590551181</v>
      </c>
      <c r="O4" s="85">
        <f t="shared" si="0"/>
        <v>137.79527559055117</v>
      </c>
    </row>
    <row r="5" spans="1:15" x14ac:dyDescent="0.25">
      <c r="A5" s="528"/>
      <c r="B5" s="86">
        <v>0.61</v>
      </c>
      <c r="C5" s="87">
        <f t="shared" ref="C5:C16" si="1">CONVERT(B5,"m","in")</f>
        <v>24.015748031496063</v>
      </c>
      <c r="D5" s="88">
        <f>'Roller C'!D5*(1-Sumary!$B$29)</f>
        <v>12.635924999999999</v>
      </c>
      <c r="E5" s="88">
        <f>'Roller C'!E5*(1-Sumary!$B$29)</f>
        <v>14.268784999999999</v>
      </c>
      <c r="F5" s="88">
        <f>'Roller C'!F5*(1-Sumary!$B$29)</f>
        <v>16.049027500000001</v>
      </c>
      <c r="G5" s="88">
        <f>'Roller C'!G5*(1-Sumary!$B$29)</f>
        <v>17.717301249999998</v>
      </c>
      <c r="H5" s="88">
        <f>'Roller C'!H5*(1-Sumary!$B$29)</f>
        <v>19.571234999999998</v>
      </c>
      <c r="I5" s="88">
        <f>'Roller C'!I5*(1-Sumary!$B$29)</f>
        <v>22.946059999999996</v>
      </c>
      <c r="J5" s="88">
        <f>'Roller C'!J5*(1-Sumary!$B$29)</f>
        <v>27.720884999999999</v>
      </c>
      <c r="K5" s="88">
        <f>'Roller C'!K5*(1-Sumary!$B$29)</f>
        <v>33.430305999999995</v>
      </c>
      <c r="L5" s="88">
        <f>'Roller C'!L5*(1-Sumary!$B$29)</f>
        <v>37.126641999999997</v>
      </c>
      <c r="M5" s="88">
        <f>'Roller C'!M5*(1-Sumary!$B$29)</f>
        <v>42.902166999999999</v>
      </c>
      <c r="N5" s="88">
        <f>'Roller C'!N5*(1-Sumary!$B$29)</f>
        <v>46.999749999999999</v>
      </c>
      <c r="O5" s="88">
        <f>'Roller C'!O5*(1-Sumary!$B$29)</f>
        <v>50.039499999999997</v>
      </c>
    </row>
    <row r="6" spans="1:15" x14ac:dyDescent="0.25">
      <c r="A6" s="528"/>
      <c r="B6" s="86">
        <v>0.76200000000000001</v>
      </c>
      <c r="C6" s="87">
        <f t="shared" si="1"/>
        <v>30</v>
      </c>
      <c r="D6" s="88">
        <f>'Roller C'!D6*(1-Sumary!$B$29)</f>
        <v>13.133831399999998</v>
      </c>
      <c r="E6" s="88">
        <f>'Roller C'!E6*(1-Sumary!$B$29)</f>
        <v>14.890759880000001</v>
      </c>
      <c r="F6" s="88">
        <f>'Roller C'!F6*(1-Sumary!$B$29)</f>
        <v>16.795070859999999</v>
      </c>
      <c r="G6" s="88">
        <f>'Roller C'!G6*(1-Sumary!$B$29)</f>
        <v>18.588229329999997</v>
      </c>
      <c r="H6" s="88">
        <f>'Roller C'!H6*(1-Sumary!$B$29)</f>
        <v>20.566231559999999</v>
      </c>
      <c r="I6" s="88">
        <f>'Roller C'!I6*(1-Sumary!$B$29)</f>
        <v>24.190009759999995</v>
      </c>
      <c r="J6" s="88">
        <f>'Roller C'!J6*(1-Sumary!$B$29)</f>
        <v>29.213787959999998</v>
      </c>
      <c r="K6" s="88">
        <f>'Roller C'!K6*(1-Sumary!$B$29)</f>
        <v>35.172162159999999</v>
      </c>
      <c r="L6" s="88">
        <f>'Roller C'!L6*(1-Sumary!$B$29)</f>
        <v>39.116635119999998</v>
      </c>
      <c r="M6" s="88">
        <f>'Roller C'!M6*(1-Sumary!$B$29)</f>
        <v>45.279874120000002</v>
      </c>
      <c r="N6" s="88">
        <f>'Roller C'!N6*(1-Sumary!$B$29)</f>
        <v>49.652529999999999</v>
      </c>
      <c r="O6" s="88">
        <f>'Roller C'!O6*(1-Sumary!$B$29)</f>
        <v>52.896339999999995</v>
      </c>
    </row>
    <row r="7" spans="1:15" x14ac:dyDescent="0.25">
      <c r="A7" s="528"/>
      <c r="B7" s="86">
        <v>0.91400000000000003</v>
      </c>
      <c r="C7" s="87">
        <f t="shared" si="1"/>
        <v>35.984251968503933</v>
      </c>
      <c r="D7" s="88">
        <f>'Roller C'!D7*(1-Sumary!$B$29)</f>
        <v>13.6317378</v>
      </c>
      <c r="E7" s="88">
        <f>'Roller C'!E7*(1-Sumary!$B$29)</f>
        <v>15.512734760000001</v>
      </c>
      <c r="F7" s="88">
        <f>'Roller C'!F7*(1-Sumary!$B$29)</f>
        <v>17.541114220000001</v>
      </c>
      <c r="G7" s="88">
        <f>'Roller C'!G7*(1-Sumary!$B$29)</f>
        <v>19.45915741</v>
      </c>
      <c r="H7" s="88">
        <f>'Roller C'!H7*(1-Sumary!$B$29)</f>
        <v>21.561228119999999</v>
      </c>
      <c r="I7" s="88">
        <f>'Roller C'!I7*(1-Sumary!$B$29)</f>
        <v>25.433959519999995</v>
      </c>
      <c r="J7" s="88">
        <f>'Roller C'!J7*(1-Sumary!$B$29)</f>
        <v>30.70669092</v>
      </c>
      <c r="K7" s="88">
        <f>'Roller C'!K7*(1-Sumary!$B$29)</f>
        <v>36.914018319999997</v>
      </c>
      <c r="L7" s="88">
        <f>'Roller C'!L7*(1-Sumary!$B$29)</f>
        <v>41.106628239999999</v>
      </c>
      <c r="M7" s="88">
        <f>'Roller C'!M7*(1-Sumary!$B$29)</f>
        <v>47.657581239999999</v>
      </c>
      <c r="N7" s="88">
        <f>'Roller C'!N7*(1-Sumary!$B$29)</f>
        <v>52.305309999999999</v>
      </c>
      <c r="O7" s="88">
        <f>'Roller C'!O7*(1-Sumary!$B$29)</f>
        <v>55.75318</v>
      </c>
    </row>
    <row r="8" spans="1:15" x14ac:dyDescent="0.25">
      <c r="A8" s="528"/>
      <c r="B8" s="86">
        <v>1.0669999999999999</v>
      </c>
      <c r="C8" s="87">
        <f t="shared" si="1"/>
        <v>42.00787401574803</v>
      </c>
      <c r="D8" s="88">
        <f>'Roller C'!D8*(1-Sumary!$B$29)</f>
        <v>14.132919899999999</v>
      </c>
      <c r="E8" s="88">
        <f>'Roller C'!E8*(1-Sumary!$B$29)</f>
        <v>16.138801579999999</v>
      </c>
      <c r="F8" s="88">
        <f>'Roller C'!F8*(1-Sumary!$B$29)</f>
        <v>18.292065760000003</v>
      </c>
      <c r="G8" s="88">
        <f>'Roller C'!G8*(1-Sumary!$B$29)</f>
        <v>20.335815279999998</v>
      </c>
      <c r="H8" s="88">
        <f>'Roller C'!H8*(1-Sumary!$B$29)</f>
        <v>22.562770710000002</v>
      </c>
      <c r="I8" s="88">
        <f>'Roller C'!I8*(1-Sumary!$B$29)</f>
        <v>26.686093159999999</v>
      </c>
      <c r="J8" s="88">
        <f>'Roller C'!J8*(1-Sumary!$B$29)</f>
        <v>32.209415610000001</v>
      </c>
      <c r="K8" s="88">
        <f>'Roller C'!K8*(1-Sumary!$B$29)</f>
        <v>38.667334059999995</v>
      </c>
      <c r="L8" s="88">
        <f>'Roller C'!L8*(1-Sumary!$B$29)</f>
        <v>43.109713420000006</v>
      </c>
      <c r="M8" s="88">
        <f>'Roller C'!M8*(1-Sumary!$B$29)</f>
        <v>50.050931169999998</v>
      </c>
      <c r="N8" s="88">
        <f>'Roller C'!N8*(1-Sumary!$B$29)</f>
        <v>54.975542499999996</v>
      </c>
      <c r="O8" s="88">
        <f>'Roller C'!O8*(1-Sumary!$B$29)</f>
        <v>58.628814999999989</v>
      </c>
    </row>
    <row r="9" spans="1:15" x14ac:dyDescent="0.25">
      <c r="A9" s="528"/>
      <c r="B9" s="86">
        <v>1.2190000000000001</v>
      </c>
      <c r="C9" s="87">
        <f t="shared" si="1"/>
        <v>47.99212598425197</v>
      </c>
      <c r="D9" s="88">
        <f>'Roller C'!D9*(1-Sumary!$B$29)</f>
        <v>14.630826299999999</v>
      </c>
      <c r="E9" s="88">
        <f>'Roller C'!E9*(1-Sumary!$B$29)</f>
        <v>16.760776460000002</v>
      </c>
      <c r="F9" s="88">
        <f>'Roller C'!F9*(1-Sumary!$B$29)</f>
        <v>19.038109120000001</v>
      </c>
      <c r="G9" s="88">
        <f>'Roller C'!G9*(1-Sumary!$B$29)</f>
        <v>21.206743360000001</v>
      </c>
      <c r="H9" s="88">
        <f>'Roller C'!H9*(1-Sumary!$B$29)</f>
        <v>23.557767270000003</v>
      </c>
      <c r="I9" s="88">
        <f>'Roller C'!I9*(1-Sumary!$B$29)</f>
        <v>27.930042919999998</v>
      </c>
      <c r="J9" s="88">
        <f>'Roller C'!J9*(1-Sumary!$B$29)</f>
        <v>33.702318570000003</v>
      </c>
      <c r="K9" s="88">
        <f>'Roller C'!K9*(1-Sumary!$B$29)</f>
        <v>40.409190219999999</v>
      </c>
      <c r="L9" s="88">
        <f>'Roller C'!L9*(1-Sumary!$B$29)</f>
        <v>45.099706540000007</v>
      </c>
      <c r="M9" s="88">
        <f>'Roller C'!M9*(1-Sumary!$B$29)</f>
        <v>52.428638289999995</v>
      </c>
      <c r="N9" s="88">
        <f>'Roller C'!N9*(1-Sumary!$B$29)</f>
        <v>57.628322500000003</v>
      </c>
      <c r="O9" s="88">
        <f>'Roller C'!O9*(1-Sumary!$B$29)</f>
        <v>61.485654999999994</v>
      </c>
    </row>
    <row r="10" spans="1:15" x14ac:dyDescent="0.25">
      <c r="A10" s="528"/>
      <c r="B10" s="86">
        <v>1.524</v>
      </c>
      <c r="C10" s="87">
        <f t="shared" si="1"/>
        <v>60</v>
      </c>
      <c r="D10" s="88">
        <f>'Roller C'!D10*(1-Sumary!$B$29)</f>
        <v>15.6299148</v>
      </c>
      <c r="E10" s="88">
        <f>'Roller C'!E10*(1-Sumary!$B$29)</f>
        <v>18.008818160000001</v>
      </c>
      <c r="F10" s="88">
        <f>'Roller C'!F10*(1-Sumary!$B$29)</f>
        <v>20.535104019999999</v>
      </c>
      <c r="G10" s="88">
        <f>'Roller C'!G10*(1-Sumary!$B$29)</f>
        <v>22.954329309999999</v>
      </c>
      <c r="H10" s="88">
        <f>'Roller C'!H10*(1-Sumary!$B$29)</f>
        <v>25.554306419999996</v>
      </c>
      <c r="I10" s="88">
        <f>'Roller C'!I10*(1-Sumary!$B$29)</f>
        <v>30.426126319999998</v>
      </c>
      <c r="J10" s="88">
        <f>'Roller C'!J10*(1-Sumary!$B$29)</f>
        <v>36.697946219999999</v>
      </c>
      <c r="K10" s="88">
        <f>'Roller C'!K10*(1-Sumary!$B$29)</f>
        <v>43.904362119999995</v>
      </c>
      <c r="L10" s="88">
        <f>'Roller C'!L10*(1-Sumary!$B$29)</f>
        <v>49.092784839999993</v>
      </c>
      <c r="M10" s="88">
        <f>'Roller C'!M10*(1-Sumary!$B$29)</f>
        <v>57.199695339999998</v>
      </c>
      <c r="N10" s="88">
        <f>'Roller C'!N10*(1-Sumary!$B$29)</f>
        <v>62.951335</v>
      </c>
      <c r="O10" s="88">
        <f>'Roller C'!O10*(1-Sumary!$B$29)</f>
        <v>67.218130000000002</v>
      </c>
    </row>
    <row r="11" spans="1:15" x14ac:dyDescent="0.25">
      <c r="A11" s="528"/>
      <c r="B11" s="86">
        <v>1.829</v>
      </c>
      <c r="C11" s="87">
        <f t="shared" si="1"/>
        <v>72.00787401574803</v>
      </c>
      <c r="D11" s="88">
        <f>'Roller C'!D11*(1-Sumary!$B$29)</f>
        <v>16.629003300000001</v>
      </c>
      <c r="E11" s="88">
        <f>'Roller C'!E11*(1-Sumary!$B$29)</f>
        <v>19.256859860000002</v>
      </c>
      <c r="F11" s="88">
        <f>'Roller C'!F11*(1-Sumary!$B$29)</f>
        <v>22.032098919999999</v>
      </c>
      <c r="G11" s="88">
        <f>'Roller C'!G11*(1-Sumary!$B$29)</f>
        <v>24.70191526</v>
      </c>
      <c r="H11" s="88">
        <f>'Roller C'!H11*(1-Sumary!$B$29)</f>
        <v>27.55084557</v>
      </c>
      <c r="I11" s="88">
        <f>'Roller C'!I11*(1-Sumary!$B$29)</f>
        <v>32.922209719999998</v>
      </c>
      <c r="J11" s="88">
        <f>'Roller C'!J11*(1-Sumary!$B$29)</f>
        <v>39.693573870000009</v>
      </c>
      <c r="K11" s="88">
        <f>'Roller C'!K11*(1-Sumary!$B$29)</f>
        <v>47.399534020000004</v>
      </c>
      <c r="L11" s="88">
        <f>'Roller C'!L11*(1-Sumary!$B$29)</f>
        <v>53.085863140000001</v>
      </c>
      <c r="M11" s="88">
        <f>'Roller C'!M11*(1-Sumary!$B$29)</f>
        <v>61.970752390000001</v>
      </c>
      <c r="N11" s="88">
        <f>'Roller C'!N11*(1-Sumary!$B$29)</f>
        <v>68.274347500000005</v>
      </c>
      <c r="O11" s="88">
        <f>'Roller C'!O11*(1-Sumary!$B$29)</f>
        <v>72.950604999999996</v>
      </c>
    </row>
    <row r="12" spans="1:15" x14ac:dyDescent="0.25">
      <c r="A12" s="528"/>
      <c r="B12" s="86">
        <v>2.1339999999999999</v>
      </c>
      <c r="C12" s="87">
        <f t="shared" si="1"/>
        <v>84.015748031496059</v>
      </c>
      <c r="D12" s="88">
        <f>'Roller C'!D12*(1-Sumary!$B$29)</f>
        <v>17.6280918</v>
      </c>
      <c r="E12" s="88">
        <f>'Roller C'!E12*(1-Sumary!$B$29)</f>
        <v>20.504901559999997</v>
      </c>
      <c r="F12" s="88">
        <f>'Roller C'!F12*(1-Sumary!$B$29)</f>
        <v>23.52909382</v>
      </c>
      <c r="G12" s="88">
        <f>'Roller C'!G12*(1-Sumary!$B$29)</f>
        <v>26.449501209999998</v>
      </c>
      <c r="H12" s="88">
        <f>'Roller C'!H12*(1-Sumary!$B$29)</f>
        <v>29.547384719999997</v>
      </c>
      <c r="I12" s="88">
        <f>'Roller C'!I12*(1-Sumary!$B$29)</f>
        <v>35.418293119999994</v>
      </c>
      <c r="J12" s="88">
        <f>'Roller C'!J12*(1-Sumary!$B$29)</f>
        <v>42.689201519999997</v>
      </c>
      <c r="K12" s="88">
        <f>'Roller C'!K12*(1-Sumary!$B$29)</f>
        <v>50.894705919999993</v>
      </c>
      <c r="L12" s="88">
        <f>'Roller C'!L12*(1-Sumary!$B$29)</f>
        <v>57.078941439999994</v>
      </c>
      <c r="M12" s="88">
        <f>'Roller C'!M12*(1-Sumary!$B$29)</f>
        <v>66.741809439999997</v>
      </c>
      <c r="N12" s="88">
        <f>'Roller C'!N12*(1-Sumary!$B$29)</f>
        <v>73.597359999999995</v>
      </c>
      <c r="O12" s="88">
        <f>'Roller C'!O12*(1-Sumary!$B$29)</f>
        <v>78.68307999999999</v>
      </c>
    </row>
    <row r="13" spans="1:15" x14ac:dyDescent="0.25">
      <c r="A13" s="528"/>
      <c r="B13" s="86">
        <v>2.4380000000000002</v>
      </c>
      <c r="C13" s="87">
        <f t="shared" si="1"/>
        <v>95.984251968503941</v>
      </c>
      <c r="D13" s="88">
        <f>'Roller C'!D13*(1-Sumary!$B$29)</f>
        <v>18.623904599999999</v>
      </c>
      <c r="E13" s="88">
        <f>'Roller C'!E13*(1-Sumary!$B$29)</f>
        <v>21.74885132</v>
      </c>
      <c r="F13" s="88">
        <f>'Roller C'!F13*(1-Sumary!$B$29)</f>
        <v>25.021180540000003</v>
      </c>
      <c r="G13" s="88">
        <f>'Roller C'!G13*(1-Sumary!$B$29)</f>
        <v>28.191357369999999</v>
      </c>
      <c r="H13" s="88">
        <f>'Roller C'!H13*(1-Sumary!$B$29)</f>
        <v>31.537377840000005</v>
      </c>
      <c r="I13" s="88">
        <f>'Roller C'!I13*(1-Sumary!$B$29)</f>
        <v>37.90619264</v>
      </c>
      <c r="J13" s="88">
        <f>'Roller C'!J13*(1-Sumary!$B$29)</f>
        <v>45.675007440000009</v>
      </c>
      <c r="K13" s="88">
        <f>'Roller C'!K13*(1-Sumary!$B$29)</f>
        <v>54.378418239999995</v>
      </c>
      <c r="L13" s="88">
        <f>'Roller C'!L13*(1-Sumary!$B$29)</f>
        <v>61.058927680000011</v>
      </c>
      <c r="M13" s="88">
        <f>'Roller C'!M13*(1-Sumary!$B$29)</f>
        <v>71.497223679999991</v>
      </c>
      <c r="N13" s="88">
        <f>'Roller C'!N13*(1-Sumary!$B$29)</f>
        <v>78.902919999999995</v>
      </c>
      <c r="O13" s="88">
        <f>'Roller C'!O13*(1-Sumary!$B$29)</f>
        <v>84.39676</v>
      </c>
    </row>
    <row r="14" spans="1:15" x14ac:dyDescent="0.25">
      <c r="A14" s="528"/>
      <c r="B14" s="86">
        <v>2.9129999999999998</v>
      </c>
      <c r="C14" s="87">
        <f t="shared" si="1"/>
        <v>114.68503937007874</v>
      </c>
      <c r="D14" s="88">
        <f>'Roller C'!D14*(1-Sumary!$B$29)</f>
        <v>20.179862099999998</v>
      </c>
      <c r="E14" s="88">
        <f>'Roller C'!E14*(1-Sumary!$B$29)</f>
        <v>23.692522819999997</v>
      </c>
      <c r="F14" s="88">
        <f>'Roller C'!F14*(1-Sumary!$B$29)</f>
        <v>27.352566039999996</v>
      </c>
      <c r="G14" s="88">
        <f>'Roller C'!G14*(1-Sumary!$B$29)</f>
        <v>30.913007620000002</v>
      </c>
      <c r="H14" s="88">
        <f>'Roller C'!H14*(1-Sumary!$B$29)</f>
        <v>34.646742089999996</v>
      </c>
      <c r="I14" s="88">
        <f>'Roller C'!I14*(1-Sumary!$B$29)</f>
        <v>41.793535639999995</v>
      </c>
      <c r="J14" s="88">
        <f>'Roller C'!J14*(1-Sumary!$B$29)</f>
        <v>50.340329190000006</v>
      </c>
      <c r="K14" s="88">
        <f>'Roller C'!K14*(1-Sumary!$B$29)</f>
        <v>59.821718739999994</v>
      </c>
      <c r="L14" s="88">
        <f>'Roller C'!L14*(1-Sumary!$B$29)</f>
        <v>67.277656179999994</v>
      </c>
      <c r="M14" s="88">
        <f>'Roller C'!M14*(1-Sumary!$B$29)</f>
        <v>78.927558429999991</v>
      </c>
      <c r="N14" s="88">
        <f>'Roller C'!N14*(1-Sumary!$B$29)</f>
        <v>87.192857500000002</v>
      </c>
      <c r="O14" s="88">
        <f>'Roller C'!O14*(1-Sumary!$B$29)</f>
        <v>93.324385000000007</v>
      </c>
    </row>
    <row r="15" spans="1:15" x14ac:dyDescent="0.25">
      <c r="A15" s="528"/>
      <c r="B15" s="86">
        <v>3.25</v>
      </c>
      <c r="C15" s="87">
        <f t="shared" si="1"/>
        <v>127.95275590551181</v>
      </c>
      <c r="D15" s="88">
        <f>'Roller C'!D15*(1-Sumary!$B$29)</f>
        <v>21.283772999999997</v>
      </c>
      <c r="E15" s="88">
        <f>'Roller C'!E15*(1-Sumary!$B$29)</f>
        <v>25.071506599999999</v>
      </c>
      <c r="F15" s="88">
        <f>'Roller C'!F15*(1-Sumary!$B$29)</f>
        <v>29.006622700000001</v>
      </c>
      <c r="G15" s="88">
        <f>'Roller C'!G15*(1-Sumary!$B$29)</f>
        <v>32.843946849999995</v>
      </c>
      <c r="H15" s="88">
        <f>'Roller C'!H15*(1-Sumary!$B$29)</f>
        <v>36.8527542</v>
      </c>
      <c r="I15" s="88">
        <f>'Roller C'!I15*(1-Sumary!$B$29)</f>
        <v>44.551503199999999</v>
      </c>
      <c r="J15" s="88">
        <f>'Roller C'!J15*(1-Sumary!$B$29)</f>
        <v>53.650252200000011</v>
      </c>
      <c r="K15" s="88">
        <f>'Roller C'!K15*(1-Sumary!$B$29)</f>
        <v>63.683597199999994</v>
      </c>
      <c r="L15" s="88">
        <f>'Roller C'!L15*(1-Sumary!$B$29)</f>
        <v>71.6896804</v>
      </c>
      <c r="M15" s="88">
        <f>'Roller C'!M15*(1-Sumary!$B$29)</f>
        <v>84.199185400000005</v>
      </c>
      <c r="N15" s="88">
        <f>'Roller C'!N15*(1-Sumary!$B$29)</f>
        <v>93.074349999999995</v>
      </c>
      <c r="O15" s="88">
        <f>'Roller C'!O15*(1-Sumary!$B$29)</f>
        <v>99.658299999999997</v>
      </c>
    </row>
    <row r="16" spans="1:15" x14ac:dyDescent="0.25">
      <c r="A16" s="528"/>
      <c r="B16" s="86">
        <v>3.5</v>
      </c>
      <c r="C16" s="87">
        <f t="shared" si="1"/>
        <v>137.79527559055117</v>
      </c>
      <c r="D16" s="88">
        <f>'Roller C'!D16*(1-Sumary!$B$29)</f>
        <v>22.102698</v>
      </c>
      <c r="E16" s="88">
        <f>'Roller C'!E16*(1-Sumary!$B$29)</f>
        <v>26.094491600000001</v>
      </c>
      <c r="F16" s="88">
        <f>'Roller C'!F16*(1-Sumary!$B$29)</f>
        <v>30.233667699999998</v>
      </c>
      <c r="G16" s="88">
        <f>'Roller C'!G16*(1-Sumary!$B$29)</f>
        <v>34.276394349999997</v>
      </c>
      <c r="H16" s="88">
        <f>'Roller C'!H16*(1-Sumary!$B$29)</f>
        <v>38.4892617</v>
      </c>
      <c r="I16" s="88">
        <f>'Roller C'!I16*(1-Sumary!$B$29)</f>
        <v>46.597473199999996</v>
      </c>
      <c r="J16" s="88">
        <f>'Roller C'!J16*(1-Sumary!$B$29)</f>
        <v>56.105684699999998</v>
      </c>
      <c r="K16" s="88">
        <f>'Roller C'!K16*(1-Sumary!$B$29)</f>
        <v>66.548492199999998</v>
      </c>
      <c r="L16" s="88">
        <f>'Roller C'!L16*(1-Sumary!$B$29)</f>
        <v>74.962695400000001</v>
      </c>
      <c r="M16" s="88">
        <f>'Roller C'!M16*(1-Sumary!$B$29)</f>
        <v>88.109887900000018</v>
      </c>
      <c r="N16" s="88">
        <f>'Roller C'!N16*(1-Sumary!$B$29)</f>
        <v>97.437474999999992</v>
      </c>
      <c r="O16" s="88">
        <f>'Roller C'!O16*(1-Sumary!$B$29)</f>
        <v>104.35704999999999</v>
      </c>
    </row>
    <row r="17" spans="1:15" ht="15" customHeight="1" x14ac:dyDescent="0.25">
      <c r="A17" s="65" t="s">
        <v>30</v>
      </c>
    </row>
    <row r="18" spans="1:15" ht="15" customHeight="1" x14ac:dyDescent="0.2">
      <c r="A18" s="90"/>
      <c r="B18" s="529"/>
      <c r="C18" s="530"/>
      <c r="D18" s="530"/>
      <c r="E18" s="530"/>
      <c r="F18" s="530"/>
      <c r="G18" s="530"/>
      <c r="H18" s="530"/>
      <c r="I18" s="530"/>
      <c r="J18" s="530"/>
      <c r="K18" s="530"/>
      <c r="L18" s="530"/>
      <c r="M18" s="530"/>
      <c r="N18" s="530"/>
      <c r="O18" s="530"/>
    </row>
    <row r="19" spans="1:15" ht="15" customHeight="1" x14ac:dyDescent="0.25">
      <c r="A19" s="531" t="s">
        <v>254</v>
      </c>
      <c r="B19" s="91" t="s">
        <v>255</v>
      </c>
      <c r="C19" s="92"/>
      <c r="D19" s="93">
        <f>[3]Sumary!BP4</f>
        <v>0.61</v>
      </c>
      <c r="E19" s="93">
        <f>[3]Sumary!BQ4</f>
        <v>0.76200000000000001</v>
      </c>
      <c r="F19" s="93">
        <f>[3]Sumary!BR4</f>
        <v>0.91400000000000003</v>
      </c>
      <c r="G19" s="93">
        <f>[3]Sumary!BS4</f>
        <v>1.0669999999999999</v>
      </c>
      <c r="H19" s="93">
        <f>[3]Sumary!BT4</f>
        <v>1.2190000000000001</v>
      </c>
      <c r="I19" s="93">
        <f>[3]Sumary!BU4</f>
        <v>1.524</v>
      </c>
      <c r="J19" s="93">
        <f>[3]Sumary!BV4</f>
        <v>1.829</v>
      </c>
      <c r="K19" s="93">
        <f>[3]Sumary!BW4</f>
        <v>2.1339999999999999</v>
      </c>
      <c r="L19" s="93">
        <f>[3]Sumary!BX4</f>
        <v>2.4380000000000002</v>
      </c>
      <c r="M19" s="93">
        <f>[3]Sumary!BY4</f>
        <v>2.9129999999999998</v>
      </c>
      <c r="N19" s="93">
        <f>[3]Sumary!BZ4</f>
        <v>3.25</v>
      </c>
      <c r="O19" s="93">
        <f>[3]Sumary!CA4</f>
        <v>3.5</v>
      </c>
    </row>
    <row r="20" spans="1:15" ht="15" customHeight="1" x14ac:dyDescent="0.25">
      <c r="A20" s="532"/>
      <c r="B20" s="94"/>
      <c r="C20" s="95" t="s">
        <v>256</v>
      </c>
      <c r="D20" s="96">
        <f>[3]Sumary!BP5</f>
        <v>24.015748031496063</v>
      </c>
      <c r="E20" s="96">
        <f>[3]Sumary!BQ5</f>
        <v>30</v>
      </c>
      <c r="F20" s="96">
        <f>[3]Sumary!BR5</f>
        <v>35.984251968503933</v>
      </c>
      <c r="G20" s="96">
        <f>[3]Sumary!BS5</f>
        <v>42.00787401574803</v>
      </c>
      <c r="H20" s="96">
        <f>[3]Sumary!BT5</f>
        <v>47.99212598425197</v>
      </c>
      <c r="I20" s="96">
        <f>[3]Sumary!BU5</f>
        <v>60</v>
      </c>
      <c r="J20" s="96">
        <f>[3]Sumary!BV5</f>
        <v>72.00787401574803</v>
      </c>
      <c r="K20" s="96">
        <f>[3]Sumary!BW5</f>
        <v>84.015748031496059</v>
      </c>
      <c r="L20" s="96">
        <f>[3]Sumary!BX5</f>
        <v>95.984251968503941</v>
      </c>
      <c r="M20" s="96">
        <f>[3]Sumary!BY5</f>
        <v>114.68503937007874</v>
      </c>
      <c r="N20" s="96">
        <f>[3]Sumary!BZ5</f>
        <v>127.95275590551181</v>
      </c>
      <c r="O20" s="96">
        <f>[3]Sumary!CA5</f>
        <v>137.79527559055117</v>
      </c>
    </row>
    <row r="21" spans="1:15" ht="15" customHeight="1" x14ac:dyDescent="0.25">
      <c r="A21" s="532"/>
      <c r="B21" s="97">
        <f>[3]Sumary!BN6</f>
        <v>0.61</v>
      </c>
      <c r="C21" s="98">
        <f>[3]Sumary!BO6</f>
        <v>24.015748031496063</v>
      </c>
      <c r="D21" s="88">
        <f>'Roller C'!D21*(1-Sumary!$B$29)</f>
        <v>14.496199926470588</v>
      </c>
      <c r="E21" s="88">
        <f>'Roller C'!E21*(1-Sumary!$B$29)</f>
        <v>16.343423514705883</v>
      </c>
      <c r="F21" s="88">
        <f>'Roller C'!F21*(1-Sumary!$B$29)</f>
        <v>18.391206257352941</v>
      </c>
      <c r="G21" s="88">
        <f>'Roller C'!G21*(1-Sumary!$B$29)</f>
        <v>20.284155444852942</v>
      </c>
      <c r="H21" s="88">
        <f>'Roller C'!H21*(1-Sumary!$B$29)</f>
        <v>22.432217764705886</v>
      </c>
      <c r="I21" s="88">
        <f>'Roller C'!I21*(1-Sumary!$B$29)</f>
        <v>26.272670117647056</v>
      </c>
      <c r="J21" s="88">
        <f>'Roller C'!J21*(1-Sumary!$B$29)</f>
        <v>31.513122470588243</v>
      </c>
      <c r="K21" s="88">
        <f>'Roller C'!K21*(1-Sumary!$B$29)</f>
        <v>37.688170823529411</v>
      </c>
      <c r="L21" s="88">
        <f>'Roller C'!L21*(1-Sumary!$B$29)</f>
        <v>41.848607529411773</v>
      </c>
      <c r="M21" s="88">
        <f>'Roller C'!M21*(1-Sumary!$B$29)</f>
        <v>48.349289882352942</v>
      </c>
      <c r="N21" s="88">
        <f>'Roller C'!N21*(1-Sumary!$B$29)</f>
        <v>52.961352941176479</v>
      </c>
      <c r="O21" s="88">
        <f>'Roller C'!O21*(1-Sumary!$B$29)</f>
        <v>56.382764705882359</v>
      </c>
    </row>
    <row r="22" spans="1:15" ht="15" customHeight="1" x14ac:dyDescent="0.25">
      <c r="A22" s="532"/>
      <c r="B22" s="97">
        <f>[3]Sumary!BN7</f>
        <v>0.76200000000000001</v>
      </c>
      <c r="C22" s="98">
        <f>[3]Sumary!BO7</f>
        <v>30</v>
      </c>
      <c r="D22" s="88">
        <f>'Roller C'!D22*(1-Sumary!$B$29)</f>
        <v>15.123573444117646</v>
      </c>
      <c r="E22" s="88">
        <f>'Roller C'!E22*(1-Sumary!$B$29)</f>
        <v>17.127126171176471</v>
      </c>
      <c r="F22" s="88">
        <f>'Roller C'!F22*(1-Sumary!$B$29)</f>
        <v>19.331238052647059</v>
      </c>
      <c r="G22" s="88">
        <f>'Roller C'!G22*(1-Sumary!$B$29)</f>
        <v>21.381544860147059</v>
      </c>
      <c r="H22" s="88">
        <f>'Roller C'!H22*(1-Sumary!$B$29)</f>
        <v>23.685936318823533</v>
      </c>
      <c r="I22" s="88">
        <f>'Roller C'!I22*(1-Sumary!$B$29)</f>
        <v>27.840075430588236</v>
      </c>
      <c r="J22" s="88">
        <f>'Roller C'!J22*(1-Sumary!$B$29)</f>
        <v>33.394214542352948</v>
      </c>
      <c r="K22" s="88">
        <f>'Roller C'!K22*(1-Sumary!$B$29)</f>
        <v>39.882949654117638</v>
      </c>
      <c r="L22" s="88">
        <f>'Roller C'!L22*(1-Sumary!$B$29)</f>
        <v>44.356044637647067</v>
      </c>
      <c r="M22" s="88">
        <f>'Roller C'!M22*(1-Sumary!$B$29)</f>
        <v>51.345255549411775</v>
      </c>
      <c r="N22" s="88">
        <f>'Roller C'!N22*(1-Sumary!$B$29)</f>
        <v>56.303916764705882</v>
      </c>
      <c r="O22" s="88">
        <f>'Roller C'!O22*(1-Sumary!$B$29)</f>
        <v>59.982448823529424</v>
      </c>
    </row>
    <row r="23" spans="1:15" ht="15" customHeight="1" x14ac:dyDescent="0.25">
      <c r="A23" s="532"/>
      <c r="B23" s="97">
        <f>[3]Sumary!BN8</f>
        <v>0.91400000000000003</v>
      </c>
      <c r="C23" s="98">
        <f>[3]Sumary!BO8</f>
        <v>35.984251968503933</v>
      </c>
      <c r="D23" s="88">
        <f>'Roller C'!D23*(1-Sumary!$B$29)</f>
        <v>15.750946961764708</v>
      </c>
      <c r="E23" s="88">
        <f>'Roller C'!E23*(1-Sumary!$B$29)</f>
        <v>17.910828827647062</v>
      </c>
      <c r="F23" s="88">
        <f>'Roller C'!F23*(1-Sumary!$B$29)</f>
        <v>20.271269847941177</v>
      </c>
      <c r="G23" s="88">
        <f>'Roller C'!G23*(1-Sumary!$B$29)</f>
        <v>22.478934275441176</v>
      </c>
      <c r="H23" s="88">
        <f>'Roller C'!H23*(1-Sumary!$B$29)</f>
        <v>24.93965487294118</v>
      </c>
      <c r="I23" s="88">
        <f>'Roller C'!I23*(1-Sumary!$B$29)</f>
        <v>29.407480743529412</v>
      </c>
      <c r="J23" s="88">
        <f>'Roller C'!J23*(1-Sumary!$B$29)</f>
        <v>35.275306614117653</v>
      </c>
      <c r="K23" s="88">
        <f>'Roller C'!K23*(1-Sumary!$B$29)</f>
        <v>42.077728484705879</v>
      </c>
      <c r="L23" s="88">
        <f>'Roller C'!L23*(1-Sumary!$B$29)</f>
        <v>46.86348174588236</v>
      </c>
      <c r="M23" s="88">
        <f>'Roller C'!M23*(1-Sumary!$B$29)</f>
        <v>54.341221216470601</v>
      </c>
      <c r="N23" s="88">
        <f>'Roller C'!N23*(1-Sumary!$B$29)</f>
        <v>59.646480588235299</v>
      </c>
      <c r="O23" s="88">
        <f>'Roller C'!O23*(1-Sumary!$B$29)</f>
        <v>63.582132941176482</v>
      </c>
    </row>
    <row r="24" spans="1:15" ht="15" customHeight="1" x14ac:dyDescent="0.25">
      <c r="A24" s="532"/>
      <c r="B24" s="97">
        <f>[3]Sumary!BN9</f>
        <v>1.0669999999999999</v>
      </c>
      <c r="C24" s="98">
        <f>[3]Sumary!BO9</f>
        <v>42.00787401574803</v>
      </c>
      <c r="D24" s="88">
        <f>'Roller C'!D24*(1-Sumary!$B$29)</f>
        <v>16.382447936764706</v>
      </c>
      <c r="E24" s="88">
        <f>'Roller C'!E24*(1-Sumary!$B$29)</f>
        <v>18.69968742264706</v>
      </c>
      <c r="F24" s="88">
        <f>'Roller C'!F24*(1-Sumary!$B$29)</f>
        <v>21.217486062941177</v>
      </c>
      <c r="G24" s="88">
        <f>'Roller C'!G24*(1-Sumary!$B$29)</f>
        <v>23.583543357941174</v>
      </c>
      <c r="H24" s="88">
        <f>'Roller C'!H24*(1-Sumary!$B$29)</f>
        <v>26.201621575441184</v>
      </c>
      <c r="I24" s="88">
        <f>'Roller C'!I24*(1-Sumary!$B$29)</f>
        <v>30.98519793352941</v>
      </c>
      <c r="J24" s="88">
        <f>'Roller C'!J24*(1-Sumary!$B$29)</f>
        <v>37.168774291617652</v>
      </c>
      <c r="K24" s="88">
        <f>'Roller C'!K24*(1-Sumary!$B$29)</f>
        <v>44.286946649705875</v>
      </c>
      <c r="L24" s="88">
        <f>'Roller C'!L24*(1-Sumary!$B$29)</f>
        <v>49.387415150882369</v>
      </c>
      <c r="M24" s="88">
        <f>'Roller C'!M24*(1-Sumary!$B$29)</f>
        <v>57.356897183970595</v>
      </c>
      <c r="N24" s="88">
        <f>'Roller C'!N24*(1-Sumary!$B$29)</f>
        <v>63.011034963235296</v>
      </c>
      <c r="O24" s="88">
        <f>'Roller C'!O24*(1-Sumary!$B$29)</f>
        <v>67.205499191176472</v>
      </c>
    </row>
    <row r="25" spans="1:15" ht="15" customHeight="1" x14ac:dyDescent="0.25">
      <c r="A25" s="532"/>
      <c r="B25" s="97">
        <f>[3]Sumary!BN10</f>
        <v>1.2190000000000001</v>
      </c>
      <c r="C25" s="98">
        <f>[3]Sumary!BO10</f>
        <v>47.99212598425197</v>
      </c>
      <c r="D25" s="88">
        <f>'Roller C'!D25*(1-Sumary!$B$29)</f>
        <v>17.009821454411764</v>
      </c>
      <c r="E25" s="88">
        <f>'Roller C'!E25*(1-Sumary!$B$29)</f>
        <v>19.483390079117651</v>
      </c>
      <c r="F25" s="88">
        <f>'Roller C'!F25*(1-Sumary!$B$29)</f>
        <v>22.157517858235295</v>
      </c>
      <c r="G25" s="88">
        <f>'Roller C'!G25*(1-Sumary!$B$29)</f>
        <v>24.680932773235298</v>
      </c>
      <c r="H25" s="88">
        <f>'Roller C'!H25*(1-Sumary!$B$29)</f>
        <v>27.455340129558831</v>
      </c>
      <c r="I25" s="88">
        <f>'Roller C'!I25*(1-Sumary!$B$29)</f>
        <v>32.552603246470589</v>
      </c>
      <c r="J25" s="88">
        <f>'Roller C'!J25*(1-Sumary!$B$29)</f>
        <v>39.049866363382364</v>
      </c>
      <c r="K25" s="88">
        <f>'Roller C'!K25*(1-Sumary!$B$29)</f>
        <v>46.481725480294124</v>
      </c>
      <c r="L25" s="88">
        <f>'Roller C'!L25*(1-Sumary!$B$29)</f>
        <v>51.894852259117663</v>
      </c>
      <c r="M25" s="88">
        <f>'Roller C'!M25*(1-Sumary!$B$29)</f>
        <v>60.352862851029414</v>
      </c>
      <c r="N25" s="88">
        <f>'Roller C'!N25*(1-Sumary!$B$29)</f>
        <v>66.353598786764707</v>
      </c>
      <c r="O25" s="88">
        <f>'Roller C'!O25*(1-Sumary!$B$29)</f>
        <v>70.805183308823544</v>
      </c>
    </row>
    <row r="26" spans="1:15" ht="15" customHeight="1" x14ac:dyDescent="0.25">
      <c r="A26" s="532"/>
      <c r="B26" s="97">
        <f>[3]Sumary!BN11</f>
        <v>1.524</v>
      </c>
      <c r="C26" s="98">
        <f>[3]Sumary!BO11</f>
        <v>60</v>
      </c>
      <c r="D26" s="88">
        <f>'Roller C'!D26*(1-Sumary!$B$29)</f>
        <v>18.268695947058823</v>
      </c>
      <c r="E26" s="88">
        <f>'Roller C'!E26*(1-Sumary!$B$29)</f>
        <v>21.055951330588236</v>
      </c>
      <c r="F26" s="88">
        <f>'Roller C'!F26*(1-Sumary!$B$29)</f>
        <v>24.043765868529412</v>
      </c>
      <c r="G26" s="88">
        <f>'Roller C'!G26*(1-Sumary!$B$29)</f>
        <v>26.882931271029413</v>
      </c>
      <c r="H26" s="88">
        <f>'Roller C'!H26*(1-Sumary!$B$29)</f>
        <v>29.971025386176475</v>
      </c>
      <c r="I26" s="88">
        <f>'Roller C'!I26*(1-Sumary!$B$29)</f>
        <v>35.697725749411767</v>
      </c>
      <c r="J26" s="88">
        <f>'Roller C'!J26*(1-Sumary!$B$29)</f>
        <v>42.824426112647068</v>
      </c>
      <c r="K26" s="88">
        <f>'Roller C'!K26*(1-Sumary!$B$29)</f>
        <v>50.885722475882353</v>
      </c>
      <c r="L26" s="88">
        <f>'Roller C'!L26*(1-Sumary!$B$29)</f>
        <v>56.926222772352951</v>
      </c>
      <c r="M26" s="88">
        <f>'Roller C'!M26*(1-Sumary!$B$29)</f>
        <v>66.364504485588242</v>
      </c>
      <c r="N26" s="88">
        <f>'Roller C'!N26*(1-Sumary!$B$29)</f>
        <v>73.060716985294121</v>
      </c>
      <c r="O26" s="88">
        <f>'Roller C'!O26*(1-Sumary!$B$29)</f>
        <v>78.028233676470592</v>
      </c>
    </row>
    <row r="27" spans="1:15" ht="15" customHeight="1" x14ac:dyDescent="0.25">
      <c r="A27" s="532"/>
      <c r="B27" s="97">
        <f>[3]Sumary!BN12</f>
        <v>1.829</v>
      </c>
      <c r="C27" s="98">
        <f>[3]Sumary!BO12</f>
        <v>72.00787401574803</v>
      </c>
      <c r="D27" s="88">
        <f>'Roller C'!D27*(1-Sumary!$B$29)</f>
        <v>19.527570439705883</v>
      </c>
      <c r="E27" s="88">
        <f>'Roller C'!E27*(1-Sumary!$B$29)</f>
        <v>22.628512582058825</v>
      </c>
      <c r="F27" s="88">
        <f>'Roller C'!F27*(1-Sumary!$B$29)</f>
        <v>25.93001387882353</v>
      </c>
      <c r="G27" s="88">
        <f>'Roller C'!G27*(1-Sumary!$B$29)</f>
        <v>29.084929768823528</v>
      </c>
      <c r="H27" s="88">
        <f>'Roller C'!H27*(1-Sumary!$B$29)</f>
        <v>32.486710642794122</v>
      </c>
      <c r="I27" s="88">
        <f>'Roller C'!I27*(1-Sumary!$B$29)</f>
        <v>38.842848252352944</v>
      </c>
      <c r="J27" s="88">
        <f>'Roller C'!J27*(1-Sumary!$B$29)</f>
        <v>46.598985861911771</v>
      </c>
      <c r="K27" s="88">
        <f>'Roller C'!K27*(1-Sumary!$B$29)</f>
        <v>55.28971947147059</v>
      </c>
      <c r="L27" s="88">
        <f>'Roller C'!L27*(1-Sumary!$B$29)</f>
        <v>61.957593285588246</v>
      </c>
      <c r="M27" s="88">
        <f>'Roller C'!M27*(1-Sumary!$B$29)</f>
        <v>72.376146120147069</v>
      </c>
      <c r="N27" s="88">
        <f>'Roller C'!N27*(1-Sumary!$B$29)</f>
        <v>79.767835183823536</v>
      </c>
      <c r="O27" s="88">
        <f>'Roller C'!O27*(1-Sumary!$B$29)</f>
        <v>85.251284044117654</v>
      </c>
    </row>
    <row r="28" spans="1:15" ht="15" customHeight="1" x14ac:dyDescent="0.25">
      <c r="A28" s="532"/>
      <c r="B28" s="97">
        <f>[3]Sumary!BN13</f>
        <v>2.1339999999999999</v>
      </c>
      <c r="C28" s="98">
        <f>[3]Sumary!BO13</f>
        <v>84.015748031496059</v>
      </c>
      <c r="D28" s="88">
        <f>'Roller C'!D28*(1-Sumary!$B$29)</f>
        <v>20.786444932352943</v>
      </c>
      <c r="E28" s="88">
        <f>'Roller C'!E28*(1-Sumary!$B$29)</f>
        <v>24.20107383352941</v>
      </c>
      <c r="F28" s="88">
        <f>'Roller C'!F28*(1-Sumary!$B$29)</f>
        <v>27.816261889117648</v>
      </c>
      <c r="G28" s="88">
        <f>'Roller C'!G28*(1-Sumary!$B$29)</f>
        <v>31.286928266617647</v>
      </c>
      <c r="H28" s="88">
        <f>'Roller C'!H28*(1-Sumary!$B$29)</f>
        <v>35.002395899411773</v>
      </c>
      <c r="I28" s="88">
        <f>'Roller C'!I28*(1-Sumary!$B$29)</f>
        <v>41.987970755294121</v>
      </c>
      <c r="J28" s="88">
        <f>'Roller C'!J28*(1-Sumary!$B$29)</f>
        <v>50.373545611176482</v>
      </c>
      <c r="K28" s="88">
        <f>'Roller C'!K28*(1-Sumary!$B$29)</f>
        <v>59.69371646705882</v>
      </c>
      <c r="L28" s="88">
        <f>'Roller C'!L28*(1-Sumary!$B$29)</f>
        <v>66.988963798823534</v>
      </c>
      <c r="M28" s="88">
        <f>'Roller C'!M28*(1-Sumary!$B$29)</f>
        <v>78.387787754705883</v>
      </c>
      <c r="N28" s="88">
        <f>'Roller C'!N28*(1-Sumary!$B$29)</f>
        <v>86.47495338235295</v>
      </c>
      <c r="O28" s="88">
        <f>'Roller C'!O28*(1-Sumary!$B$29)</f>
        <v>92.474334411764687</v>
      </c>
    </row>
    <row r="29" spans="1:15" ht="15" customHeight="1" x14ac:dyDescent="0.25">
      <c r="A29" s="532"/>
      <c r="B29" s="97">
        <f>[3]Sumary!BN14</f>
        <v>2.4380000000000002</v>
      </c>
      <c r="C29" s="98">
        <f>[3]Sumary!BO14</f>
        <v>95.984251968503941</v>
      </c>
      <c r="D29" s="88">
        <f>'Roller C'!D29*(1-Sumary!$B$29)</f>
        <v>22.041191967647059</v>
      </c>
      <c r="E29" s="88">
        <f>'Roller C'!E29*(1-Sumary!$B$29)</f>
        <v>25.76847914647059</v>
      </c>
      <c r="F29" s="88">
        <f>'Roller C'!F29*(1-Sumary!$B$29)</f>
        <v>29.696325479705884</v>
      </c>
      <c r="G29" s="88">
        <f>'Roller C'!G29*(1-Sumary!$B$29)</f>
        <v>33.481707097205884</v>
      </c>
      <c r="H29" s="88">
        <f>'Roller C'!H29*(1-Sumary!$B$29)</f>
        <v>37.509833007647067</v>
      </c>
      <c r="I29" s="88">
        <f>'Roller C'!I29*(1-Sumary!$B$29)</f>
        <v>45.12278138117648</v>
      </c>
      <c r="J29" s="88">
        <f>'Roller C'!J29*(1-Sumary!$B$29)</f>
        <v>54.135729754705892</v>
      </c>
      <c r="K29" s="88">
        <f>'Roller C'!K29*(1-Sumary!$B$29)</f>
        <v>64.083274128235303</v>
      </c>
      <c r="L29" s="88">
        <f>'Roller C'!L29*(1-Sumary!$B$29)</f>
        <v>72.003838015294136</v>
      </c>
      <c r="M29" s="88">
        <f>'Roller C'!M29*(1-Sumary!$B$29)</f>
        <v>84.379719088823535</v>
      </c>
      <c r="N29" s="88">
        <f>'Roller C'!N29*(1-Sumary!$B$29)</f>
        <v>93.160081029411771</v>
      </c>
      <c r="O29" s="88">
        <f>'Roller C'!O29*(1-Sumary!$B$29)</f>
        <v>99.673702647058832</v>
      </c>
    </row>
    <row r="30" spans="1:15" ht="15" customHeight="1" x14ac:dyDescent="0.25">
      <c r="A30" s="532"/>
      <c r="B30" s="97">
        <f>[3]Sumary!BN15</f>
        <v>2.9129999999999998</v>
      </c>
      <c r="C30" s="98">
        <f>[3]Sumary!BO15</f>
        <v>114.68503937007874</v>
      </c>
      <c r="D30" s="88">
        <f>'Roller C'!D30*(1-Sumary!$B$29)</f>
        <v>24.001734210294121</v>
      </c>
      <c r="E30" s="88">
        <f>'Roller C'!E30*(1-Sumary!$B$29)</f>
        <v>28.217549947941176</v>
      </c>
      <c r="F30" s="88">
        <f>'Roller C'!F30*(1-Sumary!$B$29)</f>
        <v>32.633924840000006</v>
      </c>
      <c r="G30" s="88">
        <f>'Roller C'!G30*(1-Sumary!$B$29)</f>
        <v>36.91104902</v>
      </c>
      <c r="H30" s="88">
        <f>'Roller C'!H30*(1-Sumary!$B$29)</f>
        <v>41.427703489264701</v>
      </c>
      <c r="I30" s="88">
        <f>'Roller C'!I30*(1-Sumary!$B$29)</f>
        <v>50.020922984117654</v>
      </c>
      <c r="J30" s="88">
        <f>'Roller C'!J30*(1-Sumary!$B$29)</f>
        <v>60.014142478970591</v>
      </c>
      <c r="K30" s="88">
        <f>'Roller C'!K30*(1-Sumary!$B$29)</f>
        <v>70.941957973823534</v>
      </c>
      <c r="L30" s="88">
        <f>'Roller C'!L30*(1-Sumary!$B$29)</f>
        <v>79.839578978529403</v>
      </c>
      <c r="M30" s="88">
        <f>'Roller C'!M30*(1-Sumary!$B$29)</f>
        <v>93.742111798382354</v>
      </c>
      <c r="N30" s="88">
        <f>'Roller C'!N30*(1-Sumary!$B$29)</f>
        <v>103.60559297794117</v>
      </c>
      <c r="O30" s="88">
        <f>'Roller C'!O30*(1-Sumary!$B$29)</f>
        <v>110.92271551470589</v>
      </c>
    </row>
    <row r="31" spans="1:15" ht="15" customHeight="1" x14ac:dyDescent="0.25">
      <c r="A31" s="532"/>
      <c r="B31" s="97">
        <f>[3]Sumary!BN16</f>
        <v>3.25</v>
      </c>
      <c r="C31" s="98">
        <f>[3]Sumary!BO16</f>
        <v>127.95275590551181</v>
      </c>
      <c r="D31" s="88">
        <f>'Roller C'!D31*(1-Sumary!$B$29)</f>
        <v>25.392687338235294</v>
      </c>
      <c r="E31" s="88">
        <f>'Roller C'!E31*(1-Sumary!$B$29)</f>
        <v>29.955101232352945</v>
      </c>
      <c r="F31" s="88">
        <f>'Roller C'!F31*(1-Sumary!$B$29)</f>
        <v>34.718074280882355</v>
      </c>
      <c r="G31" s="88">
        <f>'Roller C'!G31*(1-Sumary!$B$29)</f>
        <v>39.344076868382352</v>
      </c>
      <c r="H31" s="88">
        <f>'Roller C'!H31*(1-Sumary!$B$29)</f>
        <v>44.207329494117651</v>
      </c>
      <c r="I31" s="88">
        <f>'Roller C'!I31*(1-Sumary!$B$29)</f>
        <v>53.496025552941191</v>
      </c>
      <c r="J31" s="88">
        <f>'Roller C'!J31*(1-Sumary!$B$29)</f>
        <v>64.184721611764715</v>
      </c>
      <c r="K31" s="88">
        <f>'Roller C'!K31*(1-Sumary!$B$29)</f>
        <v>75.808013670588224</v>
      </c>
      <c r="L31" s="88">
        <f>'Roller C'!L31*(1-Sumary!$B$29)</f>
        <v>85.398830988235304</v>
      </c>
      <c r="M31" s="88">
        <f>'Roller C'!M31*(1-Sumary!$B$29)</f>
        <v>100.38448304705884</v>
      </c>
      <c r="N31" s="88">
        <f>'Roller C'!N31*(1-Sumary!$B$29)</f>
        <v>111.01640882352942</v>
      </c>
      <c r="O31" s="88">
        <f>'Roller C'!O31*(1-Sumary!$B$29)</f>
        <v>118.90359411764706</v>
      </c>
    </row>
    <row r="32" spans="1:15" ht="15" customHeight="1" x14ac:dyDescent="0.25">
      <c r="A32" s="532"/>
      <c r="B32" s="97">
        <f>[3]Sumary!BN17</f>
        <v>3.5</v>
      </c>
      <c r="C32" s="98">
        <f>[3]Sumary!BO17</f>
        <v>137.79527559055117</v>
      </c>
      <c r="D32" s="88">
        <f>'Roller C'!D32*(1-Sumary!$B$29)</f>
        <v>26.424551676470593</v>
      </c>
      <c r="E32" s="88">
        <f>'Roller C'!E32*(1-Sumary!$B$29)</f>
        <v>31.244085864705884</v>
      </c>
      <c r="F32" s="88">
        <f>'Roller C'!F32*(1-Sumary!$B$29)</f>
        <v>36.264179207352939</v>
      </c>
      <c r="G32" s="88">
        <f>'Roller C'!G32*(1-Sumary!$B$29)</f>
        <v>41.148993669852942</v>
      </c>
      <c r="H32" s="88">
        <f>'Roller C'!H32*(1-Sumary!$B$29)</f>
        <v>46.269366589705882</v>
      </c>
      <c r="I32" s="88">
        <f>'Roller C'!I32*(1-Sumary!$B$29)</f>
        <v>56.073994817647069</v>
      </c>
      <c r="J32" s="88">
        <f>'Roller C'!J32*(1-Sumary!$B$29)</f>
        <v>67.278623045588247</v>
      </c>
      <c r="K32" s="88">
        <f>'Roller C'!K32*(1-Sumary!$B$29)</f>
        <v>79.417847273529418</v>
      </c>
      <c r="L32" s="88">
        <f>'Roller C'!L32*(1-Sumary!$B$29)</f>
        <v>89.522905179411765</v>
      </c>
      <c r="M32" s="88">
        <f>'Roller C'!M32*(1-Sumary!$B$29)</f>
        <v>105.31205815735296</v>
      </c>
      <c r="N32" s="88">
        <f>'Roller C'!N32*(1-Sumary!$B$29)</f>
        <v>116.51404669117647</v>
      </c>
      <c r="O32" s="88">
        <f>'Roller C'!O32*(1-Sumary!$B$29)</f>
        <v>124.82412720588236</v>
      </c>
    </row>
    <row r="33" spans="1:15" ht="15" customHeight="1" x14ac:dyDescent="0.25">
      <c r="B33" s="99"/>
      <c r="C33" s="100"/>
      <c r="D33" s="101"/>
      <c r="E33" s="101"/>
      <c r="F33" s="101"/>
      <c r="G33" s="101"/>
      <c r="H33" s="101"/>
      <c r="I33" s="101"/>
      <c r="J33" s="101"/>
      <c r="K33" s="101"/>
      <c r="L33" s="101"/>
      <c r="M33" s="101"/>
      <c r="N33" s="101"/>
      <c r="O33" s="101"/>
    </row>
    <row r="34" spans="1:15" ht="15" customHeight="1" x14ac:dyDescent="0.25">
      <c r="A34" s="65" t="s">
        <v>31</v>
      </c>
    </row>
    <row r="35" spans="1:15" ht="15" customHeight="1" x14ac:dyDescent="0.2">
      <c r="A35" s="90"/>
      <c r="B35" s="529"/>
      <c r="C35" s="530"/>
      <c r="D35" s="530"/>
      <c r="E35" s="530"/>
      <c r="F35" s="530"/>
      <c r="G35" s="530"/>
      <c r="H35" s="530"/>
      <c r="I35" s="530"/>
      <c r="J35" s="530"/>
      <c r="K35" s="530"/>
      <c r="L35" s="530"/>
      <c r="M35" s="530"/>
      <c r="N35" s="530"/>
      <c r="O35" s="530"/>
    </row>
    <row r="36" spans="1:15" ht="15" customHeight="1" x14ac:dyDescent="0.25">
      <c r="A36" s="523" t="s">
        <v>254</v>
      </c>
      <c r="B36" s="91" t="s">
        <v>255</v>
      </c>
      <c r="C36" s="92"/>
      <c r="D36" s="93">
        <f>[3]Sumary!BP4</f>
        <v>0.61</v>
      </c>
      <c r="E36" s="93">
        <f>[3]Sumary!BQ4</f>
        <v>0.76200000000000001</v>
      </c>
      <c r="F36" s="93">
        <f>[3]Sumary!BR4</f>
        <v>0.91400000000000003</v>
      </c>
      <c r="G36" s="93">
        <f>[3]Sumary!BS4</f>
        <v>1.0669999999999999</v>
      </c>
      <c r="H36" s="93">
        <f>[3]Sumary!BT4</f>
        <v>1.2190000000000001</v>
      </c>
      <c r="I36" s="93">
        <f>[3]Sumary!BU4</f>
        <v>1.524</v>
      </c>
      <c r="J36" s="93">
        <f>[3]Sumary!BV4</f>
        <v>1.829</v>
      </c>
      <c r="K36" s="93">
        <f>[3]Sumary!BW4</f>
        <v>2.1339999999999999</v>
      </c>
      <c r="L36" s="93">
        <f>[3]Sumary!BX4</f>
        <v>2.4380000000000002</v>
      </c>
      <c r="M36" s="93">
        <f>[3]Sumary!BY4</f>
        <v>2.9129999999999998</v>
      </c>
      <c r="N36" s="93">
        <f>[3]Sumary!BZ4</f>
        <v>3.25</v>
      </c>
      <c r="O36" s="93">
        <f>[3]Sumary!CA4</f>
        <v>3.5</v>
      </c>
    </row>
    <row r="37" spans="1:15" ht="15" customHeight="1" x14ac:dyDescent="0.25">
      <c r="A37" s="524"/>
      <c r="B37" s="102"/>
      <c r="C37" s="103" t="s">
        <v>256</v>
      </c>
      <c r="D37" s="96">
        <f>[3]Sumary!BP5</f>
        <v>24.015748031496063</v>
      </c>
      <c r="E37" s="96">
        <f>[3]Sumary!BQ5</f>
        <v>30</v>
      </c>
      <c r="F37" s="96">
        <f>[3]Sumary!BR5</f>
        <v>35.984251968503933</v>
      </c>
      <c r="G37" s="96">
        <f>[3]Sumary!BS5</f>
        <v>42.00787401574803</v>
      </c>
      <c r="H37" s="96">
        <f>[3]Sumary!BT5</f>
        <v>47.99212598425197</v>
      </c>
      <c r="I37" s="96">
        <f>[3]Sumary!BU5</f>
        <v>60</v>
      </c>
      <c r="J37" s="96">
        <f>[3]Sumary!BV5</f>
        <v>72.00787401574803</v>
      </c>
      <c r="K37" s="96">
        <f>[3]Sumary!BW5</f>
        <v>84.015748031496059</v>
      </c>
      <c r="L37" s="96">
        <f>[3]Sumary!BX5</f>
        <v>95.984251968503941</v>
      </c>
      <c r="M37" s="96">
        <f>[3]Sumary!BY5</f>
        <v>114.68503937007874</v>
      </c>
      <c r="N37" s="96">
        <f>[3]Sumary!BZ5</f>
        <v>127.95275590551181</v>
      </c>
      <c r="O37" s="96">
        <f>[3]Sumary!CA5</f>
        <v>137.79527559055117</v>
      </c>
    </row>
    <row r="38" spans="1:15" ht="15" customHeight="1" x14ac:dyDescent="0.25">
      <c r="A38" s="524"/>
      <c r="B38" s="97">
        <f>[3]Sumary!BN6</f>
        <v>0.61</v>
      </c>
      <c r="C38" s="98">
        <f>[3]Sumary!BO6</f>
        <v>24.015748031496063</v>
      </c>
      <c r="D38" s="88">
        <f>'Roller C'!D38*(1-Sumary!$B$29)</f>
        <v>16.213393670988573</v>
      </c>
      <c r="E38" s="88">
        <f>'Roller C'!E38*(1-Sumary!$B$29)</f>
        <v>18.488508159497208</v>
      </c>
      <c r="F38" s="88">
        <f>'Roller C'!F38*(1-Sumary!$B$29)</f>
        <v>21.070327658237101</v>
      </c>
      <c r="G38" s="88">
        <f>'Roller C'!G38*(1-Sumary!$B$29)</f>
        <v>23.411751215906985</v>
      </c>
      <c r="H38" s="88">
        <f>'Roller C'!H38*(1-Sumary!$B$29)</f>
        <v>26.14692321976251</v>
      </c>
      <c r="I38" s="88">
        <f>'Roller C'!I38*(1-Sumary!$B$29)</f>
        <v>30.916813771056649</v>
      </c>
      <c r="J38" s="88">
        <f>'Roller C'!J38*(1-Sumary!$B$29)</f>
        <v>37.086704322350805</v>
      </c>
      <c r="K38" s="88">
        <f>'Roller C'!K38*(1-Sumary!$B$29)</f>
        <v>44.191190873644949</v>
      </c>
      <c r="L38" s="88">
        <f>'Roller C'!L38*(1-Sumary!$B$29)</f>
        <v>49.27801843952502</v>
      </c>
      <c r="M38" s="88">
        <f>'Roller C'!M38*(1-Sumary!$B$29)</f>
        <v>57.226186511212624</v>
      </c>
      <c r="N38" s="88">
        <f>'Roller C'!N38*(1-Sumary!$B$29)</f>
        <v>62.86520259575731</v>
      </c>
      <c r="O38" s="88">
        <f>'Roller C'!O38*(1-Sumary!$B$29)</f>
        <v>67.048448949277102</v>
      </c>
    </row>
    <row r="39" spans="1:15" ht="15" customHeight="1" x14ac:dyDescent="0.25">
      <c r="A39" s="524"/>
      <c r="B39" s="97">
        <f>[3]Sumary!BN7</f>
        <v>0.76200000000000001</v>
      </c>
      <c r="C39" s="98">
        <f>[3]Sumary!BO7</f>
        <v>30</v>
      </c>
      <c r="D39" s="88">
        <f>'Roller C'!D39*(1-Sumary!$B$29)</f>
        <v>17.09919634622646</v>
      </c>
      <c r="E39" s="88">
        <f>'Roller C'!E39*(1-Sumary!$B$29)</f>
        <v>19.595035435777973</v>
      </c>
      <c r="F39" s="88">
        <f>'Roller C'!F39*(1-Sumary!$B$29)</f>
        <v>22.397579535560752</v>
      </c>
      <c r="G39" s="88">
        <f>'Roller C'!G39*(1-Sumary!$B$29)</f>
        <v>24.961179829806696</v>
      </c>
      <c r="H39" s="88">
        <f>'Roller C'!H39*(1-Sumary!$B$29)</f>
        <v>27.917076434705105</v>
      </c>
      <c r="I39" s="88">
        <f>'Roller C'!I39*(1-Sumary!$B$29)</f>
        <v>33.12986832361819</v>
      </c>
      <c r="J39" s="88">
        <f>'Roller C'!J39*(1-Sumary!$B$29)</f>
        <v>39.742660212531277</v>
      </c>
      <c r="K39" s="88">
        <f>'Roller C'!K39*(1-Sumary!$B$29)</f>
        <v>47.29004810144437</v>
      </c>
      <c r="L39" s="88">
        <f>'Roller C'!L39*(1-Sumary!$B$29)</f>
        <v>52.818324869410212</v>
      </c>
      <c r="M39" s="88">
        <f>'Roller C'!M39*(1-Sumary!$B$29)</f>
        <v>61.456257319356823</v>
      </c>
      <c r="N39" s="88">
        <f>'Roller C'!N39*(1-Sumary!$B$29)</f>
        <v>67.58464307858209</v>
      </c>
      <c r="O39" s="88">
        <f>'Roller C'!O39*(1-Sumary!$B$29)</f>
        <v>72.130923315396117</v>
      </c>
    </row>
    <row r="40" spans="1:15" ht="15" customHeight="1" x14ac:dyDescent="0.25">
      <c r="A40" s="524"/>
      <c r="B40" s="97">
        <f>[3]Sumary!BN8</f>
        <v>0.91400000000000003</v>
      </c>
      <c r="C40" s="98">
        <f>[3]Sumary!BO8</f>
        <v>35.984251968503933</v>
      </c>
      <c r="D40" s="88">
        <f>'Roller C'!D40*(1-Sumary!$B$29)</f>
        <v>17.984999021464347</v>
      </c>
      <c r="E40" s="88">
        <f>'Roller C'!E40*(1-Sumary!$B$29)</f>
        <v>20.701562712058745</v>
      </c>
      <c r="F40" s="88">
        <f>'Roller C'!F40*(1-Sumary!$B$29)</f>
        <v>23.724831412884402</v>
      </c>
      <c r="G40" s="88">
        <f>'Roller C'!G40*(1-Sumary!$B$29)</f>
        <v>26.510608443706403</v>
      </c>
      <c r="H40" s="88">
        <f>'Roller C'!H40*(1-Sumary!$B$29)</f>
        <v>29.687229649647701</v>
      </c>
      <c r="I40" s="88">
        <f>'Roller C'!I40*(1-Sumary!$B$29)</f>
        <v>35.342922876179728</v>
      </c>
      <c r="J40" s="88">
        <f>'Roller C'!J40*(1-Sumary!$B$29)</f>
        <v>42.398616102711756</v>
      </c>
      <c r="K40" s="88">
        <f>'Roller C'!K40*(1-Sumary!$B$29)</f>
        <v>50.388905329243784</v>
      </c>
      <c r="L40" s="88">
        <f>'Roller C'!L40*(1-Sumary!$B$29)</f>
        <v>56.358631299295403</v>
      </c>
      <c r="M40" s="88">
        <f>'Roller C'!M40*(1-Sumary!$B$29)</f>
        <v>65.686328127501014</v>
      </c>
      <c r="N40" s="88">
        <f>'Roller C'!N40*(1-Sumary!$B$29)</f>
        <v>72.304083561406898</v>
      </c>
      <c r="O40" s="88">
        <f>'Roller C'!O40*(1-Sumary!$B$29)</f>
        <v>77.213397681515133</v>
      </c>
    </row>
    <row r="41" spans="1:15" ht="15" customHeight="1" x14ac:dyDescent="0.25">
      <c r="A41" s="524"/>
      <c r="B41" s="97">
        <f>[3]Sumary!BN9</f>
        <v>1.0669999999999999</v>
      </c>
      <c r="C41" s="98">
        <f>[3]Sumary!BO9</f>
        <v>42.00787401574803</v>
      </c>
      <c r="D41" s="88">
        <f>'Roller C'!D41*(1-Sumary!$B$29)</f>
        <v>18.876629345881426</v>
      </c>
      <c r="E41" s="88">
        <f>'Roller C'!E41*(1-Sumary!$B$29)</f>
        <v>21.815369773051884</v>
      </c>
      <c r="F41" s="88">
        <f>'Roller C'!F41*(1-Sumary!$B$29)</f>
        <v>25.060815210453605</v>
      </c>
      <c r="G41" s="88">
        <f>'Roller C'!G41*(1-Sumary!$B$29)</f>
        <v>28.070230666908085</v>
      </c>
      <c r="H41" s="88">
        <f>'Roller C'!H41*(1-Sumary!$B$29)</f>
        <v>31.46902860942544</v>
      </c>
      <c r="I41" s="88">
        <f>'Roller C'!I41*(1-Sumary!$B$29)</f>
        <v>37.570536998166006</v>
      </c>
      <c r="J41" s="88">
        <f>'Roller C'!J41*(1-Sumary!$B$29)</f>
        <v>45.072045386906588</v>
      </c>
      <c r="K41" s="88">
        <f>'Roller C'!K41*(1-Sumary!$B$29)</f>
        <v>53.508149775647148</v>
      </c>
      <c r="L41" s="88">
        <f>'Roller C'!L41*(1-Sumary!$B$29)</f>
        <v>59.92222921885088</v>
      </c>
      <c r="M41" s="88">
        <f>'Roller C'!M41*(1-Sumary!$B$29)</f>
        <v>69.944228348856683</v>
      </c>
      <c r="N41" s="88">
        <f>'Roller C'!N41*(1-Sumary!$B$29)</f>
        <v>77.054572994776606</v>
      </c>
      <c r="O41" s="88">
        <f>'Roller C'!O41*(1-Sumary!$B$29)</f>
        <v>82.329309378990189</v>
      </c>
    </row>
    <row r="42" spans="1:15" ht="15" customHeight="1" x14ac:dyDescent="0.25">
      <c r="A42" s="524"/>
      <c r="B42" s="97">
        <f>[3]Sumary!BN10</f>
        <v>1.2190000000000001</v>
      </c>
      <c r="C42" s="98">
        <f>[3]Sumary!BO10</f>
        <v>47.99212598425197</v>
      </c>
      <c r="D42" s="88">
        <f>'Roller C'!D42*(1-Sumary!$B$29)</f>
        <v>19.762432021119313</v>
      </c>
      <c r="E42" s="88">
        <f>'Roller C'!E42*(1-Sumary!$B$29)</f>
        <v>22.921897049332653</v>
      </c>
      <c r="F42" s="88">
        <f>'Roller C'!F42*(1-Sumary!$B$29)</f>
        <v>26.388067087777255</v>
      </c>
      <c r="G42" s="88">
        <f>'Roller C'!G42*(1-Sumary!$B$29)</f>
        <v>29.619659280807799</v>
      </c>
      <c r="H42" s="88">
        <f>'Roller C'!H42*(1-Sumary!$B$29)</f>
        <v>33.239181824368032</v>
      </c>
      <c r="I42" s="88">
        <f>'Roller C'!I42*(1-Sumary!$B$29)</f>
        <v>39.783591550727557</v>
      </c>
      <c r="J42" s="88">
        <f>'Roller C'!J42*(1-Sumary!$B$29)</f>
        <v>47.72800127708706</v>
      </c>
      <c r="K42" s="88">
        <f>'Roller C'!K42*(1-Sumary!$B$29)</f>
        <v>56.607007003446576</v>
      </c>
      <c r="L42" s="88">
        <f>'Roller C'!L42*(1-Sumary!$B$29)</f>
        <v>63.462535648736072</v>
      </c>
      <c r="M42" s="88">
        <f>'Roller C'!M42*(1-Sumary!$B$29)</f>
        <v>74.174299157000888</v>
      </c>
      <c r="N42" s="88">
        <f>'Roller C'!N42*(1-Sumary!$B$29)</f>
        <v>81.774013477601429</v>
      </c>
      <c r="O42" s="88">
        <f>'Roller C'!O42*(1-Sumary!$B$29)</f>
        <v>87.411783745109219</v>
      </c>
    </row>
    <row r="43" spans="1:15" ht="15" customHeight="1" x14ac:dyDescent="0.25">
      <c r="A43" s="524"/>
      <c r="B43" s="97">
        <f>[3]Sumary!BN11</f>
        <v>1.524</v>
      </c>
      <c r="C43" s="98">
        <f>[3]Sumary!BO11</f>
        <v>60</v>
      </c>
      <c r="D43" s="88">
        <f>'Roller C'!D43*(1-Sumary!$B$29)</f>
        <v>21.539865020774275</v>
      </c>
      <c r="E43" s="88">
        <f>'Roller C'!E43*(1-Sumary!$B$29)</f>
        <v>25.142231386606561</v>
      </c>
      <c r="F43" s="88">
        <f>'Roller C'!F43*(1-Sumary!$B$29)</f>
        <v>29.051302762670105</v>
      </c>
      <c r="G43" s="88">
        <f>'Roller C'!G43*(1-Sumary!$B$29)</f>
        <v>32.728710117909188</v>
      </c>
      <c r="H43" s="88">
        <f>'Roller C'!H43*(1-Sumary!$B$29)</f>
        <v>36.791133999088366</v>
      </c>
      <c r="I43" s="88">
        <f>'Roller C'!I43*(1-Sumary!$B$29)</f>
        <v>44.224260225275373</v>
      </c>
      <c r="J43" s="88">
        <f>'Roller C'!J43*(1-Sumary!$B$29)</f>
        <v>53.057386451462357</v>
      </c>
      <c r="K43" s="88">
        <f>'Roller C'!K43*(1-Sumary!$B$29)</f>
        <v>62.825108677649354</v>
      </c>
      <c r="L43" s="88">
        <f>'Roller C'!L43*(1-Sumary!$B$29)</f>
        <v>70.566439998176733</v>
      </c>
      <c r="M43" s="88">
        <f>'Roller C'!M43*(1-Sumary!$B$29)</f>
        <v>82.662270186500734</v>
      </c>
      <c r="N43" s="88">
        <f>'Roller C'!N43*(1-Sumary!$B$29)</f>
        <v>91.243943393795902</v>
      </c>
      <c r="O43" s="88">
        <f>'Roller C'!O43*(1-Sumary!$B$29)</f>
        <v>97.610169808703276</v>
      </c>
    </row>
    <row r="44" spans="1:15" ht="15" customHeight="1" x14ac:dyDescent="0.25">
      <c r="A44" s="524"/>
      <c r="B44" s="97">
        <f>[3]Sumary!BN12</f>
        <v>1.829</v>
      </c>
      <c r="C44" s="98">
        <f>[3]Sumary!BO12</f>
        <v>72.00787401574803</v>
      </c>
      <c r="D44" s="88">
        <f>'Roller C'!D44*(1-Sumary!$B$29)</f>
        <v>23.317298020429249</v>
      </c>
      <c r="E44" s="88">
        <f>'Roller C'!E44*(1-Sumary!$B$29)</f>
        <v>27.362565723880472</v>
      </c>
      <c r="F44" s="88">
        <f>'Roller C'!F44*(1-Sumary!$B$29)</f>
        <v>31.71453843756295</v>
      </c>
      <c r="G44" s="88">
        <f>'Roller C'!G44*(1-Sumary!$B$29)</f>
        <v>35.83776095501058</v>
      </c>
      <c r="H44" s="88">
        <f>'Roller C'!H44*(1-Sumary!$B$29)</f>
        <v>40.343086173808707</v>
      </c>
      <c r="I44" s="88">
        <f>'Roller C'!I44*(1-Sumary!$B$29)</f>
        <v>48.664928899823188</v>
      </c>
      <c r="J44" s="88">
        <f>'Roller C'!J44*(1-Sumary!$B$29)</f>
        <v>58.38677162583766</v>
      </c>
      <c r="K44" s="88">
        <f>'Roller C'!K44*(1-Sumary!$B$29)</f>
        <v>69.043210351852139</v>
      </c>
      <c r="L44" s="88">
        <f>'Roller C'!L44*(1-Sumary!$B$29)</f>
        <v>77.670344347617416</v>
      </c>
      <c r="M44" s="88">
        <f>'Roller C'!M44*(1-Sumary!$B$29)</f>
        <v>91.150241216000609</v>
      </c>
      <c r="N44" s="88">
        <f>'Roller C'!N44*(1-Sumary!$B$29)</f>
        <v>100.71387330999039</v>
      </c>
      <c r="O44" s="88">
        <f>'Roller C'!O44*(1-Sumary!$B$29)</f>
        <v>107.80855587229735</v>
      </c>
    </row>
    <row r="45" spans="1:15" ht="15" customHeight="1" x14ac:dyDescent="0.25">
      <c r="A45" s="524"/>
      <c r="B45" s="97">
        <f>[3]Sumary!BN13</f>
        <v>2.1339999999999999</v>
      </c>
      <c r="C45" s="98">
        <f>[3]Sumary!BO13</f>
        <v>84.015748031496059</v>
      </c>
      <c r="D45" s="88">
        <f>'Roller C'!D45*(1-Sumary!$B$29)</f>
        <v>25.094731020084211</v>
      </c>
      <c r="E45" s="88">
        <f>'Roller C'!E45*(1-Sumary!$B$29)</f>
        <v>29.582900061154376</v>
      </c>
      <c r="F45" s="88">
        <f>'Roller C'!F45*(1-Sumary!$B$29)</f>
        <v>34.377774112455803</v>
      </c>
      <c r="G45" s="88">
        <f>'Roller C'!G45*(1-Sumary!$B$29)</f>
        <v>38.946811792111973</v>
      </c>
      <c r="H45" s="88">
        <f>'Roller C'!H45*(1-Sumary!$B$29)</f>
        <v>43.895038348529035</v>
      </c>
      <c r="I45" s="88">
        <f>'Roller C'!I45*(1-Sumary!$B$29)</f>
        <v>53.105597574370996</v>
      </c>
      <c r="J45" s="88">
        <f>'Roller C'!J45*(1-Sumary!$B$29)</f>
        <v>63.716156800212957</v>
      </c>
      <c r="K45" s="88">
        <f>'Roller C'!K45*(1-Sumary!$B$29)</f>
        <v>75.261312026054924</v>
      </c>
      <c r="L45" s="88">
        <f>'Roller C'!L45*(1-Sumary!$B$29)</f>
        <v>84.77424869705807</v>
      </c>
      <c r="M45" s="88">
        <f>'Roller C'!M45*(1-Sumary!$B$29)</f>
        <v>99.638212245500455</v>
      </c>
      <c r="N45" s="88">
        <f>'Roller C'!N45*(1-Sumary!$B$29)</f>
        <v>110.18380322618488</v>
      </c>
      <c r="O45" s="88">
        <f>'Roller C'!O45*(1-Sumary!$B$29)</f>
        <v>118.0069419358914</v>
      </c>
    </row>
    <row r="46" spans="1:15" ht="15" customHeight="1" x14ac:dyDescent="0.25">
      <c r="A46" s="524"/>
      <c r="B46" s="97">
        <f>[3]Sumary!BN14</f>
        <v>2.4380000000000002</v>
      </c>
      <c r="C46" s="98">
        <f>[3]Sumary!BO14</f>
        <v>95.984251968503941</v>
      </c>
      <c r="D46" s="88">
        <f>'Roller C'!D46*(1-Sumary!$B$29)</f>
        <v>26.866336370559981</v>
      </c>
      <c r="E46" s="88">
        <f>'Roller C'!E46*(1-Sumary!$B$29)</f>
        <v>31.795954613715914</v>
      </c>
      <c r="F46" s="88">
        <f>'Roller C'!F46*(1-Sumary!$B$29)</f>
        <v>37.032277867103105</v>
      </c>
      <c r="G46" s="88">
        <f>'Roller C'!G46*(1-Sumary!$B$29)</f>
        <v>42.045669019911401</v>
      </c>
      <c r="H46" s="88">
        <f>'Roller C'!H46*(1-Sumary!$B$29)</f>
        <v>47.435344778414226</v>
      </c>
      <c r="I46" s="88">
        <f>'Roller C'!I46*(1-Sumary!$B$29)</f>
        <v>57.531706679494079</v>
      </c>
      <c r="J46" s="88">
        <f>'Roller C'!J46*(1-Sumary!$B$29)</f>
        <v>69.028068580573915</v>
      </c>
      <c r="K46" s="88">
        <f>'Roller C'!K46*(1-Sumary!$B$29)</f>
        <v>81.459026481653765</v>
      </c>
      <c r="L46" s="88">
        <f>'Roller C'!L46*(1-Sumary!$B$29)</f>
        <v>91.854861556828453</v>
      </c>
      <c r="M46" s="88">
        <f>'Roller C'!M46*(1-Sumary!$B$29)</f>
        <v>108.09835386178887</v>
      </c>
      <c r="N46" s="88">
        <f>'Roller C'!N46*(1-Sumary!$B$29)</f>
        <v>119.62268419183447</v>
      </c>
      <c r="O46" s="88">
        <f>'Roller C'!O46*(1-Sumary!$B$29)</f>
        <v>128.17189066812944</v>
      </c>
    </row>
    <row r="47" spans="1:15" ht="15" customHeight="1" x14ac:dyDescent="0.25">
      <c r="A47" s="524"/>
      <c r="B47" s="97">
        <f>[3]Sumary!BN15</f>
        <v>2.9129999999999998</v>
      </c>
      <c r="C47" s="98">
        <f>[3]Sumary!BO15</f>
        <v>114.68503937007874</v>
      </c>
      <c r="D47" s="88">
        <f>'Roller C'!D47*(1-Sumary!$B$29)</f>
        <v>29.634469730678372</v>
      </c>
      <c r="E47" s="88">
        <f>'Roller C'!E47*(1-Sumary!$B$29)</f>
        <v>35.253852352093311</v>
      </c>
      <c r="F47" s="88">
        <f>'Roller C'!F47*(1-Sumary!$B$29)</f>
        <v>41.179939983739516</v>
      </c>
      <c r="G47" s="88">
        <f>'Roller C'!G47*(1-Sumary!$B$29)</f>
        <v>46.887633438347983</v>
      </c>
      <c r="H47" s="88">
        <f>'Roller C'!H47*(1-Sumary!$B$29)</f>
        <v>52.967073575109822</v>
      </c>
      <c r="I47" s="88">
        <f>'Roller C'!I47*(1-Sumary!$B$29)</f>
        <v>64.447502156248873</v>
      </c>
      <c r="J47" s="88">
        <f>'Roller C'!J47*(1-Sumary!$B$29)</f>
        <v>77.327930737387902</v>
      </c>
      <c r="K47" s="88">
        <f>'Roller C'!K47*(1-Sumary!$B$29)</f>
        <v>91.142955318526944</v>
      </c>
      <c r="L47" s="88">
        <f>'Roller C'!L47*(1-Sumary!$B$29)</f>
        <v>102.91831915021965</v>
      </c>
      <c r="M47" s="88">
        <f>'Roller C'!M47*(1-Sumary!$B$29)</f>
        <v>121.31732513723946</v>
      </c>
      <c r="N47" s="88">
        <f>'Roller C'!N47*(1-Sumary!$B$29)</f>
        <v>134.37093570066196</v>
      </c>
      <c r="O47" s="88">
        <f>'Roller C'!O47*(1-Sumary!$B$29)</f>
        <v>144.05462306225132</v>
      </c>
    </row>
    <row r="48" spans="1:15" ht="15" customHeight="1" x14ac:dyDescent="0.25">
      <c r="A48" s="524"/>
      <c r="B48" s="97">
        <f>[3]Sumary!BN16</f>
        <v>3.25</v>
      </c>
      <c r="C48" s="98">
        <f>[3]Sumary!BO16</f>
        <v>127.95275590551181</v>
      </c>
      <c r="D48" s="88">
        <f>'Roller C'!D48*(1-Sumary!$B$29)</f>
        <v>31.598387504067627</v>
      </c>
      <c r="E48" s="88">
        <f>'Roller C'!E48*(1-Sumary!$B$29)</f>
        <v>37.707139800163169</v>
      </c>
      <c r="F48" s="88">
        <f>'Roller C'!F48*(1-Sumary!$B$29)</f>
        <v>44.122597106489977</v>
      </c>
      <c r="G48" s="88">
        <f>'Roller C'!G48*(1-Sumary!$B$29)</f>
        <v>50.322879773112476</v>
      </c>
      <c r="H48" s="88">
        <f>'Roller C'!H48*(1-Sumary!$B$29)</f>
        <v>56.891689584554918</v>
      </c>
      <c r="I48" s="88">
        <f>'Roller C'!I48*(1-Sumary!$B$29)</f>
        <v>69.35407705238859</v>
      </c>
      <c r="J48" s="88">
        <f>'Roller C'!J48*(1-Sumary!$B$29)</f>
        <v>83.21646452022226</v>
      </c>
      <c r="K48" s="88">
        <f>'Roller C'!K48*(1-Sumary!$B$29)</f>
        <v>98.013447988055916</v>
      </c>
      <c r="L48" s="88">
        <f>'Roller C'!L48*(1-Sumary!$B$29)</f>
        <v>110.76755116910984</v>
      </c>
      <c r="M48" s="88">
        <f>'Roller C'!M48*(1-Sumary!$B$29)</f>
        <v>130.69583738950652</v>
      </c>
      <c r="N48" s="88">
        <f>'Roller C'!N48*(1-Sumary!$B$29)</f>
        <v>144.83443203429326</v>
      </c>
      <c r="O48" s="88">
        <f>'Roller C'!O48*(1-Sumary!$B$29)</f>
        <v>155.32300372923885</v>
      </c>
    </row>
    <row r="49" spans="1:15" ht="15" customHeight="1" x14ac:dyDescent="0.25">
      <c r="A49" s="524"/>
      <c r="B49" s="97">
        <f>[3]Sumary!BN17</f>
        <v>3.5</v>
      </c>
      <c r="C49" s="98">
        <f>[3]Sumary!BO17</f>
        <v>137.79527559055117</v>
      </c>
      <c r="D49" s="88">
        <f>'Roller C'!D49*(1-Sumary!$B$29)</f>
        <v>33.055299798866784</v>
      </c>
      <c r="E49" s="88">
        <f>'Roller C'!E49*(1-Sumary!$B$29)</f>
        <v>39.527085978256544</v>
      </c>
      <c r="F49" s="88">
        <f>'Roller C'!F49*(1-Sumary!$B$29)</f>
        <v>46.305577167877559</v>
      </c>
      <c r="G49" s="88">
        <f>'Roller C'!G49*(1-Sumary!$B$29)</f>
        <v>52.87128209860542</v>
      </c>
      <c r="H49" s="88">
        <f>'Roller C'!H49*(1-Sumary!$B$29)</f>
        <v>59.803125793342076</v>
      </c>
      <c r="I49" s="88">
        <f>'Roller C'!I49*(1-Sumary!$B$29)</f>
        <v>72.993969408575339</v>
      </c>
      <c r="J49" s="88">
        <f>'Roller C'!J49*(1-Sumary!$B$29)</f>
        <v>87.584813023808564</v>
      </c>
      <c r="K49" s="88">
        <f>'Roller C'!K49*(1-Sumary!$B$29)</f>
        <v>103.11025263904182</v>
      </c>
      <c r="L49" s="88">
        <f>'Roller C'!L49*(1-Sumary!$B$29)</f>
        <v>116.59042358668415</v>
      </c>
      <c r="M49" s="88">
        <f>'Roller C'!M49*(1-Sumary!$B$29)</f>
        <v>137.65319069237526</v>
      </c>
      <c r="N49" s="88">
        <f>'Roller C'!N49*(1-Sumary!$B$29)</f>
        <v>152.59666967051822</v>
      </c>
      <c r="O49" s="88">
        <f>'Roller C'!O49*(1-Sumary!$B$29)</f>
        <v>163.68233656825041</v>
      </c>
    </row>
    <row r="50" spans="1:15" ht="15" customHeight="1" x14ac:dyDescent="0.25">
      <c r="B50" s="99"/>
      <c r="C50" s="100"/>
    </row>
    <row r="51" spans="1:15" ht="15" customHeight="1" x14ac:dyDescent="0.25">
      <c r="A51" s="65" t="s">
        <v>5</v>
      </c>
    </row>
    <row r="52" spans="1:15" ht="15" customHeight="1" x14ac:dyDescent="0.2">
      <c r="A52" s="90"/>
      <c r="B52" s="529"/>
      <c r="C52" s="530"/>
      <c r="D52" s="530"/>
      <c r="E52" s="530"/>
      <c r="F52" s="530"/>
      <c r="G52" s="530"/>
      <c r="H52" s="530"/>
      <c r="I52" s="530"/>
      <c r="J52" s="530"/>
      <c r="K52" s="530"/>
      <c r="L52" s="530"/>
      <c r="M52" s="530"/>
      <c r="N52" s="530"/>
      <c r="O52" s="530"/>
    </row>
    <row r="53" spans="1:15" ht="15" customHeight="1" x14ac:dyDescent="0.25">
      <c r="A53" s="523" t="s">
        <v>254</v>
      </c>
      <c r="B53" s="91" t="s">
        <v>255</v>
      </c>
      <c r="C53" s="92"/>
      <c r="D53" s="93">
        <f>[3]Sumary!BP4</f>
        <v>0.61</v>
      </c>
      <c r="E53" s="93">
        <f>[3]Sumary!BQ4</f>
        <v>0.76200000000000001</v>
      </c>
      <c r="F53" s="93">
        <f>[3]Sumary!BR4</f>
        <v>0.91400000000000003</v>
      </c>
      <c r="G53" s="93">
        <f>[3]Sumary!BS4</f>
        <v>1.0669999999999999</v>
      </c>
      <c r="H53" s="93">
        <f>[3]Sumary!BT4</f>
        <v>1.2190000000000001</v>
      </c>
      <c r="I53" s="93">
        <f>[3]Sumary!BU4</f>
        <v>1.524</v>
      </c>
      <c r="J53" s="93">
        <f>[3]Sumary!BV4</f>
        <v>1.829</v>
      </c>
      <c r="K53" s="93">
        <f>[3]Sumary!BW4</f>
        <v>2.1339999999999999</v>
      </c>
      <c r="L53" s="93">
        <f>[3]Sumary!BX4</f>
        <v>2.4380000000000002</v>
      </c>
      <c r="M53" s="93">
        <f>[3]Sumary!BY4</f>
        <v>2.9129999999999998</v>
      </c>
      <c r="N53" s="93">
        <f>[3]Sumary!BZ4</f>
        <v>3.25</v>
      </c>
      <c r="O53" s="93">
        <f>[3]Sumary!CA4</f>
        <v>3.5</v>
      </c>
    </row>
    <row r="54" spans="1:15" ht="15" customHeight="1" x14ac:dyDescent="0.25">
      <c r="A54" s="524"/>
      <c r="B54" s="102"/>
      <c r="C54" s="103" t="s">
        <v>256</v>
      </c>
      <c r="D54" s="96">
        <f>[3]Sumary!BP5</f>
        <v>24.015748031496063</v>
      </c>
      <c r="E54" s="96">
        <f>[3]Sumary!BQ5</f>
        <v>30</v>
      </c>
      <c r="F54" s="96">
        <f>[3]Sumary!BR5</f>
        <v>35.984251968503933</v>
      </c>
      <c r="G54" s="96">
        <f>[3]Sumary!BS5</f>
        <v>42.00787401574803</v>
      </c>
      <c r="H54" s="96">
        <f>[3]Sumary!BT5</f>
        <v>47.99212598425197</v>
      </c>
      <c r="I54" s="96">
        <f>[3]Sumary!BU5</f>
        <v>60</v>
      </c>
      <c r="J54" s="96">
        <f>[3]Sumary!BV5</f>
        <v>72.00787401574803</v>
      </c>
      <c r="K54" s="96">
        <f>[3]Sumary!BW5</f>
        <v>84.015748031496059</v>
      </c>
      <c r="L54" s="96">
        <f>[3]Sumary!BX5</f>
        <v>95.984251968503941</v>
      </c>
      <c r="M54" s="96">
        <f>[3]Sumary!BY5</f>
        <v>114.68503937007874</v>
      </c>
      <c r="N54" s="96">
        <f>[3]Sumary!BZ5</f>
        <v>127.95275590551181</v>
      </c>
      <c r="O54" s="96">
        <f>[3]Sumary!CA5</f>
        <v>137.79527559055117</v>
      </c>
    </row>
    <row r="55" spans="1:15" ht="15" customHeight="1" x14ac:dyDescent="0.25">
      <c r="A55" s="524"/>
      <c r="B55" s="97">
        <f>[3]Sumary!BN6</f>
        <v>0.61</v>
      </c>
      <c r="C55" s="98">
        <f>[3]Sumary!BO6</f>
        <v>24.015748031496063</v>
      </c>
      <c r="D55" s="88">
        <f>'Roller C'!D55*(1-Sumary!$B$29)</f>
        <v>18.206024438319488</v>
      </c>
      <c r="E55" s="88">
        <f>'Roller C'!E55*(1-Sumary!$B$29)</f>
        <v>20.977663314753197</v>
      </c>
      <c r="F55" s="88">
        <f>'Roller C'!F55*(1-Sumary!$B$29)</f>
        <v>24.179178799734224</v>
      </c>
      <c r="G55" s="88">
        <f>'Roller C'!G55*(1-Sumary!$B$29)</f>
        <v>27.041011793562816</v>
      </c>
      <c r="H55" s="88">
        <f>'Roller C'!H55*(1-Sumary!$B$29)</f>
        <v>30.457465582817502</v>
      </c>
      <c r="I55" s="88">
        <f>'Roller C'!I55*(1-Sumary!$B$29)</f>
        <v>36.305875757353462</v>
      </c>
      <c r="J55" s="88">
        <f>'Roller C'!J55*(1-Sumary!$B$29)</f>
        <v>43.554285931889424</v>
      </c>
      <c r="K55" s="88">
        <f>'Roller C'!K55*(1-Sumary!$B$29)</f>
        <v>51.737292106425379</v>
      </c>
      <c r="L55" s="88">
        <f>'Roller C'!L55*(1-Sumary!$B$29)</f>
        <v>57.899103165635005</v>
      </c>
      <c r="M55" s="88">
        <f>'Roller C'!M55*(1-Sumary!$B$29)</f>
        <v>67.526932945650017</v>
      </c>
      <c r="N55" s="88">
        <f>'Roller C'!N55*(1-Sumary!$B$29)</f>
        <v>74.35762481062909</v>
      </c>
      <c r="O55" s="88">
        <f>'Roller C'!O55*(1-Sumary!$B$29)</f>
        <v>79.424903642215938</v>
      </c>
    </row>
    <row r="56" spans="1:15" ht="15" customHeight="1" x14ac:dyDescent="0.25">
      <c r="A56" s="524"/>
      <c r="B56" s="97">
        <f>[3]Sumary!BN7</f>
        <v>0.76200000000000001</v>
      </c>
      <c r="C56" s="98">
        <f>[3]Sumary!BO7</f>
        <v>30</v>
      </c>
      <c r="D56" s="88">
        <f>'Roller C'!D56*(1-Sumary!$B$29)</f>
        <v>19.391708179531925</v>
      </c>
      <c r="E56" s="88">
        <f>'Roller C'!E56*(1-Sumary!$B$29)</f>
        <v>22.458796119349717</v>
      </c>
      <c r="F56" s="88">
        <f>'Roller C'!F56*(1-Sumary!$B$29)</f>
        <v>25.955760667714827</v>
      </c>
      <c r="G56" s="88">
        <f>'Roller C'!G56*(1-Sumary!$B$29)</f>
        <v>29.114986468765558</v>
      </c>
      <c r="H56" s="88">
        <f>'Roller C'!H56*(1-Sumary!$B$29)</f>
        <v>32.826889321404323</v>
      </c>
      <c r="I56" s="88">
        <f>'Roller C'!I56*(1-Sumary!$B$29)</f>
        <v>39.268141366546494</v>
      </c>
      <c r="J56" s="88">
        <f>'Roller C'!J56*(1-Sumary!$B$29)</f>
        <v>47.109393411688679</v>
      </c>
      <c r="K56" s="88">
        <f>'Roller C'!K56*(1-Sumary!$B$29)</f>
        <v>55.885241456830855</v>
      </c>
      <c r="L56" s="88">
        <f>'Roller C'!L56*(1-Sumary!$B$29)</f>
        <v>62.63795064280864</v>
      </c>
      <c r="M56" s="88">
        <f>'Roller C'!M56*(1-Sumary!$B$29)</f>
        <v>73.189058745898919</v>
      </c>
      <c r="N56" s="88">
        <f>'Roller C'!N56*(1-Sumary!$B$29)</f>
        <v>80.674792284301915</v>
      </c>
      <c r="O56" s="88">
        <f>'Roller C'!O56*(1-Sumary!$B$29)</f>
        <v>86.228007075402061</v>
      </c>
    </row>
    <row r="57" spans="1:15" ht="15" customHeight="1" x14ac:dyDescent="0.25">
      <c r="A57" s="524"/>
      <c r="B57" s="97">
        <f>[3]Sumary!BN8</f>
        <v>0.91400000000000003</v>
      </c>
      <c r="C57" s="98">
        <f>[3]Sumary!BO8</f>
        <v>35.984251968503933</v>
      </c>
      <c r="D57" s="88">
        <f>'Roller C'!D57*(1-Sumary!$B$29)</f>
        <v>20.577391920744365</v>
      </c>
      <c r="E57" s="88">
        <f>'Roller C'!E57*(1-Sumary!$B$29)</f>
        <v>23.939928923946241</v>
      </c>
      <c r="F57" s="88">
        <f>'Roller C'!F57*(1-Sumary!$B$29)</f>
        <v>27.73234253569543</v>
      </c>
      <c r="G57" s="88">
        <f>'Roller C'!G57*(1-Sumary!$B$29)</f>
        <v>31.188961143968296</v>
      </c>
      <c r="H57" s="88">
        <f>'Roller C'!H57*(1-Sumary!$B$29)</f>
        <v>35.196313059991148</v>
      </c>
      <c r="I57" s="88">
        <f>'Roller C'!I57*(1-Sumary!$B$29)</f>
        <v>42.230406975739541</v>
      </c>
      <c r="J57" s="88">
        <f>'Roller C'!J57*(1-Sumary!$B$29)</f>
        <v>50.664500891487947</v>
      </c>
      <c r="K57" s="88">
        <f>'Roller C'!K57*(1-Sumary!$B$29)</f>
        <v>60.033190807236338</v>
      </c>
      <c r="L57" s="88">
        <f>'Roller C'!L57*(1-Sumary!$B$29)</f>
        <v>67.376798119982297</v>
      </c>
      <c r="M57" s="88">
        <f>'Roller C'!M57*(1-Sumary!$B$29)</f>
        <v>78.851184546147834</v>
      </c>
      <c r="N57" s="88">
        <f>'Roller C'!N57*(1-Sumary!$B$29)</f>
        <v>86.99195975797474</v>
      </c>
      <c r="O57" s="88">
        <f>'Roller C'!O57*(1-Sumary!$B$29)</f>
        <v>93.031110508588185</v>
      </c>
    </row>
    <row r="58" spans="1:15" ht="15" customHeight="1" x14ac:dyDescent="0.25">
      <c r="A58" s="524"/>
      <c r="B58" s="97">
        <f>[3]Sumary!BN9</f>
        <v>1.0669999999999999</v>
      </c>
      <c r="C58" s="98">
        <f>[3]Sumary!BO9</f>
        <v>42.00787401574803</v>
      </c>
      <c r="D58" s="88">
        <f>'Roller C'!D58*(1-Sumary!$B$29)</f>
        <v>21.770876212885835</v>
      </c>
      <c r="E58" s="88">
        <f>'Roller C'!E58*(1-Sumary!$B$29)</f>
        <v>25.430806023309842</v>
      </c>
      <c r="F58" s="88">
        <f>'Roller C'!F58*(1-Sumary!$B$29)</f>
        <v>29.52061244228117</v>
      </c>
      <c r="G58" s="88">
        <f>'Roller C'!G58*(1-Sumary!$B$29)</f>
        <v>33.276580389402632</v>
      </c>
      <c r="H58" s="88">
        <f>'Roller C'!H58*(1-Sumary!$B$29)</f>
        <v>37.581325112647612</v>
      </c>
      <c r="I58" s="88">
        <f>'Roller C'!I58*(1-Sumary!$B$29)</f>
        <v>45.212161174466743</v>
      </c>
      <c r="J58" s="88">
        <f>'Roller C'!J58*(1-Sumary!$B$29)</f>
        <v>54.242997236285881</v>
      </c>
      <c r="K58" s="88">
        <f>'Roller C'!K58*(1-Sumary!$B$29)</f>
        <v>64.208429298105017</v>
      </c>
      <c r="L58" s="88">
        <f>'Roller C'!L58*(1-Sumary!$B$29)</f>
        <v>72.146822225295224</v>
      </c>
      <c r="M58" s="88">
        <f>'Roller C'!M58*(1-Sumary!$B$29)</f>
        <v>84.550561174029966</v>
      </c>
      <c r="N58" s="88">
        <f>'Roller C'!N58*(1-Sumary!$B$29)</f>
        <v>93.350687543974374</v>
      </c>
      <c r="O58" s="88">
        <f>'Roller C'!O58*(1-Sumary!$B$29)</f>
        <v>99.878971201203157</v>
      </c>
    </row>
    <row r="59" spans="1:15" ht="15" customHeight="1" x14ac:dyDescent="0.25">
      <c r="A59" s="524"/>
      <c r="B59" s="97">
        <f>[3]Sumary!BN10</f>
        <v>1.2190000000000001</v>
      </c>
      <c r="C59" s="98">
        <f>[3]Sumary!BO10</f>
        <v>47.99212598425197</v>
      </c>
      <c r="D59" s="88">
        <f>'Roller C'!D59*(1-Sumary!$B$29)</f>
        <v>22.956559954098271</v>
      </c>
      <c r="E59" s="88">
        <f>'Roller C'!E59*(1-Sumary!$B$29)</f>
        <v>26.911938827906368</v>
      </c>
      <c r="F59" s="88">
        <f>'Roller C'!F59*(1-Sumary!$B$29)</f>
        <v>31.297194310261773</v>
      </c>
      <c r="G59" s="88">
        <f>'Roller C'!G59*(1-Sumary!$B$29)</f>
        <v>35.350555064605373</v>
      </c>
      <c r="H59" s="88">
        <f>'Roller C'!H59*(1-Sumary!$B$29)</f>
        <v>39.950748851234437</v>
      </c>
      <c r="I59" s="88">
        <f>'Roller C'!I59*(1-Sumary!$B$29)</f>
        <v>48.17442678365979</v>
      </c>
      <c r="J59" s="88">
        <f>'Roller C'!J59*(1-Sumary!$B$29)</f>
        <v>57.798104716085149</v>
      </c>
      <c r="K59" s="88">
        <f>'Roller C'!K59*(1-Sumary!$B$29)</f>
        <v>68.3563786485105</v>
      </c>
      <c r="L59" s="88">
        <f>'Roller C'!L59*(1-Sumary!$B$29)</f>
        <v>76.885669702468874</v>
      </c>
      <c r="M59" s="88">
        <f>'Roller C'!M59*(1-Sumary!$B$29)</f>
        <v>90.212686974278867</v>
      </c>
      <c r="N59" s="88">
        <f>'Roller C'!N59*(1-Sumary!$B$29)</f>
        <v>99.667855017647213</v>
      </c>
      <c r="O59" s="88">
        <f>'Roller C'!O59*(1-Sumary!$B$29)</f>
        <v>106.68207463438928</v>
      </c>
    </row>
    <row r="60" spans="1:15" ht="15" customHeight="1" x14ac:dyDescent="0.25">
      <c r="A60" s="524"/>
      <c r="B60" s="97">
        <f>[3]Sumary!BN11</f>
        <v>1.524</v>
      </c>
      <c r="C60" s="98">
        <f>[3]Sumary!BO11</f>
        <v>60</v>
      </c>
      <c r="D60" s="88">
        <f>'Roller C'!D60*(1-Sumary!$B$29)</f>
        <v>25.335727987452177</v>
      </c>
      <c r="E60" s="88">
        <f>'Roller C'!E60*(1-Sumary!$B$29)</f>
        <v>29.883948731866489</v>
      </c>
      <c r="F60" s="88">
        <f>'Roller C'!F60*(1-Sumary!$B$29)</f>
        <v>34.862046084828116</v>
      </c>
      <c r="G60" s="88">
        <f>'Roller C'!G60*(1-Sumary!$B$29)</f>
        <v>39.512148985242447</v>
      </c>
      <c r="H60" s="88">
        <f>'Roller C'!H60*(1-Sumary!$B$29)</f>
        <v>44.705184642477732</v>
      </c>
      <c r="I60" s="88">
        <f>'Roller C'!I60*(1-Sumary!$B$29)</f>
        <v>54.118446591580039</v>
      </c>
      <c r="J60" s="88">
        <f>'Roller C'!J60*(1-Sumary!$B$29)</f>
        <v>64.931708540682351</v>
      </c>
      <c r="K60" s="88">
        <f>'Roller C'!K60*(1-Sumary!$B$29)</f>
        <v>76.679566489784634</v>
      </c>
      <c r="L60" s="88">
        <f>'Roller C'!L60*(1-Sumary!$B$29)</f>
        <v>86.394541284955466</v>
      </c>
      <c r="M60" s="88">
        <f>'Roller C'!M60*(1-Sumary!$B$29)</f>
        <v>101.57418940240987</v>
      </c>
      <c r="N60" s="88">
        <f>'Roller C'!N60*(1-Sumary!$B$29)</f>
        <v>112.34375027731964</v>
      </c>
      <c r="O60" s="88">
        <f>'Roller C'!O60*(1-Sumary!$B$29)</f>
        <v>120.33303876019038</v>
      </c>
    </row>
    <row r="61" spans="1:15" ht="15" customHeight="1" x14ac:dyDescent="0.25">
      <c r="A61" s="524"/>
      <c r="B61" s="97">
        <f>[3]Sumary!BN12</f>
        <v>1.829</v>
      </c>
      <c r="C61" s="98">
        <f>[3]Sumary!BO12</f>
        <v>72.00787401574803</v>
      </c>
      <c r="D61" s="88">
        <f>'Roller C'!D61*(1-Sumary!$B$29)</f>
        <v>27.714896020806083</v>
      </c>
      <c r="E61" s="88">
        <f>'Roller C'!E61*(1-Sumary!$B$29)</f>
        <v>32.85595863582661</v>
      </c>
      <c r="F61" s="88">
        <f>'Roller C'!F61*(1-Sumary!$B$29)</f>
        <v>38.426897859394465</v>
      </c>
      <c r="G61" s="88">
        <f>'Roller C'!G61*(1-Sumary!$B$29)</f>
        <v>43.673742905879529</v>
      </c>
      <c r="H61" s="88">
        <f>'Roller C'!H61*(1-Sumary!$B$29)</f>
        <v>49.459620433721035</v>
      </c>
      <c r="I61" s="88">
        <f>'Roller C'!I61*(1-Sumary!$B$29)</f>
        <v>60.062466399500281</v>
      </c>
      <c r="J61" s="88">
        <f>'Roller C'!J61*(1-Sumary!$B$29)</f>
        <v>72.065312365279539</v>
      </c>
      <c r="K61" s="88">
        <f>'Roller C'!K61*(1-Sumary!$B$29)</f>
        <v>85.002754331058796</v>
      </c>
      <c r="L61" s="88">
        <f>'Roller C'!L61*(1-Sumary!$B$29)</f>
        <v>95.903412867442071</v>
      </c>
      <c r="M61" s="88">
        <f>'Roller C'!M61*(1-Sumary!$B$29)</f>
        <v>112.93569183054092</v>
      </c>
      <c r="N61" s="88">
        <f>'Roller C'!N61*(1-Sumary!$B$29)</f>
        <v>125.01964553699209</v>
      </c>
      <c r="O61" s="88">
        <f>'Roller C'!O61*(1-Sumary!$B$29)</f>
        <v>133.98400288599149</v>
      </c>
    </row>
    <row r="62" spans="1:15" ht="15" customHeight="1" x14ac:dyDescent="0.25">
      <c r="A62" s="524"/>
      <c r="B62" s="97">
        <f>[3]Sumary!BN13</f>
        <v>2.1339999999999999</v>
      </c>
      <c r="C62" s="98">
        <f>[3]Sumary!BO13</f>
        <v>84.015748031496059</v>
      </c>
      <c r="D62" s="88">
        <f>'Roller C'!D62*(1-Sumary!$B$29)</f>
        <v>30.094064054159983</v>
      </c>
      <c r="E62" s="88">
        <f>'Roller C'!E62*(1-Sumary!$B$29)</f>
        <v>35.827968539786738</v>
      </c>
      <c r="F62" s="88">
        <f>'Roller C'!F62*(1-Sumary!$B$29)</f>
        <v>41.991749633960801</v>
      </c>
      <c r="G62" s="88">
        <f>'Roller C'!G62*(1-Sumary!$B$29)</f>
        <v>47.835336826516595</v>
      </c>
      <c r="H62" s="88">
        <f>'Roller C'!H62*(1-Sumary!$B$29)</f>
        <v>54.214056224964317</v>
      </c>
      <c r="I62" s="88">
        <f>'Roller C'!I62*(1-Sumary!$B$29)</f>
        <v>66.006486207420522</v>
      </c>
      <c r="J62" s="88">
        <f>'Roller C'!J62*(1-Sumary!$B$29)</f>
        <v>79.198916189876755</v>
      </c>
      <c r="K62" s="88">
        <f>'Roller C'!K62*(1-Sumary!$B$29)</f>
        <v>93.325942172332944</v>
      </c>
      <c r="L62" s="88">
        <f>'Roller C'!L62*(1-Sumary!$B$29)</f>
        <v>105.41228444992863</v>
      </c>
      <c r="M62" s="88">
        <f>'Roller C'!M62*(1-Sumary!$B$29)</f>
        <v>124.29719425867194</v>
      </c>
      <c r="N62" s="88">
        <f>'Roller C'!N62*(1-Sumary!$B$29)</f>
        <v>137.69554079666455</v>
      </c>
      <c r="O62" s="88">
        <f>'Roller C'!O62*(1-Sumary!$B$29)</f>
        <v>147.63496701179258</v>
      </c>
    </row>
    <row r="63" spans="1:15" ht="15" customHeight="1" x14ac:dyDescent="0.25">
      <c r="A63" s="524"/>
      <c r="B63" s="97">
        <f>[3]Sumary!BN14</f>
        <v>2.4380000000000002</v>
      </c>
      <c r="C63" s="98">
        <f>[3]Sumary!BO14</f>
        <v>95.984251968503941</v>
      </c>
      <c r="D63" s="88">
        <f>'Roller C'!D63*(1-Sumary!$B$29)</f>
        <v>32.465431536584859</v>
      </c>
      <c r="E63" s="88">
        <f>'Roller C'!E63*(1-Sumary!$B$29)</f>
        <v>38.790234148979778</v>
      </c>
      <c r="F63" s="88">
        <f>'Roller C'!F63*(1-Sumary!$B$29)</f>
        <v>45.544913369922014</v>
      </c>
      <c r="G63" s="88">
        <f>'Roller C'!G63*(1-Sumary!$B$29)</f>
        <v>51.983286176922086</v>
      </c>
      <c r="H63" s="88">
        <f>'Roller C'!H63*(1-Sumary!$B$29)</f>
        <v>58.952903702137981</v>
      </c>
      <c r="I63" s="88">
        <f>'Roller C'!I63*(1-Sumary!$B$29)</f>
        <v>71.931017425806616</v>
      </c>
      <c r="J63" s="88">
        <f>'Roller C'!J63*(1-Sumary!$B$29)</f>
        <v>86.309131149475277</v>
      </c>
      <c r="K63" s="88">
        <f>'Roller C'!K63*(1-Sumary!$B$29)</f>
        <v>101.62184087314391</v>
      </c>
      <c r="L63" s="88">
        <f>'Roller C'!L63*(1-Sumary!$B$29)</f>
        <v>114.88997940427596</v>
      </c>
      <c r="M63" s="88">
        <f>'Roller C'!M63*(1-Sumary!$B$29)</f>
        <v>135.62144585916974</v>
      </c>
      <c r="N63" s="88">
        <f>'Roller C'!N63*(1-Sumary!$B$29)</f>
        <v>150.3298757440102</v>
      </c>
      <c r="O63" s="88">
        <f>'Roller C'!O63*(1-Sumary!$B$29)</f>
        <v>161.24117387816483</v>
      </c>
    </row>
    <row r="64" spans="1:15" ht="15" customHeight="1" x14ac:dyDescent="0.25">
      <c r="A64" s="524"/>
      <c r="B64" s="97">
        <f>[3]Sumary!BN15</f>
        <v>2.9129999999999998</v>
      </c>
      <c r="C64" s="98">
        <f>[3]Sumary!BO15</f>
        <v>114.68503937007874</v>
      </c>
      <c r="D64" s="88">
        <f>'Roller C'!D64*(1-Sumary!$B$29)</f>
        <v>36.170693227873727</v>
      </c>
      <c r="E64" s="88">
        <f>'Roller C'!E64*(1-Sumary!$B$29)</f>
        <v>43.418774163343912</v>
      </c>
      <c r="F64" s="88">
        <f>'Roller C'!F64*(1-Sumary!$B$29)</f>
        <v>51.0967317073614</v>
      </c>
      <c r="G64" s="88">
        <f>'Roller C'!G64*(1-Sumary!$B$29)</f>
        <v>58.464457036930632</v>
      </c>
      <c r="H64" s="88">
        <f>'Roller C'!H64*(1-Sumary!$B$29)</f>
        <v>66.357352885221786</v>
      </c>
      <c r="I64" s="88">
        <f>'Roller C'!I64*(1-Sumary!$B$29)</f>
        <v>81.188097454534869</v>
      </c>
      <c r="J64" s="88">
        <f>'Roller C'!J64*(1-Sumary!$B$29)</f>
        <v>97.418842023847958</v>
      </c>
      <c r="K64" s="88">
        <f>'Roller C'!K64*(1-Sumary!$B$29)</f>
        <v>114.584182593161</v>
      </c>
      <c r="L64" s="88">
        <f>'Roller C'!L64*(1-Sumary!$B$29)</f>
        <v>129.69887777044357</v>
      </c>
      <c r="M64" s="88">
        <f>'Roller C'!M64*(1-Sumary!$B$29)</f>
        <v>153.31558898494754</v>
      </c>
      <c r="N64" s="88">
        <f>'Roller C'!N64*(1-Sumary!$B$29)</f>
        <v>170.07102409923775</v>
      </c>
      <c r="O64" s="88">
        <f>'Roller C'!O64*(1-Sumary!$B$29)</f>
        <v>182.50087210687144</v>
      </c>
    </row>
    <row r="65" spans="1:15" ht="15" customHeight="1" x14ac:dyDescent="0.25">
      <c r="A65" s="524"/>
      <c r="B65" s="97">
        <f>[3]Sumary!BN16</f>
        <v>3.25</v>
      </c>
      <c r="C65" s="98">
        <f>[3]Sumary!BO16</f>
        <v>127.95275590551181</v>
      </c>
      <c r="D65" s="88">
        <f>'Roller C'!D65*(1-Sumary!$B$29)</f>
        <v>38.799478890956571</v>
      </c>
      <c r="E65" s="88">
        <f>'Roller C'!E65*(1-Sumary!$B$29)</f>
        <v>46.702601499850672</v>
      </c>
      <c r="F65" s="88">
        <f>'Roller C'!F65*(1-Sumary!$B$29)</f>
        <v>55.035600717292084</v>
      </c>
      <c r="G65" s="88">
        <f>'Roller C'!G65*(1-Sumary!$B$29)</f>
        <v>63.062677204978819</v>
      </c>
      <c r="H65" s="88">
        <f>'Roller C'!H65*(1-Sumary!$B$29)</f>
        <v>71.610614726693896</v>
      </c>
      <c r="I65" s="88">
        <f>'Roller C'!I65*(1-Sumary!$B$29)</f>
        <v>87.755752127548419</v>
      </c>
      <c r="J65" s="88">
        <f>'Roller C'!J65*(1-Sumary!$B$29)</f>
        <v>105.30088952840292</v>
      </c>
      <c r="K65" s="88">
        <f>'Roller C'!K65*(1-Sumary!$B$29)</f>
        <v>123.78062292925738</v>
      </c>
      <c r="L65" s="88">
        <f>'Roller C'!L65*(1-Sumary!$B$29)</f>
        <v>140.20540145338779</v>
      </c>
      <c r="M65" s="88">
        <f>'Roller C'!M65*(1-Sumary!$B$29)</f>
        <v>165.86911789734148</v>
      </c>
      <c r="N65" s="88">
        <f>'Roller C'!N65*(1-Sumary!$B$29)</f>
        <v>184.07684935336763</v>
      </c>
      <c r="O65" s="88">
        <f>'Roller C'!O65*(1-Sumary!$B$29)</f>
        <v>197.58406853439595</v>
      </c>
    </row>
    <row r="66" spans="1:15" ht="15" customHeight="1" x14ac:dyDescent="0.25">
      <c r="A66" s="524"/>
      <c r="B66" s="97">
        <f>[3]Sumary!BN17</f>
        <v>3.5</v>
      </c>
      <c r="C66" s="98">
        <f>[3]Sumary!BO17</f>
        <v>137.79527559055117</v>
      </c>
      <c r="D66" s="88">
        <f>'Roller C'!D66*(1-Sumary!$B$29)</f>
        <v>40.749616623213868</v>
      </c>
      <c r="E66" s="88">
        <f>'Roller C'!E66*(1-Sumary!$B$29)</f>
        <v>49.13867519162126</v>
      </c>
      <c r="F66" s="88">
        <f>'Roller C'!F66*(1-Sumary!$B$29)</f>
        <v>57.95761036857597</v>
      </c>
      <c r="G66" s="88">
        <f>'Roller C'!G66*(1-Sumary!$B$29)</f>
        <v>66.473819762878065</v>
      </c>
      <c r="H66" s="88">
        <f>'Roller C'!H66*(1-Sumary!$B$29)</f>
        <v>75.507693244106449</v>
      </c>
      <c r="I66" s="88">
        <f>'Roller C'!I66*(1-Sumary!$B$29)</f>
        <v>92.627899511089595</v>
      </c>
      <c r="J66" s="88">
        <f>'Roller C'!J66*(1-Sumary!$B$29)</f>
        <v>111.14810577807273</v>
      </c>
      <c r="K66" s="88">
        <f>'Roller C'!K66*(1-Sumary!$B$29)</f>
        <v>130.60290804505587</v>
      </c>
      <c r="L66" s="88">
        <f>'Roller C'!L66*(1-Sumary!$B$29)</f>
        <v>147.9995584882129</v>
      </c>
      <c r="M66" s="88">
        <f>'Roller C'!M66*(1-Sumary!$B$29)</f>
        <v>175.18182480564562</v>
      </c>
      <c r="N66" s="88">
        <f>'Roller C'!N66*(1-Sumary!$B$29)</f>
        <v>194.46692743506634</v>
      </c>
      <c r="O66" s="88">
        <f>'Roller C'!O66*(1-Sumary!$B$29)</f>
        <v>208.77338339160997</v>
      </c>
    </row>
    <row r="67" spans="1:15" ht="15" customHeight="1" x14ac:dyDescent="0.25">
      <c r="B67" s="99"/>
      <c r="C67" s="100"/>
    </row>
    <row r="68" spans="1:15" ht="15" customHeight="1" x14ac:dyDescent="0.25">
      <c r="A68" s="65" t="s">
        <v>32</v>
      </c>
    </row>
    <row r="69" spans="1:15" ht="15" customHeight="1" x14ac:dyDescent="0.2">
      <c r="A69" s="90"/>
      <c r="B69" s="529"/>
      <c r="C69" s="530"/>
      <c r="D69" s="530"/>
      <c r="E69" s="530"/>
      <c r="F69" s="530"/>
      <c r="G69" s="530"/>
      <c r="H69" s="530"/>
      <c r="I69" s="530"/>
      <c r="J69" s="530"/>
      <c r="K69" s="530"/>
      <c r="L69" s="530"/>
      <c r="M69" s="530"/>
      <c r="N69" s="530"/>
      <c r="O69" s="530"/>
    </row>
    <row r="70" spans="1:15" ht="15" customHeight="1" x14ac:dyDescent="0.25">
      <c r="A70" s="523" t="s">
        <v>254</v>
      </c>
      <c r="B70" s="91" t="s">
        <v>255</v>
      </c>
      <c r="C70" s="92"/>
      <c r="D70" s="93">
        <f>[3]Sumary!BP4</f>
        <v>0.61</v>
      </c>
      <c r="E70" s="93">
        <f>[3]Sumary!BQ4</f>
        <v>0.76200000000000001</v>
      </c>
      <c r="F70" s="93">
        <f>[3]Sumary!BR4</f>
        <v>0.91400000000000003</v>
      </c>
      <c r="G70" s="93">
        <f>[3]Sumary!BS4</f>
        <v>1.0669999999999999</v>
      </c>
      <c r="H70" s="93">
        <f>[3]Sumary!BT4</f>
        <v>1.2190000000000001</v>
      </c>
      <c r="I70" s="93">
        <f>[3]Sumary!BU4</f>
        <v>1.524</v>
      </c>
      <c r="J70" s="93">
        <f>[3]Sumary!BV4</f>
        <v>1.829</v>
      </c>
      <c r="K70" s="93">
        <f>[3]Sumary!BW4</f>
        <v>2.1339999999999999</v>
      </c>
      <c r="L70" s="93">
        <f>[3]Sumary!BX4</f>
        <v>2.4380000000000002</v>
      </c>
      <c r="M70" s="93">
        <f>[3]Sumary!BY4</f>
        <v>2.9129999999999998</v>
      </c>
      <c r="N70" s="93">
        <f>[3]Sumary!BZ4</f>
        <v>3.25</v>
      </c>
      <c r="O70" s="93">
        <f>[3]Sumary!CA4</f>
        <v>3.5</v>
      </c>
    </row>
    <row r="71" spans="1:15" ht="15" customHeight="1" x14ac:dyDescent="0.25">
      <c r="A71" s="524"/>
      <c r="B71" s="102"/>
      <c r="C71" s="103" t="s">
        <v>256</v>
      </c>
      <c r="D71" s="96">
        <f>[3]Sumary!BP5</f>
        <v>24.015748031496063</v>
      </c>
      <c r="E71" s="96">
        <f>[3]Sumary!BQ5</f>
        <v>30</v>
      </c>
      <c r="F71" s="96">
        <f>[3]Sumary!BR5</f>
        <v>35.984251968503933</v>
      </c>
      <c r="G71" s="96">
        <f>[3]Sumary!BS5</f>
        <v>42.00787401574803</v>
      </c>
      <c r="H71" s="96">
        <f>[3]Sumary!BT5</f>
        <v>47.99212598425197</v>
      </c>
      <c r="I71" s="96">
        <f>[3]Sumary!BU5</f>
        <v>60</v>
      </c>
      <c r="J71" s="96">
        <f>[3]Sumary!BV5</f>
        <v>72.00787401574803</v>
      </c>
      <c r="K71" s="96">
        <f>[3]Sumary!BW5</f>
        <v>84.015748031496059</v>
      </c>
      <c r="L71" s="96">
        <f>[3]Sumary!BX5</f>
        <v>95.984251968503941</v>
      </c>
      <c r="M71" s="96">
        <f>[3]Sumary!BY5</f>
        <v>114.68503937007874</v>
      </c>
      <c r="N71" s="96">
        <f>[3]Sumary!BZ5</f>
        <v>127.95275590551181</v>
      </c>
      <c r="O71" s="96">
        <f>[3]Sumary!CA5</f>
        <v>137.79527559055117</v>
      </c>
    </row>
    <row r="72" spans="1:15" ht="15" customHeight="1" x14ac:dyDescent="0.25">
      <c r="A72" s="524"/>
      <c r="B72" s="97">
        <f>[3]Sumary!BN6</f>
        <v>0.61</v>
      </c>
      <c r="C72" s="98">
        <f>[3]Sumary!BO6</f>
        <v>24.015748031496063</v>
      </c>
      <c r="D72" s="88">
        <f>'Roller C'!D72*(1-Sumary!$B$29)</f>
        <v>21.863640591502346</v>
      </c>
      <c r="E72" s="88">
        <f>'Roller C'!E72*(1-Sumary!$B$29)</f>
        <v>25.546685460204571</v>
      </c>
      <c r="F72" s="88">
        <f>'Roller C'!F72*(1-Sumary!$B$29)</f>
        <v>29.885697207162025</v>
      </c>
      <c r="G72" s="88">
        <f>'Roller C'!G72*(1-Sumary!$B$29)</f>
        <v>33.70277890595392</v>
      </c>
      <c r="H72" s="88">
        <f>'Roller C'!H72*(1-Sumary!$B$29)</f>
        <v>38.369774092038988</v>
      </c>
      <c r="I72" s="88">
        <f>'Roller C'!I72*(1-Sumary!$B$29)</f>
        <v>46.197884098660715</v>
      </c>
      <c r="J72" s="88">
        <f>'Roller C'!J72*(1-Sumary!$B$29)</f>
        <v>55.425994105282449</v>
      </c>
      <c r="K72" s="88">
        <f>'Roller C'!K72*(1-Sumary!$B$29)</f>
        <v>65.588700111904188</v>
      </c>
      <c r="L72" s="88">
        <f>'Roller C'!L72*(1-Sumary!$B$29)</f>
        <v>73.723720184077976</v>
      </c>
      <c r="M72" s="88">
        <f>'Roller C'!M72*(1-Sumary!$B$29)</f>
        <v>86.434689046849527</v>
      </c>
      <c r="N72" s="88">
        <f>'Roller C'!N72*(1-Sumary!$B$29)</f>
        <v>95.452786955805337</v>
      </c>
      <c r="O72" s="88">
        <f>'Roller C'!O72*(1-Sumary!$B$29)</f>
        <v>102.14277056779036</v>
      </c>
    </row>
    <row r="73" spans="1:15" ht="15" customHeight="1" x14ac:dyDescent="0.25">
      <c r="A73" s="524"/>
      <c r="B73" s="97">
        <f>[3]Sumary!BN7</f>
        <v>0.76200000000000001</v>
      </c>
      <c r="C73" s="98">
        <f>[3]Sumary!BO7</f>
        <v>30</v>
      </c>
      <c r="D73" s="88">
        <f>'Roller C'!D73*(1-Sumary!$B$29)</f>
        <v>23.599777456758144</v>
      </c>
      <c r="E73" s="88">
        <f>'Roller C'!E73*(1-Sumary!$B$29)</f>
        <v>27.715433478770006</v>
      </c>
      <c r="F73" s="88">
        <f>'Roller C'!F73*(1-Sumary!$B$29)</f>
        <v>32.487056379037114</v>
      </c>
      <c r="G73" s="88">
        <f>'Roller C'!G73*(1-Sumary!$B$29)</f>
        <v>36.739595357147245</v>
      </c>
      <c r="H73" s="88">
        <f>'Roller C'!H73*(1-Sumary!$B$29)</f>
        <v>41.83920169654197</v>
      </c>
      <c r="I73" s="88">
        <f>'Roller C'!I73*(1-Sumary!$B$29)</f>
        <v>50.535380135791591</v>
      </c>
      <c r="J73" s="88">
        <f>'Roller C'!J73*(1-Sumary!$B$29)</f>
        <v>60.631558575041232</v>
      </c>
      <c r="K73" s="88">
        <f>'Roller C'!K73*(1-Sumary!$B$29)</f>
        <v>71.662333014290837</v>
      </c>
      <c r="L73" s="88">
        <f>'Roller C'!L73*(1-Sumary!$B$29)</f>
        <v>80.662575393083941</v>
      </c>
      <c r="M73" s="88">
        <f>'Roller C'!M73*(1-Sumary!$B$29)</f>
        <v>94.725454109948103</v>
      </c>
      <c r="N73" s="88">
        <f>'Roller C'!N73*(1-Sumary!$B$29)</f>
        <v>104.70269648380754</v>
      </c>
      <c r="O73" s="88">
        <f>'Roller C'!O73*(1-Sumary!$B$29)</f>
        <v>112.10421159794659</v>
      </c>
    </row>
    <row r="74" spans="1:15" ht="15" customHeight="1" x14ac:dyDescent="0.25">
      <c r="A74" s="524"/>
      <c r="B74" s="97">
        <f>[3]Sumary!BN8</f>
        <v>0.91400000000000003</v>
      </c>
      <c r="C74" s="98">
        <f>[3]Sumary!BO8</f>
        <v>35.984251968503933</v>
      </c>
      <c r="D74" s="88">
        <f>'Roller C'!D74*(1-Sumary!$B$29)</f>
        <v>25.335914322013945</v>
      </c>
      <c r="E74" s="88">
        <f>'Roller C'!E74*(1-Sumary!$B$29)</f>
        <v>29.884181497335451</v>
      </c>
      <c r="F74" s="88">
        <f>'Roller C'!F74*(1-Sumary!$B$29)</f>
        <v>35.088415550912188</v>
      </c>
      <c r="G74" s="88">
        <f>'Roller C'!G74*(1-Sumary!$B$29)</f>
        <v>39.77641180834059</v>
      </c>
      <c r="H74" s="88">
        <f>'Roller C'!H74*(1-Sumary!$B$29)</f>
        <v>45.308629301044952</v>
      </c>
      <c r="I74" s="88">
        <f>'Roller C'!I74*(1-Sumary!$B$29)</f>
        <v>54.872876172922474</v>
      </c>
      <c r="J74" s="88">
        <f>'Roller C'!J74*(1-Sumary!$B$29)</f>
        <v>65.837123044800009</v>
      </c>
      <c r="K74" s="88">
        <f>'Roller C'!K74*(1-Sumary!$B$29)</f>
        <v>77.735965916677529</v>
      </c>
      <c r="L74" s="88">
        <f>'Roller C'!L74*(1-Sumary!$B$29)</f>
        <v>87.601430602089906</v>
      </c>
      <c r="M74" s="88">
        <f>'Roller C'!M74*(1-Sumary!$B$29)</f>
        <v>103.01621917304671</v>
      </c>
      <c r="N74" s="88">
        <f>'Roller C'!N74*(1-Sumary!$B$29)</f>
        <v>113.95260601180973</v>
      </c>
      <c r="O74" s="88">
        <f>'Roller C'!O74*(1-Sumary!$B$29)</f>
        <v>122.06565262810281</v>
      </c>
    </row>
    <row r="75" spans="1:15" ht="15" customHeight="1" x14ac:dyDescent="0.25">
      <c r="A75" s="524"/>
      <c r="B75" s="97">
        <f>[3]Sumary!BN9</f>
        <v>1.0669999999999999</v>
      </c>
      <c r="C75" s="98">
        <f>[3]Sumary!BO9</f>
        <v>42.00787401574803</v>
      </c>
      <c r="D75" s="88">
        <f>'Roller C'!D75*(1-Sumary!$B$29)</f>
        <v>27.083473140330636</v>
      </c>
      <c r="E75" s="88">
        <f>'Roller C'!E75*(1-Sumary!$B$29)</f>
        <v>32.067197594970402</v>
      </c>
      <c r="F75" s="88">
        <f>'Roller C'!F75*(1-Sumary!$B$29)</f>
        <v>37.706888927865393</v>
      </c>
      <c r="G75" s="88">
        <f>'Roller C'!G75*(1-Sumary!$B$29)</f>
        <v>42.83320731513389</v>
      </c>
      <c r="H75" s="88">
        <f>'Roller C'!H75*(1-Sumary!$B$29)</f>
        <v>48.800882087156495</v>
      </c>
      <c r="I75" s="88">
        <f>'Roller C'!I75*(1-Sumary!$B$29)</f>
        <v>59.238908368192369</v>
      </c>
      <c r="J75" s="88">
        <f>'Roller C'!J75*(1-Sumary!$B$29)</f>
        <v>71.076934649228249</v>
      </c>
      <c r="K75" s="88">
        <f>'Roller C'!K75*(1-Sumary!$B$29)</f>
        <v>83.849556930264129</v>
      </c>
      <c r="L75" s="88">
        <f>'Roller C'!L75*(1-Sumary!$B$29)</f>
        <v>94.585936174312991</v>
      </c>
      <c r="M75" s="88">
        <f>'Roller C'!M75*(1-Sumary!$B$29)</f>
        <v>111.36152874313937</v>
      </c>
      <c r="N75" s="88">
        <f>'Roller C'!N75*(1-Sumary!$B$29)</f>
        <v>123.26337020775935</v>
      </c>
      <c r="O75" s="88">
        <f>'Roller C'!O75*(1-Sumary!$B$29)</f>
        <v>132.09262945451007</v>
      </c>
    </row>
    <row r="76" spans="1:15" ht="15" customHeight="1" x14ac:dyDescent="0.25">
      <c r="A76" s="524"/>
      <c r="B76" s="97">
        <f>[3]Sumary!BN10</f>
        <v>1.2190000000000001</v>
      </c>
      <c r="C76" s="98">
        <f>[3]Sumary!BO10</f>
        <v>47.99212598425197</v>
      </c>
      <c r="D76" s="88">
        <f>'Roller C'!D76*(1-Sumary!$B$29)</f>
        <v>28.819610005586433</v>
      </c>
      <c r="E76" s="88">
        <f>'Roller C'!E76*(1-Sumary!$B$29)</f>
        <v>34.235945613535847</v>
      </c>
      <c r="F76" s="88">
        <f>'Roller C'!F76*(1-Sumary!$B$29)</f>
        <v>40.308248099740482</v>
      </c>
      <c r="G76" s="88">
        <f>'Roller C'!G76*(1-Sumary!$B$29)</f>
        <v>45.870023766327229</v>
      </c>
      <c r="H76" s="88">
        <f>'Roller C'!H76*(1-Sumary!$B$29)</f>
        <v>52.270309691659484</v>
      </c>
      <c r="I76" s="88">
        <f>'Roller C'!I76*(1-Sumary!$B$29)</f>
        <v>63.576404405323267</v>
      </c>
      <c r="J76" s="88">
        <f>'Roller C'!J76*(1-Sumary!$B$29)</f>
        <v>76.282499118987033</v>
      </c>
      <c r="K76" s="88">
        <f>'Roller C'!K76*(1-Sumary!$B$29)</f>
        <v>89.92318983265082</v>
      </c>
      <c r="L76" s="88">
        <f>'Roller C'!L76*(1-Sumary!$B$29)</f>
        <v>101.52479138331897</v>
      </c>
      <c r="M76" s="88">
        <f>'Roller C'!M76*(1-Sumary!$B$29)</f>
        <v>119.65229380623798</v>
      </c>
      <c r="N76" s="88">
        <f>'Roller C'!N76*(1-Sumary!$B$29)</f>
        <v>132.51327973576156</v>
      </c>
      <c r="O76" s="88">
        <f>'Roller C'!O76*(1-Sumary!$B$29)</f>
        <v>142.05407048466628</v>
      </c>
    </row>
    <row r="77" spans="1:15" ht="15" customHeight="1" x14ac:dyDescent="0.25">
      <c r="A77" s="524"/>
      <c r="B77" s="97">
        <f>[3]Sumary!BN11</f>
        <v>1.524</v>
      </c>
      <c r="C77" s="98">
        <f>[3]Sumary!BO11</f>
        <v>60</v>
      </c>
      <c r="D77" s="88">
        <f>'Roller C'!D77*(1-Sumary!$B$29)</f>
        <v>32.303305689158918</v>
      </c>
      <c r="E77" s="88">
        <f>'Roller C'!E77*(1-Sumary!$B$29)</f>
        <v>38.587709729736225</v>
      </c>
      <c r="F77" s="88">
        <f>'Roller C'!F77*(1-Sumary!$B$29)</f>
        <v>45.528080648568768</v>
      </c>
      <c r="G77" s="88">
        <f>'Roller C'!G77*(1-Sumary!$B$29)</f>
        <v>51.96363572431386</v>
      </c>
      <c r="H77" s="88">
        <f>'Roller C'!H77*(1-Sumary!$B$29)</f>
        <v>59.231990082274017</v>
      </c>
      <c r="I77" s="88">
        <f>'Roller C'!I77*(1-Sumary!$B$29)</f>
        <v>72.279932637724031</v>
      </c>
      <c r="J77" s="88">
        <f>'Roller C'!J77*(1-Sumary!$B$29)</f>
        <v>86.727875193174071</v>
      </c>
      <c r="K77" s="88">
        <f>'Roller C'!K77*(1-Sumary!$B$29)</f>
        <v>102.11041374862407</v>
      </c>
      <c r="L77" s="88">
        <f>'Roller C'!L77*(1-Sumary!$B$29)</f>
        <v>115.44815216454803</v>
      </c>
      <c r="M77" s="88">
        <f>'Roller C'!M77*(1-Sumary!$B$29)</f>
        <v>136.28836843942921</v>
      </c>
      <c r="N77" s="88">
        <f>'Roller C'!N77*(1-Sumary!$B$29)</f>
        <v>151.07395345971332</v>
      </c>
      <c r="O77" s="88">
        <f>'Roller C'!O77*(1-Sumary!$B$29)</f>
        <v>162.04248834122973</v>
      </c>
    </row>
    <row r="78" spans="1:15" ht="15" customHeight="1" x14ac:dyDescent="0.25">
      <c r="A78" s="524"/>
      <c r="B78" s="97">
        <f>[3]Sumary!BN12</f>
        <v>1.829</v>
      </c>
      <c r="C78" s="98">
        <f>[3]Sumary!BO12</f>
        <v>72.00787401574803</v>
      </c>
      <c r="D78" s="88">
        <f>'Roller C'!D78*(1-Sumary!$B$29)</f>
        <v>35.787001372731417</v>
      </c>
      <c r="E78" s="88">
        <f>'Roller C'!E78*(1-Sumary!$B$29)</f>
        <v>42.939473845936618</v>
      </c>
      <c r="F78" s="88">
        <f>'Roller C'!F78*(1-Sumary!$B$29)</f>
        <v>50.747913197397054</v>
      </c>
      <c r="G78" s="88">
        <f>'Roller C'!G78*(1-Sumary!$B$29)</f>
        <v>58.057247682300506</v>
      </c>
      <c r="H78" s="88">
        <f>'Roller C'!H78*(1-Sumary!$B$29)</f>
        <v>66.193670472888556</v>
      </c>
      <c r="I78" s="88">
        <f>'Roller C'!I78*(1-Sumary!$B$29)</f>
        <v>80.983460870124816</v>
      </c>
      <c r="J78" s="88">
        <f>'Roller C'!J78*(1-Sumary!$B$29)</f>
        <v>97.173251267361067</v>
      </c>
      <c r="K78" s="88">
        <f>'Roller C'!K78*(1-Sumary!$B$29)</f>
        <v>114.29763766459736</v>
      </c>
      <c r="L78" s="88">
        <f>'Roller C'!L78*(1-Sumary!$B$29)</f>
        <v>129.37151294577711</v>
      </c>
      <c r="M78" s="88">
        <f>'Roller C'!M78*(1-Sumary!$B$29)</f>
        <v>152.92444307262048</v>
      </c>
      <c r="N78" s="88">
        <f>'Roller C'!N78*(1-Sumary!$B$29)</f>
        <v>169.63462718366512</v>
      </c>
      <c r="O78" s="88">
        <f>'Roller C'!O78*(1-Sumary!$B$29)</f>
        <v>182.0309061977932</v>
      </c>
    </row>
    <row r="79" spans="1:15" ht="15" customHeight="1" x14ac:dyDescent="0.25">
      <c r="A79" s="524"/>
      <c r="B79" s="97">
        <f>[3]Sumary!BN13</f>
        <v>2.1339999999999999</v>
      </c>
      <c r="C79" s="98">
        <f>[3]Sumary!BO13</f>
        <v>84.015748031496059</v>
      </c>
      <c r="D79" s="88">
        <f>'Roller C'!D79*(1-Sumary!$B$29)</f>
        <v>39.270697056303902</v>
      </c>
      <c r="E79" s="88">
        <f>'Roller C'!E79*(1-Sumary!$B$29)</f>
        <v>47.291237962137004</v>
      </c>
      <c r="F79" s="88">
        <f>'Roller C'!F79*(1-Sumary!$B$29)</f>
        <v>55.967745746225333</v>
      </c>
      <c r="G79" s="88">
        <f>'Roller C'!G79*(1-Sumary!$B$29)</f>
        <v>64.150859640287138</v>
      </c>
      <c r="H79" s="88">
        <f>'Roller C'!H79*(1-Sumary!$B$29)</f>
        <v>73.155350863503074</v>
      </c>
      <c r="I79" s="88">
        <f>'Roller C'!I79*(1-Sumary!$B$29)</f>
        <v>89.686989102525587</v>
      </c>
      <c r="J79" s="88">
        <f>'Roller C'!J79*(1-Sumary!$B$29)</f>
        <v>107.61862734154811</v>
      </c>
      <c r="K79" s="88">
        <f>'Roller C'!K79*(1-Sumary!$B$29)</f>
        <v>126.48486158057062</v>
      </c>
      <c r="L79" s="88">
        <f>'Roller C'!L79*(1-Sumary!$B$29)</f>
        <v>143.29487372700615</v>
      </c>
      <c r="M79" s="88">
        <f>'Roller C'!M79*(1-Sumary!$B$29)</f>
        <v>169.56051770581169</v>
      </c>
      <c r="N79" s="88">
        <f>'Roller C'!N79*(1-Sumary!$B$29)</f>
        <v>188.19530090761691</v>
      </c>
      <c r="O79" s="88">
        <f>'Roller C'!O79*(1-Sumary!$B$29)</f>
        <v>202.01932405435664</v>
      </c>
    </row>
    <row r="80" spans="1:15" ht="15" customHeight="1" x14ac:dyDescent="0.25">
      <c r="A80" s="524"/>
      <c r="B80" s="97">
        <f>[3]Sumary!BN14</f>
        <v>2.4380000000000002</v>
      </c>
      <c r="C80" s="98">
        <f>[3]Sumary!BO14</f>
        <v>95.984251968503941</v>
      </c>
      <c r="D80" s="88">
        <f>'Roller C'!D80*(1-Sumary!$B$29)</f>
        <v>42.742970786815498</v>
      </c>
      <c r="E80" s="88">
        <f>'Roller C'!E80*(1-Sumary!$B$29)</f>
        <v>51.628733999267887</v>
      </c>
      <c r="F80" s="88">
        <f>'Roller C'!F80*(1-Sumary!$B$29)</f>
        <v>61.170464089975503</v>
      </c>
      <c r="G80" s="88">
        <f>'Roller C'!G80*(1-Sumary!$B$29)</f>
        <v>70.224492542673815</v>
      </c>
      <c r="H80" s="88">
        <f>'Roller C'!H80*(1-Sumary!$B$29)</f>
        <v>80.094206072509039</v>
      </c>
      <c r="I80" s="88">
        <f>'Roller C'!I80*(1-Sumary!$B$29)</f>
        <v>98.361981176787353</v>
      </c>
      <c r="J80" s="88">
        <f>'Roller C'!J80*(1-Sumary!$B$29)</f>
        <v>118.02975628106567</v>
      </c>
      <c r="K80" s="88">
        <f>'Roller C'!K80*(1-Sumary!$B$29)</f>
        <v>138.63212738534398</v>
      </c>
      <c r="L80" s="88">
        <f>'Roller C'!L80*(1-Sumary!$B$29)</f>
        <v>157.17258414501808</v>
      </c>
      <c r="M80" s="88">
        <f>'Roller C'!M80*(1-Sumary!$B$29)</f>
        <v>186.1420478320089</v>
      </c>
      <c r="N80" s="88">
        <f>'Roller C'!N80*(1-Sumary!$B$29)</f>
        <v>206.69511996362132</v>
      </c>
      <c r="O80" s="88">
        <f>'Roller C'!O80*(1-Sumary!$B$29)</f>
        <v>221.94220611466912</v>
      </c>
    </row>
    <row r="81" spans="1:15" ht="15" customHeight="1" x14ac:dyDescent="0.25">
      <c r="A81" s="524"/>
      <c r="B81" s="97">
        <f>[3]Sumary!BN15</f>
        <v>2.9129999999999998</v>
      </c>
      <c r="C81" s="98">
        <f>[3]Sumary!BO15</f>
        <v>114.68503937007874</v>
      </c>
      <c r="D81" s="88">
        <f>'Roller C'!D81*(1-Sumary!$B$29)</f>
        <v>48.168398490739868</v>
      </c>
      <c r="E81" s="88">
        <f>'Roller C'!E81*(1-Sumary!$B$29)</f>
        <v>58.406071557284889</v>
      </c>
      <c r="F81" s="88">
        <f>'Roller C'!F81*(1-Sumary!$B$29)</f>
        <v>69.299711502085131</v>
      </c>
      <c r="G81" s="88">
        <f>'Roller C'!G81*(1-Sumary!$B$29)</f>
        <v>79.714543952652974</v>
      </c>
      <c r="H81" s="88">
        <f>'Roller C'!H81*(1-Sumary!$B$29)</f>
        <v>90.936167336580866</v>
      </c>
      <c r="I81" s="88">
        <f>'Roller C'!I81*(1-Sumary!$B$29)</f>
        <v>111.91665629282136</v>
      </c>
      <c r="J81" s="88">
        <f>'Roller C'!J81*(1-Sumary!$B$29)</f>
        <v>134.29714524906183</v>
      </c>
      <c r="K81" s="88">
        <f>'Roller C'!K81*(1-Sumary!$B$29)</f>
        <v>157.6122302053023</v>
      </c>
      <c r="L81" s="88">
        <f>'Roller C'!L81*(1-Sumary!$B$29)</f>
        <v>178.85650667316173</v>
      </c>
      <c r="M81" s="88">
        <f>'Roller C'!M81*(1-Sumary!$B$29)</f>
        <v>212.05068865419196</v>
      </c>
      <c r="N81" s="88">
        <f>'Roller C'!N81*(1-Sumary!$B$29)</f>
        <v>235.6010872386282</v>
      </c>
      <c r="O81" s="88">
        <f>'Roller C'!O81*(1-Sumary!$B$29)</f>
        <v>253.07170933390728</v>
      </c>
    </row>
    <row r="82" spans="1:15" ht="15" customHeight="1" x14ac:dyDescent="0.25">
      <c r="A82" s="524"/>
      <c r="B82" s="97">
        <f>[3]Sumary!BN16</f>
        <v>3.25</v>
      </c>
      <c r="C82" s="98">
        <f>[3]Sumary!BO16</f>
        <v>127.95275590551181</v>
      </c>
      <c r="D82" s="88">
        <f>'Roller C'!D82*(1-Sumary!$B$29)</f>
        <v>52.017596672260943</v>
      </c>
      <c r="E82" s="88">
        <f>'Roller C'!E82*(1-Sumary!$B$29)</f>
        <v>63.214414203709588</v>
      </c>
      <c r="F82" s="88">
        <f>'Roller C'!F82*(1-Sumary!$B$29)</f>
        <v>75.067198613413439</v>
      </c>
      <c r="G82" s="88">
        <f>'Roller C'!G82*(1-Sumary!$B$29)</f>
        <v>86.447485689838203</v>
      </c>
      <c r="H82" s="88">
        <f>'Roller C'!H82*(1-Sumary!$B$29)</f>
        <v>98.628253538669711</v>
      </c>
      <c r="I82" s="88">
        <f>'Roller C'!I82*(1-Sumary!$B$29)</f>
        <v>121.53334158567075</v>
      </c>
      <c r="J82" s="88">
        <f>'Roller C'!J82*(1-Sumary!$B$29)</f>
        <v>145.83842963267173</v>
      </c>
      <c r="K82" s="88">
        <f>'Roller C'!K82*(1-Sumary!$B$29)</f>
        <v>171.07811367967275</v>
      </c>
      <c r="L82" s="88">
        <f>'Roller C'!L82*(1-Sumary!$B$29)</f>
        <v>194.24067907733942</v>
      </c>
      <c r="M82" s="88">
        <f>'Roller C'!M82*(1-Sumary!$B$29)</f>
        <v>230.43218751119346</v>
      </c>
      <c r="N82" s="88">
        <f>'Roller C'!N82*(1-Sumary!$B$29)</f>
        <v>256.10911033689626</v>
      </c>
      <c r="O82" s="88">
        <f>'Roller C'!O82*(1-Sumary!$B$29)</f>
        <v>275.15727267050369</v>
      </c>
    </row>
    <row r="83" spans="1:15" ht="15" customHeight="1" x14ac:dyDescent="0.25">
      <c r="A83" s="524"/>
      <c r="B83" s="97">
        <f>[3]Sumary!BN17</f>
        <v>3.5</v>
      </c>
      <c r="C83" s="98">
        <f>[3]Sumary!BO17</f>
        <v>137.79527559055117</v>
      </c>
      <c r="D83" s="88">
        <f>'Roller C'!D83*(1-Sumary!$B$29)</f>
        <v>54.873084937484307</v>
      </c>
      <c r="E83" s="88">
        <f>'Roller C'!E83*(1-Sumary!$B$29)</f>
        <v>66.781433971086955</v>
      </c>
      <c r="F83" s="88">
        <f>'Roller C'!F83*(1-Sumary!$B$29)</f>
        <v>79.34574988294483</v>
      </c>
      <c r="G83" s="88">
        <f>'Roller C'!G83*(1-Sumary!$B$29)</f>
        <v>91.44224958982727</v>
      </c>
      <c r="H83" s="88">
        <f>'Roller C'!H83*(1-Sumary!$B$29)</f>
        <v>104.33454894081278</v>
      </c>
      <c r="I83" s="88">
        <f>'Roller C'!I83*(1-Sumary!$B$29)</f>
        <v>128.66738112042549</v>
      </c>
      <c r="J83" s="88">
        <f>'Roller C'!J83*(1-Sumary!$B$29)</f>
        <v>154.40021330003816</v>
      </c>
      <c r="K83" s="88">
        <f>'Roller C'!K83*(1-Sumary!$B$29)</f>
        <v>181.06764147965086</v>
      </c>
      <c r="L83" s="88">
        <f>'Roller C'!L83*(1-Sumary!$B$29)</f>
        <v>205.65326988162556</v>
      </c>
      <c r="M83" s="88">
        <f>'Roller C'!M83*(1-Sumary!$B$29)</f>
        <v>244.06831425971089</v>
      </c>
      <c r="N83" s="88">
        <f>'Roller C'!N83*(1-Sumary!$B$29)</f>
        <v>271.322777323742</v>
      </c>
      <c r="O83" s="88">
        <f>'Roller C'!O83*(1-Sumary!$B$29)</f>
        <v>291.54122173326061</v>
      </c>
    </row>
    <row r="84" spans="1:15" ht="15" customHeight="1" x14ac:dyDescent="0.25"/>
    <row r="85" spans="1:15" ht="15" customHeight="1" x14ac:dyDescent="0.25">
      <c r="A85" s="65" t="s">
        <v>7</v>
      </c>
    </row>
    <row r="86" spans="1:15" ht="15" customHeight="1" x14ac:dyDescent="0.2">
      <c r="A86" s="90"/>
      <c r="B86" s="529"/>
      <c r="C86" s="530"/>
      <c r="D86" s="530"/>
      <c r="E86" s="530"/>
      <c r="F86" s="530"/>
      <c r="G86" s="530"/>
      <c r="H86" s="530"/>
      <c r="I86" s="530"/>
      <c r="J86" s="530"/>
      <c r="K86" s="530"/>
      <c r="L86" s="530"/>
      <c r="M86" s="530"/>
      <c r="N86" s="530"/>
      <c r="O86" s="530"/>
    </row>
    <row r="87" spans="1:15" ht="15" customHeight="1" x14ac:dyDescent="0.25">
      <c r="A87" s="523" t="s">
        <v>254</v>
      </c>
      <c r="B87" s="91" t="s">
        <v>255</v>
      </c>
      <c r="C87" s="92"/>
      <c r="D87" s="93">
        <f>[3]Sumary!BP4</f>
        <v>0.61</v>
      </c>
      <c r="E87" s="93">
        <f>[3]Sumary!BQ4</f>
        <v>0.76200000000000001</v>
      </c>
      <c r="F87" s="93">
        <f>[3]Sumary!BR4</f>
        <v>0.91400000000000003</v>
      </c>
      <c r="G87" s="93">
        <f>[3]Sumary!BS4</f>
        <v>1.0669999999999999</v>
      </c>
      <c r="H87" s="93">
        <f>[3]Sumary!BT4</f>
        <v>1.2190000000000001</v>
      </c>
      <c r="I87" s="93">
        <f>[3]Sumary!BU4</f>
        <v>1.524</v>
      </c>
      <c r="J87" s="93">
        <f>[3]Sumary!BV4</f>
        <v>1.829</v>
      </c>
      <c r="K87" s="93">
        <f>[3]Sumary!BW4</f>
        <v>2.1339999999999999</v>
      </c>
      <c r="L87" s="93">
        <f>[3]Sumary!BX4</f>
        <v>2.4380000000000002</v>
      </c>
      <c r="M87" s="93">
        <f>[3]Sumary!BY4</f>
        <v>2.9129999999999998</v>
      </c>
      <c r="N87" s="93">
        <f>[3]Sumary!BZ4</f>
        <v>3.25</v>
      </c>
      <c r="O87" s="93">
        <f>[3]Sumary!CA4</f>
        <v>3.5</v>
      </c>
    </row>
    <row r="88" spans="1:15" ht="15" customHeight="1" x14ac:dyDescent="0.25">
      <c r="A88" s="524"/>
      <c r="B88" s="102"/>
      <c r="C88" s="103" t="s">
        <v>256</v>
      </c>
      <c r="D88" s="96">
        <f>[3]Sumary!BP5</f>
        <v>24.015748031496063</v>
      </c>
      <c r="E88" s="96">
        <f>[3]Sumary!BQ5</f>
        <v>30</v>
      </c>
      <c r="F88" s="96">
        <f>[3]Sumary!BR5</f>
        <v>35.984251968503933</v>
      </c>
      <c r="G88" s="96">
        <f>[3]Sumary!BS5</f>
        <v>42.00787401574803</v>
      </c>
      <c r="H88" s="96">
        <f>[3]Sumary!BT5</f>
        <v>47.99212598425197</v>
      </c>
      <c r="I88" s="96">
        <f>[3]Sumary!BU5</f>
        <v>60</v>
      </c>
      <c r="J88" s="96">
        <f>[3]Sumary!BV5</f>
        <v>72.00787401574803</v>
      </c>
      <c r="K88" s="96">
        <f>[3]Sumary!BW5</f>
        <v>84.015748031496059</v>
      </c>
      <c r="L88" s="96">
        <f>[3]Sumary!BX5</f>
        <v>95.984251968503941</v>
      </c>
      <c r="M88" s="96">
        <f>[3]Sumary!BY5</f>
        <v>114.68503937007874</v>
      </c>
      <c r="N88" s="96">
        <f>[3]Sumary!BZ5</f>
        <v>127.95275590551181</v>
      </c>
      <c r="O88" s="96">
        <f>[3]Sumary!CA5</f>
        <v>137.79527559055117</v>
      </c>
    </row>
    <row r="89" spans="1:15" ht="15" customHeight="1" x14ac:dyDescent="0.25">
      <c r="A89" s="524"/>
      <c r="B89" s="97">
        <f>[3]Sumary!BN6</f>
        <v>0.61</v>
      </c>
      <c r="C89" s="98">
        <f>[3]Sumary!BO6</f>
        <v>24.015748031496063</v>
      </c>
      <c r="D89" s="88">
        <f>'Roller C'!D89*(1-Sumary!$B$29)</f>
        <v>23.801133910045277</v>
      </c>
      <c r="E89" s="88">
        <f>'Roller C'!E89*(1-Sumary!$B$29)</f>
        <v>27.96696399910574</v>
      </c>
      <c r="F89" s="88">
        <f>'Roller C'!F89*(1-Sumary!$B$29)</f>
        <v>32.908524322826523</v>
      </c>
      <c r="G89" s="88">
        <f>'Roller C'!G89*(1-Sumary!$B$29)</f>
        <v>37.231615374678228</v>
      </c>
      <c r="H89" s="88">
        <f>'Roller C'!H89*(1-Sumary!$B$29)</f>
        <v>42.561040815729186</v>
      </c>
      <c r="I89" s="88">
        <f>'Roller C'!I89*(1-Sumary!$B$29)</f>
        <v>51.437827073971512</v>
      </c>
      <c r="J89" s="88">
        <f>'Roller C'!J89*(1-Sumary!$B$29)</f>
        <v>61.714613332213823</v>
      </c>
      <c r="K89" s="88">
        <f>'Roller C'!K89*(1-Sumary!$B$29)</f>
        <v>72.925995590456154</v>
      </c>
      <c r="L89" s="88">
        <f>'Roller C'!L89*(1-Sumary!$B$29)</f>
        <v>82.106253631458372</v>
      </c>
      <c r="M89" s="88">
        <f>'Roller C'!M89*(1-Sumary!$B$29)</f>
        <v>96.450406820524265</v>
      </c>
      <c r="N89" s="88">
        <f>'Roller C'!N89*(1-Sumary!$B$29)</f>
        <v>106.62720603045102</v>
      </c>
      <c r="O89" s="88">
        <f>'Roller C'!O89*(1-Sumary!$B$29)</f>
        <v>114.17676034048576</v>
      </c>
    </row>
    <row r="90" spans="1:15" ht="15" customHeight="1" x14ac:dyDescent="0.25">
      <c r="A90" s="524"/>
      <c r="B90" s="97">
        <f>[3]Sumary!BN7</f>
        <v>0.76200000000000001</v>
      </c>
      <c r="C90" s="98">
        <f>[3]Sumary!BO7</f>
        <v>30</v>
      </c>
      <c r="D90" s="88">
        <f>'Roller C'!D90*(1-Sumary!$B$29)</f>
        <v>25.828853928190703</v>
      </c>
      <c r="E90" s="88">
        <f>'Roller C'!E90*(1-Sumary!$B$29)</f>
        <v>30.499951956198878</v>
      </c>
      <c r="F90" s="88">
        <f>'Roller C'!F90*(1-Sumary!$B$29)</f>
        <v>35.946780218867382</v>
      </c>
      <c r="G90" s="88">
        <f>'Roller C'!G90*(1-Sumary!$B$29)</f>
        <v>40.778463340844077</v>
      </c>
      <c r="H90" s="88">
        <f>'Roller C'!H90*(1-Sumary!$B$29)</f>
        <v>46.613156720842746</v>
      </c>
      <c r="I90" s="88">
        <f>'Roller C'!I90*(1-Sumary!$B$29)</f>
        <v>56.50380298815778</v>
      </c>
      <c r="J90" s="88">
        <f>'Roller C'!J90*(1-Sumary!$B$29)</f>
        <v>67.794449255472813</v>
      </c>
      <c r="K90" s="88">
        <f>'Roller C'!K90*(1-Sumary!$B$29)</f>
        <v>80.019691522787852</v>
      </c>
      <c r="L90" s="88">
        <f>'Roller C'!L90*(1-Sumary!$B$29)</f>
        <v>90.210485441685492</v>
      </c>
      <c r="M90" s="88">
        <f>'Roller C'!M90*(1-Sumary!$B$29)</f>
        <v>106.13360093996302</v>
      </c>
      <c r="N90" s="88">
        <f>'Roller C'!N90*(1-Sumary!$B$29)</f>
        <v>117.43063235663568</v>
      </c>
      <c r="O90" s="88">
        <f>'Roller C'!O90*(1-Sumary!$B$29)</f>
        <v>125.81121946099229</v>
      </c>
    </row>
    <row r="91" spans="1:15" ht="15" customHeight="1" x14ac:dyDescent="0.25">
      <c r="A91" s="524"/>
      <c r="B91" s="97">
        <f>[3]Sumary!BN8</f>
        <v>0.91400000000000003</v>
      </c>
      <c r="C91" s="98">
        <f>[3]Sumary!BO8</f>
        <v>35.984251968503933</v>
      </c>
      <c r="D91" s="88">
        <f>'Roller C'!D91*(1-Sumary!$B$29)</f>
        <v>27.856573946336134</v>
      </c>
      <c r="E91" s="88">
        <f>'Roller C'!E91*(1-Sumary!$B$29)</f>
        <v>33.032939913292026</v>
      </c>
      <c r="F91" s="88">
        <f>'Roller C'!F91*(1-Sumary!$B$29)</f>
        <v>38.985036114908233</v>
      </c>
      <c r="G91" s="88">
        <f>'Roller C'!G91*(1-Sumary!$B$29)</f>
        <v>44.325311307009933</v>
      </c>
      <c r="H91" s="88">
        <f>'Roller C'!H91*(1-Sumary!$B$29)</f>
        <v>50.66527262595632</v>
      </c>
      <c r="I91" s="88">
        <f>'Roller C'!I91*(1-Sumary!$B$29)</f>
        <v>61.569778902344069</v>
      </c>
      <c r="J91" s="88">
        <f>'Roller C'!J91*(1-Sumary!$B$29)</f>
        <v>73.874285178731839</v>
      </c>
      <c r="K91" s="88">
        <f>'Roller C'!K91*(1-Sumary!$B$29)</f>
        <v>87.113387455119579</v>
      </c>
      <c r="L91" s="88">
        <f>'Roller C'!L91*(1-Sumary!$B$29)</f>
        <v>98.31471725191264</v>
      </c>
      <c r="M91" s="88">
        <f>'Roller C'!M91*(1-Sumary!$B$29)</f>
        <v>115.81679505940177</v>
      </c>
      <c r="N91" s="88">
        <f>'Roller C'!N91*(1-Sumary!$B$29)</f>
        <v>128.23405868282035</v>
      </c>
      <c r="O91" s="88">
        <f>'Roller C'!O91*(1-Sumary!$B$29)</f>
        <v>137.44567858149884</v>
      </c>
    </row>
    <row r="92" spans="1:15" ht="15" customHeight="1" x14ac:dyDescent="0.25">
      <c r="A92" s="524"/>
      <c r="B92" s="97">
        <f>[3]Sumary!BN9</f>
        <v>1.0669999999999999</v>
      </c>
      <c r="C92" s="98">
        <f>[3]Sumary!BO9</f>
        <v>42.00787401574803</v>
      </c>
      <c r="D92" s="88">
        <f>'Roller C'!D92*(1-Sumary!$B$29)</f>
        <v>29.897634227758832</v>
      </c>
      <c r="E92" s="88">
        <f>'Roller C'!E92*(1-Sumary!$B$29)</f>
        <v>35.582592264839725</v>
      </c>
      <c r="F92" s="88">
        <f>'Roller C'!F92*(1-Sumary!$B$29)</f>
        <v>42.043280536580937</v>
      </c>
      <c r="G92" s="88">
        <f>'Roller C'!G92*(1-Sumary!$B$29)</f>
        <v>47.895493799268991</v>
      </c>
      <c r="H92" s="88">
        <f>'Roller C'!H92*(1-Sumary!$B$29)</f>
        <v>54.744047188340375</v>
      </c>
      <c r="I92" s="88">
        <f>'Roller C'!I92*(1-Sumary!$B$29)</f>
        <v>66.669083605439482</v>
      </c>
      <c r="J92" s="88">
        <f>'Roller C'!J92*(1-Sumary!$B$29)</f>
        <v>79.994120022538596</v>
      </c>
      <c r="K92" s="88">
        <f>'Roller C'!K92*(1-Sumary!$B$29)</f>
        <v>94.25375243963768</v>
      </c>
      <c r="L92" s="88">
        <f>'Roller C'!L92*(1-Sumary!$B$29)</f>
        <v>106.47226637668075</v>
      </c>
      <c r="M92" s="88">
        <f>'Roller C'!M92*(1-Sumary!$B$29)</f>
        <v>125.56369440331049</v>
      </c>
      <c r="N92" s="88">
        <f>'Roller C'!N92*(1-Sumary!$B$29)</f>
        <v>139.10856018220363</v>
      </c>
      <c r="O92" s="88">
        <f>'Roller C'!O92*(1-Sumary!$B$29)</f>
        <v>149.15668019621927</v>
      </c>
    </row>
    <row r="93" spans="1:15" ht="15" customHeight="1" x14ac:dyDescent="0.25">
      <c r="A93" s="524"/>
      <c r="B93" s="97">
        <f>[3]Sumary!BN10</f>
        <v>1.2190000000000001</v>
      </c>
      <c r="C93" s="98">
        <f>[3]Sumary!BO10</f>
        <v>47.99212598425197</v>
      </c>
      <c r="D93" s="88">
        <f>'Roller C'!D93*(1-Sumary!$B$29)</f>
        <v>31.925354245904263</v>
      </c>
      <c r="E93" s="88">
        <f>'Roller C'!E93*(1-Sumary!$B$29)</f>
        <v>38.115580221932873</v>
      </c>
      <c r="F93" s="88">
        <f>'Roller C'!F93*(1-Sumary!$B$29)</f>
        <v>45.081536432621796</v>
      </c>
      <c r="G93" s="88">
        <f>'Roller C'!G93*(1-Sumary!$B$29)</f>
        <v>51.442341765434847</v>
      </c>
      <c r="H93" s="88">
        <f>'Roller C'!H93*(1-Sumary!$B$29)</f>
        <v>58.796163093453934</v>
      </c>
      <c r="I93" s="88">
        <f>'Roller C'!I93*(1-Sumary!$B$29)</f>
        <v>71.735059519625764</v>
      </c>
      <c r="J93" s="88">
        <f>'Roller C'!J93*(1-Sumary!$B$29)</f>
        <v>86.073955945797593</v>
      </c>
      <c r="K93" s="88">
        <f>'Roller C'!K93*(1-Sumary!$B$29)</f>
        <v>101.34744837196939</v>
      </c>
      <c r="L93" s="88">
        <f>'Roller C'!L93*(1-Sumary!$B$29)</f>
        <v>114.57649818690787</v>
      </c>
      <c r="M93" s="88">
        <f>'Roller C'!M93*(1-Sumary!$B$29)</f>
        <v>135.24688852274923</v>
      </c>
      <c r="N93" s="88">
        <f>'Roller C'!N93*(1-Sumary!$B$29)</f>
        <v>149.91198650838828</v>
      </c>
      <c r="O93" s="88">
        <f>'Roller C'!O93*(1-Sumary!$B$29)</f>
        <v>160.79113931672586</v>
      </c>
    </row>
    <row r="94" spans="1:15" ht="15" customHeight="1" x14ac:dyDescent="0.25">
      <c r="A94" s="524"/>
      <c r="B94" s="97">
        <f>[3]Sumary!BN11</f>
        <v>1.524</v>
      </c>
      <c r="C94" s="98">
        <f>[3]Sumary!BO11</f>
        <v>60</v>
      </c>
      <c r="D94" s="88">
        <f>'Roller C'!D94*(1-Sumary!$B$29)</f>
        <v>35.994134545472392</v>
      </c>
      <c r="E94" s="88">
        <f>'Roller C'!E94*(1-Sumary!$B$29)</f>
        <v>43.198220530573707</v>
      </c>
      <c r="F94" s="88">
        <f>'Roller C'!F94*(1-Sumary!$B$29)</f>
        <v>51.178036750335345</v>
      </c>
      <c r="G94" s="88">
        <f>'Roller C'!G94*(1-Sumary!$B$29)</f>
        <v>58.559372223859754</v>
      </c>
      <c r="H94" s="88">
        <f>'Roller C'!H94*(1-Sumary!$B$29)</f>
        <v>66.927053560951549</v>
      </c>
      <c r="I94" s="88">
        <f>'Roller C'!I94*(1-Sumary!$B$29)</f>
        <v>81.900340136907431</v>
      </c>
      <c r="J94" s="88">
        <f>'Roller C'!J94*(1-Sumary!$B$29)</f>
        <v>98.273626712863347</v>
      </c>
      <c r="K94" s="88">
        <f>'Roller C'!K94*(1-Sumary!$B$29)</f>
        <v>115.58150928881921</v>
      </c>
      <c r="L94" s="88">
        <f>'Roller C'!L94*(1-Sumary!$B$29)</f>
        <v>130.8382791219031</v>
      </c>
      <c r="M94" s="88">
        <f>'Roller C'!M94*(1-Sumary!$B$29)</f>
        <v>154.67698198609668</v>
      </c>
      <c r="N94" s="88">
        <f>'Roller C'!N94*(1-Sumary!$B$29)</f>
        <v>171.58991433395616</v>
      </c>
      <c r="O94" s="88">
        <f>'Roller C'!O94*(1-Sumary!$B$29)</f>
        <v>184.1366000519528</v>
      </c>
    </row>
    <row r="95" spans="1:15" ht="15" customHeight="1" x14ac:dyDescent="0.25">
      <c r="A95" s="524"/>
      <c r="B95" s="97">
        <f>[3]Sumary!BN12</f>
        <v>1.829</v>
      </c>
      <c r="C95" s="98">
        <f>[3]Sumary!BO12</f>
        <v>72.00787401574803</v>
      </c>
      <c r="D95" s="88">
        <f>'Roller C'!D95*(1-Sumary!$B$29)</f>
        <v>40.062914845040517</v>
      </c>
      <c r="E95" s="88">
        <f>'Roller C'!E95*(1-Sumary!$B$29)</f>
        <v>48.280860839214554</v>
      </c>
      <c r="F95" s="88">
        <f>'Roller C'!F95*(1-Sumary!$B$29)</f>
        <v>57.2745370680489</v>
      </c>
      <c r="G95" s="88">
        <f>'Roller C'!G95*(1-Sumary!$B$29)</f>
        <v>65.67640268228466</v>
      </c>
      <c r="H95" s="88">
        <f>'Roller C'!H95*(1-Sumary!$B$29)</f>
        <v>75.057944028449171</v>
      </c>
      <c r="I95" s="88">
        <f>'Roller C'!I95*(1-Sumary!$B$29)</f>
        <v>92.065620754189126</v>
      </c>
      <c r="J95" s="88">
        <f>'Roller C'!J95*(1-Sumary!$B$29)</f>
        <v>110.47329747992906</v>
      </c>
      <c r="K95" s="88">
        <f>'Roller C'!K95*(1-Sumary!$B$29)</f>
        <v>129.81557020566902</v>
      </c>
      <c r="L95" s="88">
        <f>'Roller C'!L95*(1-Sumary!$B$29)</f>
        <v>147.10006005689834</v>
      </c>
      <c r="M95" s="88">
        <f>'Roller C'!M95*(1-Sumary!$B$29)</f>
        <v>174.10707544944412</v>
      </c>
      <c r="N95" s="88">
        <f>'Roller C'!N95*(1-Sumary!$B$29)</f>
        <v>193.26784215952406</v>
      </c>
      <c r="O95" s="88">
        <f>'Roller C'!O95*(1-Sumary!$B$29)</f>
        <v>207.48206078717973</v>
      </c>
    </row>
    <row r="96" spans="1:15" ht="15" customHeight="1" x14ac:dyDescent="0.25">
      <c r="A96" s="524"/>
      <c r="B96" s="97">
        <f>[3]Sumary!BN13</f>
        <v>2.1339999999999999</v>
      </c>
      <c r="C96" s="98">
        <f>[3]Sumary!BO13</f>
        <v>84.015748031496059</v>
      </c>
      <c r="D96" s="88">
        <f>'Roller C'!D96*(1-Sumary!$B$29)</f>
        <v>44.131695144608649</v>
      </c>
      <c r="E96" s="88">
        <f>'Roller C'!E96*(1-Sumary!$B$29)</f>
        <v>53.363501147855388</v>
      </c>
      <c r="F96" s="88">
        <f>'Roller C'!F96*(1-Sumary!$B$29)</f>
        <v>63.371037385762449</v>
      </c>
      <c r="G96" s="88">
        <f>'Roller C'!G96*(1-Sumary!$B$29)</f>
        <v>72.793433140709567</v>
      </c>
      <c r="H96" s="88">
        <f>'Roller C'!H96*(1-Sumary!$B$29)</f>
        <v>83.188834495946793</v>
      </c>
      <c r="I96" s="88">
        <f>'Roller C'!I96*(1-Sumary!$B$29)</f>
        <v>102.23090137147079</v>
      </c>
      <c r="J96" s="88">
        <f>'Roller C'!J96*(1-Sumary!$B$29)</f>
        <v>122.67296824699481</v>
      </c>
      <c r="K96" s="88">
        <f>'Roller C'!K96*(1-Sumary!$B$29)</f>
        <v>144.04963112251886</v>
      </c>
      <c r="L96" s="88">
        <f>'Roller C'!L96*(1-Sumary!$B$29)</f>
        <v>163.36184099189359</v>
      </c>
      <c r="M96" s="88">
        <f>'Roller C'!M96*(1-Sumary!$B$29)</f>
        <v>193.53716891279157</v>
      </c>
      <c r="N96" s="88">
        <f>'Roller C'!N96*(1-Sumary!$B$29)</f>
        <v>214.94576998509194</v>
      </c>
      <c r="O96" s="88">
        <f>'Roller C'!O96*(1-Sumary!$B$29)</f>
        <v>230.82752152240673</v>
      </c>
    </row>
    <row r="97" spans="1:19" ht="15" customHeight="1" x14ac:dyDescent="0.25">
      <c r="A97" s="524"/>
      <c r="B97" s="97">
        <f>[3]Sumary!BN14</f>
        <v>2.4380000000000002</v>
      </c>
      <c r="C97" s="98">
        <f>[3]Sumary!BO14</f>
        <v>95.984251968503941</v>
      </c>
      <c r="D97" s="88">
        <f>'Roller C'!D97*(1-Sumary!$B$29)</f>
        <v>48.187135180899496</v>
      </c>
      <c r="E97" s="88">
        <f>'Roller C'!E97*(1-Sumary!$B$29)</f>
        <v>58.42947706204167</v>
      </c>
      <c r="F97" s="88">
        <f>'Roller C'!F97*(1-Sumary!$B$29)</f>
        <v>69.447549177844166</v>
      </c>
      <c r="G97" s="88">
        <f>'Roller C'!G97*(1-Sumary!$B$29)</f>
        <v>79.887129073041265</v>
      </c>
      <c r="H97" s="88">
        <f>'Roller C'!H97*(1-Sumary!$B$29)</f>
        <v>91.293066306173941</v>
      </c>
      <c r="I97" s="88">
        <f>'Roller C'!I97*(1-Sumary!$B$29)</f>
        <v>112.36285319984336</v>
      </c>
      <c r="J97" s="88">
        <f>'Roller C'!J97*(1-Sumary!$B$29)</f>
        <v>134.83264009351282</v>
      </c>
      <c r="K97" s="88">
        <f>'Roller C'!K97*(1-Sumary!$B$29)</f>
        <v>158.23702298718226</v>
      </c>
      <c r="L97" s="88">
        <f>'Roller C'!L97*(1-Sumary!$B$29)</f>
        <v>179.57030461234788</v>
      </c>
      <c r="M97" s="88">
        <f>'Roller C'!M97*(1-Sumary!$B$29)</f>
        <v>212.9035571516691</v>
      </c>
      <c r="N97" s="88">
        <f>'Roller C'!N97*(1-Sumary!$B$29)</f>
        <v>236.55262263746127</v>
      </c>
      <c r="O97" s="88">
        <f>'Roller C'!O97*(1-Sumary!$B$29)</f>
        <v>254.0964397634198</v>
      </c>
    </row>
    <row r="98" spans="1:19" ht="15" customHeight="1" x14ac:dyDescent="0.25">
      <c r="A98" s="524"/>
      <c r="B98" s="97">
        <f>[3]Sumary!BN15</f>
        <v>2.9129999999999998</v>
      </c>
      <c r="C98" s="98">
        <f>[3]Sumary!BO15</f>
        <v>114.68503937007874</v>
      </c>
      <c r="D98" s="88">
        <f>'Roller C'!D98*(1-Sumary!$B$29)</f>
        <v>54.523760237603959</v>
      </c>
      <c r="E98" s="88">
        <f>'Roller C'!E98*(1-Sumary!$B$29)</f>
        <v>66.345064427957738</v>
      </c>
      <c r="F98" s="88">
        <f>'Roller C'!F98*(1-Sumary!$B$29)</f>
        <v>78.942098852971839</v>
      </c>
      <c r="G98" s="88">
        <f>'Roller C'!G98*(1-Sumary!$B$29)</f>
        <v>90.971028967309564</v>
      </c>
      <c r="H98" s="88">
        <f>'Roller C'!H98*(1-Sumary!$B$29)</f>
        <v>103.95592850965383</v>
      </c>
      <c r="I98" s="88">
        <f>'Roller C'!I98*(1-Sumary!$B$29)</f>
        <v>128.19402793167549</v>
      </c>
      <c r="J98" s="88">
        <f>'Roller C'!J98*(1-Sumary!$B$29)</f>
        <v>153.83212735369713</v>
      </c>
      <c r="K98" s="88">
        <f>'Roller C'!K98*(1-Sumary!$B$29)</f>
        <v>180.40482277571886</v>
      </c>
      <c r="L98" s="88">
        <f>'Roller C'!L98*(1-Sumary!$B$29)</f>
        <v>204.89602901930766</v>
      </c>
      <c r="M98" s="88">
        <f>'Roller C'!M98*(1-Sumary!$B$29)</f>
        <v>243.16353877491514</v>
      </c>
      <c r="N98" s="88">
        <f>'Roller C'!N98*(1-Sumary!$B$29)</f>
        <v>270.31332990678834</v>
      </c>
      <c r="O98" s="88">
        <f>'Roller C'!O98*(1-Sumary!$B$29)</f>
        <v>290.45412451500272</v>
      </c>
    </row>
    <row r="99" spans="1:19" ht="15" customHeight="1" x14ac:dyDescent="0.25">
      <c r="A99" s="524"/>
      <c r="B99" s="97">
        <f>[3]Sumary!BN16</f>
        <v>3.25</v>
      </c>
      <c r="C99" s="98">
        <f>[3]Sumary!BO16</f>
        <v>127.95275590551181</v>
      </c>
      <c r="D99" s="88">
        <f>'Roller C'!D99*(1-Sumary!$B$29)</f>
        <v>59.019428962044806</v>
      </c>
      <c r="E99" s="88">
        <f>'Roller C'!E99*(1-Sumary!$B$29)</f>
        <v>71.960965359144495</v>
      </c>
      <c r="F99" s="88">
        <f>'Roller C'!F99*(1-Sumary!$B$29)</f>
        <v>85.678231990904521</v>
      </c>
      <c r="G99" s="88">
        <f>'Roller C'!G99*(1-Sumary!$B$29)</f>
        <v>98.834764260716753</v>
      </c>
      <c r="H99" s="88">
        <f>'Roller C'!H99*(1-Sumary!$B$29)</f>
        <v>112.93989600980694</v>
      </c>
      <c r="I99" s="88">
        <f>'Roller C'!I99*(1-Sumary!$B$29)</f>
        <v>139.42582979404901</v>
      </c>
      <c r="J99" s="88">
        <f>'Roller C'!J99*(1-Sumary!$B$29)</f>
        <v>167.31176357829108</v>
      </c>
      <c r="K99" s="88">
        <f>'Roller C'!K99*(1-Sumary!$B$29)</f>
        <v>196.13229336253323</v>
      </c>
      <c r="L99" s="88">
        <f>'Roller C'!L99*(1-Sumary!$B$29)</f>
        <v>222.86396401961389</v>
      </c>
      <c r="M99" s="88">
        <f>'Roller C'!M99*(1-Sumary!$B$29)</f>
        <v>264.63219942130235</v>
      </c>
      <c r="N99" s="88">
        <f>'Roller C'!N99*(1-Sumary!$B$29)</f>
        <v>294.26566327471079</v>
      </c>
      <c r="O99" s="88">
        <f>'Roller C'!O99*(1-Sumary!$B$29)</f>
        <v>316.2489450650732</v>
      </c>
    </row>
    <row r="100" spans="1:19" ht="15" customHeight="1" x14ac:dyDescent="0.25">
      <c r="A100" s="524"/>
      <c r="B100" s="97">
        <f>[3]Sumary!BN17</f>
        <v>3.5</v>
      </c>
      <c r="C100" s="98">
        <f>[3]Sumary!BO17</f>
        <v>137.79527559055117</v>
      </c>
      <c r="D100" s="88">
        <f>'Roller C'!D100*(1-Sumary!$B$29)</f>
        <v>62.354494781362959</v>
      </c>
      <c r="E100" s="88">
        <f>'Roller C'!E100*(1-Sumary!$B$29)</f>
        <v>76.127063972784541</v>
      </c>
      <c r="F100" s="88">
        <f>'Roller C'!F100*(1-Sumary!$B$29)</f>
        <v>90.675363398866452</v>
      </c>
      <c r="G100" s="88">
        <f>'Roller C'!G100*(1-Sumary!$B$29)</f>
        <v>104.66839578401587</v>
      </c>
      <c r="H100" s="88">
        <f>'Roller C'!H100*(1-Sumary!$B$29)</f>
        <v>119.60456032742795</v>
      </c>
      <c r="I100" s="88">
        <f>'Roller C'!I100*(1-Sumary!$B$29)</f>
        <v>147.7580270213291</v>
      </c>
      <c r="J100" s="88">
        <f>'Roller C'!J100*(1-Sumary!$B$29)</f>
        <v>177.31149371523026</v>
      </c>
      <c r="K100" s="88">
        <f>'Roller C'!K100*(1-Sumary!$B$29)</f>
        <v>207.79955640913144</v>
      </c>
      <c r="L100" s="88">
        <f>'Roller C'!L100*(1-Sumary!$B$29)</f>
        <v>236.1932926548559</v>
      </c>
      <c r="M100" s="88">
        <f>'Roller C'!M100*(1-Sumary!$B$29)</f>
        <v>280.55850553880026</v>
      </c>
      <c r="N100" s="88">
        <f>'Roller C'!N100*(1-Sumary!$B$29)</f>
        <v>312.03445657435662</v>
      </c>
      <c r="O100" s="88">
        <f>'Roller C'!O100*(1-Sumary!$B$29)</f>
        <v>335.38456861853791</v>
      </c>
    </row>
    <row r="101" spans="1:19" ht="15" customHeight="1" x14ac:dyDescent="0.25"/>
    <row r="102" spans="1:19" ht="15" customHeight="1" x14ac:dyDescent="0.25">
      <c r="A102" s="65" t="s">
        <v>245</v>
      </c>
    </row>
    <row r="103" spans="1:19" ht="15" customHeight="1" x14ac:dyDescent="0.2">
      <c r="A103" s="90"/>
      <c r="B103" s="529"/>
      <c r="C103" s="530"/>
      <c r="D103" s="530"/>
      <c r="E103" s="530"/>
      <c r="F103" s="530"/>
      <c r="G103" s="530"/>
      <c r="H103" s="530"/>
      <c r="I103" s="530"/>
      <c r="J103" s="530"/>
      <c r="K103" s="530"/>
      <c r="L103" s="530"/>
      <c r="M103" s="530"/>
      <c r="N103" s="530"/>
      <c r="O103" s="530"/>
    </row>
    <row r="104" spans="1:19" ht="15" customHeight="1" x14ac:dyDescent="0.25">
      <c r="A104" s="523" t="s">
        <v>254</v>
      </c>
      <c r="B104" s="91" t="s">
        <v>255</v>
      </c>
      <c r="C104" s="92"/>
      <c r="D104" s="93">
        <f>[3]Sumary!BP4</f>
        <v>0.61</v>
      </c>
      <c r="E104" s="93">
        <f>[3]Sumary!BQ4</f>
        <v>0.76200000000000001</v>
      </c>
      <c r="F104" s="93">
        <f>[3]Sumary!BR4</f>
        <v>0.91400000000000003</v>
      </c>
      <c r="G104" s="93">
        <f>[3]Sumary!BS4</f>
        <v>1.0669999999999999</v>
      </c>
      <c r="H104" s="93">
        <f>[3]Sumary!BT4</f>
        <v>1.2190000000000001</v>
      </c>
      <c r="I104" s="93">
        <f>[3]Sumary!BU4</f>
        <v>1.524</v>
      </c>
      <c r="J104" s="93">
        <f>[3]Sumary!BV4</f>
        <v>1.829</v>
      </c>
      <c r="K104" s="93">
        <f>[3]Sumary!BW4</f>
        <v>2.1339999999999999</v>
      </c>
      <c r="L104" s="93">
        <f>[3]Sumary!BX4</f>
        <v>2.4380000000000002</v>
      </c>
      <c r="M104" s="93">
        <f>[3]Sumary!BY4</f>
        <v>2.9129999999999998</v>
      </c>
      <c r="N104" s="93">
        <f>[3]Sumary!BZ4</f>
        <v>3.25</v>
      </c>
      <c r="O104" s="93">
        <f>[3]Sumary!CA4</f>
        <v>3.5</v>
      </c>
    </row>
    <row r="105" spans="1:19" ht="15" customHeight="1" x14ac:dyDescent="0.25">
      <c r="A105" s="524"/>
      <c r="B105" s="94"/>
      <c r="C105" s="95" t="s">
        <v>256</v>
      </c>
      <c r="D105" s="96">
        <f>[3]Sumary!BP5</f>
        <v>24.015748031496063</v>
      </c>
      <c r="E105" s="96">
        <f>[3]Sumary!BQ5</f>
        <v>30</v>
      </c>
      <c r="F105" s="96">
        <f>[3]Sumary!BR5</f>
        <v>35.984251968503933</v>
      </c>
      <c r="G105" s="96">
        <f>[3]Sumary!BS5</f>
        <v>42.00787401574803</v>
      </c>
      <c r="H105" s="96">
        <f>[3]Sumary!BT5</f>
        <v>47.99212598425197</v>
      </c>
      <c r="I105" s="96">
        <f>[3]Sumary!BU5</f>
        <v>60</v>
      </c>
      <c r="J105" s="96">
        <f>[3]Sumary!BV5</f>
        <v>72.00787401574803</v>
      </c>
      <c r="K105" s="96">
        <f>[3]Sumary!BW5</f>
        <v>84.015748031496059</v>
      </c>
      <c r="L105" s="96">
        <f>[3]Sumary!BX5</f>
        <v>95.984251968503941</v>
      </c>
      <c r="M105" s="96">
        <f>[3]Sumary!BY5</f>
        <v>114.68503937007874</v>
      </c>
      <c r="N105" s="96">
        <f>[3]Sumary!BZ5</f>
        <v>127.95275590551181</v>
      </c>
      <c r="O105" s="96">
        <f>[3]Sumary!CA5</f>
        <v>137.79527559055117</v>
      </c>
    </row>
    <row r="106" spans="1:19" ht="15" customHeight="1" x14ac:dyDescent="0.25">
      <c r="A106" s="524"/>
      <c r="B106" s="97">
        <f>[3]Sumary!BN6</f>
        <v>0.61</v>
      </c>
      <c r="C106" s="98">
        <f>[3]Sumary!BO6</f>
        <v>24.015748031496063</v>
      </c>
      <c r="D106" s="88">
        <f>'Roller C'!D106*(1-Sumary!$B$29)</f>
        <v>27.237419811164653</v>
      </c>
      <c r="E106" s="88">
        <f>'Roller C'!E106*(1-Sumary!$B$29)</f>
        <v>32.259504747717159</v>
      </c>
      <c r="F106" s="88">
        <f>'Roller C'!F106*(1-Sumary!$B$29)</f>
        <v>38.269728978175173</v>
      </c>
      <c r="G106" s="88">
        <f>'Roller C'!G106*(1-Sumary!$B$29)</f>
        <v>43.490264572990057</v>
      </c>
      <c r="H106" s="88">
        <f>'Roller C'!H106*(1-Sumary!$B$29)</f>
        <v>49.994558450400831</v>
      </c>
      <c r="I106" s="88">
        <f>'Roller C'!I106*(1-Sumary!$B$29)</f>
        <v>60.731248628720969</v>
      </c>
      <c r="J106" s="88">
        <f>'Roller C'!J106*(1-Sumary!$B$29)</f>
        <v>72.867938807041114</v>
      </c>
      <c r="K106" s="88">
        <f>'Roller C'!K106*(1-Sumary!$B$29)</f>
        <v>85.93922498536125</v>
      </c>
      <c r="L106" s="88">
        <f>'Roller C'!L106*(1-Sumary!$B$29)</f>
        <v>96.973288900801663</v>
      </c>
      <c r="M106" s="88">
        <f>'Roller C'!M106*(1-Sumary!$B$29)</f>
        <v>114.21401376867728</v>
      </c>
      <c r="N106" s="88">
        <f>'Roller C'!N106*(1-Sumary!$B$29)</f>
        <v>126.44585435914905</v>
      </c>
      <c r="O106" s="88">
        <f>'Roller C'!O106*(1-Sumary!$B$29)</f>
        <v>135.51992007908359</v>
      </c>
    </row>
    <row r="107" spans="1:19" ht="15" customHeight="1" x14ac:dyDescent="0.25">
      <c r="A107" s="524"/>
      <c r="B107" s="97">
        <f>[3]Sumary!BN7</f>
        <v>0.76200000000000001</v>
      </c>
      <c r="C107" s="98">
        <f>[3]Sumary!BO7</f>
        <v>30</v>
      </c>
      <c r="D107" s="88">
        <f>'Roller C'!D107*(1-Sumary!$B$29)</f>
        <v>29.782283846112204</v>
      </c>
      <c r="E107" s="88">
        <f>'Roller C'!E107*(1-Sumary!$B$29)</f>
        <v>35.438498837274587</v>
      </c>
      <c r="F107" s="88">
        <f>'Roller C'!F107*(1-Sumary!$B$29)</f>
        <v>42.082853122342492</v>
      </c>
      <c r="G107" s="88">
        <f>'Roller C'!G107*(1-Sumary!$B$29)</f>
        <v>47.94169068002126</v>
      </c>
      <c r="H107" s="88">
        <f>'Roller C'!H107*(1-Sumary!$B$29)</f>
        <v>55.080114612041932</v>
      </c>
      <c r="I107" s="88">
        <f>'Roller C'!I107*(1-Sumary!$B$29)</f>
        <v>67.089236807835832</v>
      </c>
      <c r="J107" s="88">
        <f>'Roller C'!J107*(1-Sumary!$B$29)</f>
        <v>80.498359003629758</v>
      </c>
      <c r="K107" s="88">
        <f>'Roller C'!K107*(1-Sumary!$B$29)</f>
        <v>94.84207719942367</v>
      </c>
      <c r="L107" s="88">
        <f>'Roller C'!L107*(1-Sumary!$B$29)</f>
        <v>107.14440122408386</v>
      </c>
      <c r="M107" s="88">
        <f>'Roller C'!M107*(1-Sumary!$B$29)</f>
        <v>126.36678251261533</v>
      </c>
      <c r="N107" s="88">
        <f>'Roller C'!N107*(1-Sumary!$B$29)</f>
        <v>140.00455618468928</v>
      </c>
      <c r="O107" s="88">
        <f>'Roller C'!O107*(1-Sumary!$B$29)</f>
        <v>150.12159896812693</v>
      </c>
    </row>
    <row r="108" spans="1:19" ht="15" customHeight="1" x14ac:dyDescent="0.25">
      <c r="A108" s="524"/>
      <c r="B108" s="97">
        <f>[3]Sumary!BN8</f>
        <v>0.91400000000000003</v>
      </c>
      <c r="C108" s="98">
        <f>[3]Sumary!BO8</f>
        <v>35.984251968503933</v>
      </c>
      <c r="D108" s="88">
        <f>'Roller C'!D108*(1-Sumary!$B$29)</f>
        <v>32.327147881059759</v>
      </c>
      <c r="E108" s="88">
        <f>'Roller C'!E108*(1-Sumary!$B$29)</f>
        <v>38.617492926832028</v>
      </c>
      <c r="F108" s="88">
        <f>'Roller C'!F108*(1-Sumary!$B$29)</f>
        <v>45.895977266509803</v>
      </c>
      <c r="G108" s="88">
        <f>'Roller C'!G108*(1-Sumary!$B$29)</f>
        <v>52.39311678705247</v>
      </c>
      <c r="H108" s="88">
        <f>'Roller C'!H108*(1-Sumary!$B$29)</f>
        <v>60.165670773683033</v>
      </c>
      <c r="I108" s="88">
        <f>'Roller C'!I108*(1-Sumary!$B$29)</f>
        <v>73.447224986950715</v>
      </c>
      <c r="J108" s="88">
        <f>'Roller C'!J108*(1-Sumary!$B$29)</f>
        <v>88.128779200218403</v>
      </c>
      <c r="K108" s="88">
        <f>'Roller C'!K108*(1-Sumary!$B$29)</f>
        <v>103.74492941348609</v>
      </c>
      <c r="L108" s="88">
        <f>'Roller C'!L108*(1-Sumary!$B$29)</f>
        <v>117.31551354736607</v>
      </c>
      <c r="M108" s="88">
        <f>'Roller C'!M108*(1-Sumary!$B$29)</f>
        <v>138.51955125655343</v>
      </c>
      <c r="N108" s="88">
        <f>'Roller C'!N108*(1-Sumary!$B$29)</f>
        <v>153.5632580102295</v>
      </c>
      <c r="O108" s="88">
        <f>'Roller C'!O108*(1-Sumary!$B$29)</f>
        <v>164.72327785717027</v>
      </c>
    </row>
    <row r="109" spans="1:19" ht="15" customHeight="1" x14ac:dyDescent="0.25">
      <c r="A109" s="524"/>
      <c r="B109" s="97">
        <f>[3]Sumary!BN9</f>
        <v>1.0669999999999999</v>
      </c>
      <c r="C109" s="98">
        <f>[3]Sumary!BO9</f>
        <v>42.00787401574803</v>
      </c>
      <c r="D109" s="88">
        <f>'Roller C'!D109*(1-Sumary!$B$29)</f>
        <v>34.888754442553022</v>
      </c>
      <c r="E109" s="88">
        <f>'Roller C'!E109*(1-Sumary!$B$29)</f>
        <v>41.817401451189177</v>
      </c>
      <c r="F109" s="88">
        <f>'Roller C'!F109*(1-Sumary!$B$29)</f>
        <v>49.734187753730851</v>
      </c>
      <c r="G109" s="88">
        <f>'Roller C'!G109*(1-Sumary!$B$29)</f>
        <v>56.873828592156258</v>
      </c>
      <c r="H109" s="88">
        <f>'Roller C'!H109*(1-Sumary!$B$29)</f>
        <v>65.284684541650691</v>
      </c>
      <c r="I109" s="88">
        <f>'Roller C'!I109*(1-Sumary!$B$29)</f>
        <v>79.847042035665012</v>
      </c>
      <c r="J109" s="88">
        <f>'Roller C'!J109*(1-Sumary!$B$29)</f>
        <v>95.809399529679354</v>
      </c>
      <c r="K109" s="88">
        <f>'Roller C'!K109*(1-Sumary!$B$29)</f>
        <v>112.70635302369365</v>
      </c>
      <c r="L109" s="88">
        <f>'Roller C'!L109*(1-Sumary!$B$29)</f>
        <v>127.55354108330138</v>
      </c>
      <c r="M109" s="88">
        <f>'Roller C'!M109*(1-Sumary!$B$29)</f>
        <v>150.75227242643848</v>
      </c>
      <c r="N109" s="88">
        <f>'Roller C'!N109*(1-Sumary!$B$29)</f>
        <v>167.21116182146409</v>
      </c>
      <c r="O109" s="88">
        <f>'Roller C'!O109*(1-Sumary!$B$29)</f>
        <v>179.42102042311521</v>
      </c>
    </row>
    <row r="110" spans="1:19" ht="15" customHeight="1" x14ac:dyDescent="0.25">
      <c r="A110" s="524"/>
      <c r="B110" s="97">
        <f>[3]Sumary!BN10</f>
        <v>1.2190000000000001</v>
      </c>
      <c r="C110" s="98">
        <f>[3]Sumary!BO10</f>
        <v>47.99212598425197</v>
      </c>
      <c r="D110" s="88">
        <f>'Roller C'!D110*(1-Sumary!$B$29)</f>
        <v>37.433618477500573</v>
      </c>
      <c r="E110" s="88">
        <f>'Roller C'!E110*(1-Sumary!$B$29)</f>
        <v>44.996395540746619</v>
      </c>
      <c r="F110" s="88">
        <f>'Roller C'!F110*(1-Sumary!$B$29)</f>
        <v>53.547311897898176</v>
      </c>
      <c r="G110" s="88">
        <f>'Roller C'!G110*(1-Sumary!$B$29)</f>
        <v>61.325254699187475</v>
      </c>
      <c r="H110" s="88">
        <f>'Roller C'!H110*(1-Sumary!$B$29)</f>
        <v>70.370240703291799</v>
      </c>
      <c r="I110" s="88">
        <f>'Roller C'!I110*(1-Sumary!$B$29)</f>
        <v>86.205030214779896</v>
      </c>
      <c r="J110" s="88">
        <f>'Roller C'!J110*(1-Sumary!$B$29)</f>
        <v>103.43981972626798</v>
      </c>
      <c r="K110" s="88">
        <f>'Roller C'!K110*(1-Sumary!$B$29)</f>
        <v>121.6092052377561</v>
      </c>
      <c r="L110" s="88">
        <f>'Roller C'!L110*(1-Sumary!$B$29)</f>
        <v>137.7246534065836</v>
      </c>
      <c r="M110" s="88">
        <f>'Roller C'!M110*(1-Sumary!$B$29)</f>
        <v>162.90504117037653</v>
      </c>
      <c r="N110" s="88">
        <f>'Roller C'!N110*(1-Sumary!$B$29)</f>
        <v>180.76986364700431</v>
      </c>
      <c r="O110" s="88">
        <f>'Roller C'!O110*(1-Sumary!$B$29)</f>
        <v>194.02269931215855</v>
      </c>
      <c r="S110" s="104"/>
    </row>
    <row r="111" spans="1:19" ht="15" customHeight="1" x14ac:dyDescent="0.25">
      <c r="A111" s="524"/>
      <c r="B111" s="97">
        <f>[3]Sumary!BN11</f>
        <v>1.524</v>
      </c>
      <c r="C111" s="98">
        <f>[3]Sumary!BO11</f>
        <v>60</v>
      </c>
      <c r="D111" s="88">
        <f>'Roller C'!D111*(1-Sumary!$B$29)</f>
        <v>42.540089073941381</v>
      </c>
      <c r="E111" s="88">
        <f>'Roller C'!E111*(1-Sumary!$B$29)</f>
        <v>51.375298154661195</v>
      </c>
      <c r="F111" s="88">
        <f>'Roller C'!F111*(1-Sumary!$B$29)</f>
        <v>61.198646529286535</v>
      </c>
      <c r="G111" s="88">
        <f>'Roller C'!G111*(1-Sumary!$B$29)</f>
        <v>70.257392611322459</v>
      </c>
      <c r="H111" s="88">
        <f>'Roller C'!H111*(1-Sumary!$B$29)</f>
        <v>80.574810632900551</v>
      </c>
      <c r="I111" s="88">
        <f>'Roller C'!I111*(1-Sumary!$B$29)</f>
        <v>98.962835442609048</v>
      </c>
      <c r="J111" s="88">
        <f>'Roller C'!J111*(1-Sumary!$B$29)</f>
        <v>118.75086025231755</v>
      </c>
      <c r="K111" s="88">
        <f>'Roller C'!K111*(1-Sumary!$B$29)</f>
        <v>139.47348106202605</v>
      </c>
      <c r="L111" s="88">
        <f>'Roller C'!L111*(1-Sumary!$B$29)</f>
        <v>158.1337932658011</v>
      </c>
      <c r="M111" s="88">
        <f>'Roller C'!M111*(1-Sumary!$B$29)</f>
        <v>187.29053108419961</v>
      </c>
      <c r="N111" s="88">
        <f>'Roller C'!N111*(1-Sumary!$B$29)</f>
        <v>207.97646928377912</v>
      </c>
      <c r="O111" s="88">
        <f>'Roller C'!O111*(1-Sumary!$B$29)</f>
        <v>223.3221207671468</v>
      </c>
    </row>
    <row r="112" spans="1:19" ht="15" customHeight="1" x14ac:dyDescent="0.25">
      <c r="A112" s="524"/>
      <c r="B112" s="97">
        <f>[3]Sumary!BN12</f>
        <v>1.829</v>
      </c>
      <c r="C112" s="98">
        <f>[3]Sumary!BO12</f>
        <v>72.00787401574803</v>
      </c>
      <c r="D112" s="88">
        <f>'Roller C'!D112*(1-Sumary!$B$29)</f>
        <v>47.646559670382189</v>
      </c>
      <c r="E112" s="88">
        <f>'Roller C'!E112*(1-Sumary!$B$29)</f>
        <v>57.754200768575785</v>
      </c>
      <c r="F112" s="88">
        <f>'Roller C'!F112*(1-Sumary!$B$29)</f>
        <v>68.849981160674886</v>
      </c>
      <c r="G112" s="88">
        <f>'Roller C'!G112*(1-Sumary!$B$29)</f>
        <v>79.189530523457449</v>
      </c>
      <c r="H112" s="88">
        <f>'Roller C'!H112*(1-Sumary!$B$29)</f>
        <v>90.779380562509303</v>
      </c>
      <c r="I112" s="88">
        <f>'Roller C'!I112*(1-Sumary!$B$29)</f>
        <v>111.72064067043823</v>
      </c>
      <c r="J112" s="88">
        <f>'Roller C'!J112*(1-Sumary!$B$29)</f>
        <v>134.06190077836715</v>
      </c>
      <c r="K112" s="88">
        <f>'Roller C'!K112*(1-Sumary!$B$29)</f>
        <v>157.33775688629606</v>
      </c>
      <c r="L112" s="88">
        <f>'Roller C'!L112*(1-Sumary!$B$29)</f>
        <v>178.54293312501861</v>
      </c>
      <c r="M112" s="88">
        <f>'Roller C'!M112*(1-Sumary!$B$29)</f>
        <v>211.67602099802269</v>
      </c>
      <c r="N112" s="88">
        <f>'Roller C'!N112*(1-Sumary!$B$29)</f>
        <v>235.18307492055393</v>
      </c>
      <c r="O112" s="88">
        <f>'Roller C'!O112*(1-Sumary!$B$29)</f>
        <v>252.62154222213505</v>
      </c>
    </row>
    <row r="113" spans="1:15" ht="15" customHeight="1" x14ac:dyDescent="0.25">
      <c r="A113" s="524"/>
      <c r="B113" s="97">
        <f>[3]Sumary!BN13</f>
        <v>2.1339999999999999</v>
      </c>
      <c r="C113" s="98">
        <f>[3]Sumary!BO13</f>
        <v>84.015748031496059</v>
      </c>
      <c r="D113" s="88">
        <f>'Roller C'!D113*(1-Sumary!$B$29)</f>
        <v>52.753030266822996</v>
      </c>
      <c r="E113" s="88">
        <f>'Roller C'!E113*(1-Sumary!$B$29)</f>
        <v>64.133103382490361</v>
      </c>
      <c r="F113" s="88">
        <f>'Roller C'!F113*(1-Sumary!$B$29)</f>
        <v>76.501315792063252</v>
      </c>
      <c r="G113" s="88">
        <f>'Roller C'!G113*(1-Sumary!$B$29)</f>
        <v>88.121668435592426</v>
      </c>
      <c r="H113" s="88">
        <f>'Roller C'!H113*(1-Sumary!$B$29)</f>
        <v>100.98395049211808</v>
      </c>
      <c r="I113" s="88">
        <f>'Roller C'!I113*(1-Sumary!$B$29)</f>
        <v>124.47844589826738</v>
      </c>
      <c r="J113" s="88">
        <f>'Roller C'!J113*(1-Sumary!$B$29)</f>
        <v>149.37294130441668</v>
      </c>
      <c r="K113" s="88">
        <f>'Roller C'!K113*(1-Sumary!$B$29)</f>
        <v>175.20203271056602</v>
      </c>
      <c r="L113" s="88">
        <f>'Roller C'!L113*(1-Sumary!$B$29)</f>
        <v>198.95207298423617</v>
      </c>
      <c r="M113" s="88">
        <f>'Roller C'!M113*(1-Sumary!$B$29)</f>
        <v>236.06151091184574</v>
      </c>
      <c r="N113" s="88">
        <f>'Roller C'!N113*(1-Sumary!$B$29)</f>
        <v>262.38968055732875</v>
      </c>
      <c r="O113" s="88">
        <f>'Roller C'!O113*(1-Sumary!$B$29)</f>
        <v>281.92096367712327</v>
      </c>
    </row>
    <row r="114" spans="1:15" ht="15" customHeight="1" x14ac:dyDescent="0.25">
      <c r="A114" s="524"/>
      <c r="B114" s="97">
        <f>[3]Sumary!BN14</f>
        <v>2.4380000000000002</v>
      </c>
      <c r="C114" s="98">
        <f>[3]Sumary!BO14</f>
        <v>95.984251968503941</v>
      </c>
      <c r="D114" s="88">
        <f>'Roller C'!D114*(1-Sumary!$B$29)</f>
        <v>57.842758336718099</v>
      </c>
      <c r="E114" s="88">
        <f>'Roller C'!E114*(1-Sumary!$B$29)</f>
        <v>70.491091561605245</v>
      </c>
      <c r="F114" s="88">
        <f>'Roller C'!F114*(1-Sumary!$B$29)</f>
        <v>84.127564080397903</v>
      </c>
      <c r="G114" s="88">
        <f>'Roller C'!G114*(1-Sumary!$B$29)</f>
        <v>97.02452064965486</v>
      </c>
      <c r="H114" s="88">
        <f>'Roller C'!H114*(1-Sumary!$B$29)</f>
        <v>111.15506281540026</v>
      </c>
      <c r="I114" s="88">
        <f>'Roller C'!I114*(1-Sumary!$B$29)</f>
        <v>137.19442225649715</v>
      </c>
      <c r="J114" s="88">
        <f>'Roller C'!J114*(1-Sumary!$B$29)</f>
        <v>164.633781697594</v>
      </c>
      <c r="K114" s="88">
        <f>'Roller C'!K114*(1-Sumary!$B$29)</f>
        <v>193.00773713869089</v>
      </c>
      <c r="L114" s="88">
        <f>'Roller C'!L114*(1-Sumary!$B$29)</f>
        <v>219.29429763080051</v>
      </c>
      <c r="M114" s="88">
        <f>'Roller C'!M114*(1-Sumary!$B$29)</f>
        <v>260.36704839972191</v>
      </c>
      <c r="N114" s="88">
        <f>'Roller C'!N114*(1-Sumary!$B$29)</f>
        <v>289.5070842084092</v>
      </c>
      <c r="O114" s="88">
        <f>'Roller C'!O114*(1-Sumary!$B$29)</f>
        <v>311.12432145520995</v>
      </c>
    </row>
    <row r="115" spans="1:15" ht="15" customHeight="1" x14ac:dyDescent="0.25">
      <c r="A115" s="524"/>
      <c r="B115" s="97">
        <f>[3]Sumary!BN15</f>
        <v>2.9129999999999998</v>
      </c>
      <c r="C115" s="98">
        <f>[3]Sumary!BO15</f>
        <v>114.68503937007874</v>
      </c>
      <c r="D115" s="88">
        <f>'Roller C'!D115*(1-Sumary!$B$29)</f>
        <v>65.795458445929199</v>
      </c>
      <c r="E115" s="88">
        <f>'Roller C'!E115*(1-Sumary!$B$29)</f>
        <v>80.425448091472205</v>
      </c>
      <c r="F115" s="88">
        <f>'Roller C'!F115*(1-Sumary!$B$29)</f>
        <v>96.043577030920744</v>
      </c>
      <c r="G115" s="88">
        <f>'Roller C'!G115*(1-Sumary!$B$29)</f>
        <v>110.93522723412738</v>
      </c>
      <c r="H115" s="88">
        <f>'Roller C'!H115*(1-Sumary!$B$29)</f>
        <v>127.04742582052867</v>
      </c>
      <c r="I115" s="88">
        <f>'Roller C'!I115*(1-Sumary!$B$29)</f>
        <v>157.06313531623107</v>
      </c>
      <c r="J115" s="88">
        <f>'Roller C'!J115*(1-Sumary!$B$29)</f>
        <v>188.4788448119335</v>
      </c>
      <c r="K115" s="88">
        <f>'Roller C'!K115*(1-Sumary!$B$29)</f>
        <v>220.8291503076359</v>
      </c>
      <c r="L115" s="88">
        <f>'Roller C'!L115*(1-Sumary!$B$29)</f>
        <v>251.07902364105735</v>
      </c>
      <c r="M115" s="88">
        <f>'Roller C'!M115*(1-Sumary!$B$29)</f>
        <v>298.3444507245282</v>
      </c>
      <c r="N115" s="88">
        <f>'Roller C'!N115*(1-Sumary!$B$29)</f>
        <v>331.87802741322241</v>
      </c>
      <c r="O115" s="88">
        <f>'Roller C'!O115*(1-Sumary!$B$29)</f>
        <v>356.75456798347034</v>
      </c>
    </row>
    <row r="116" spans="1:15" ht="15" customHeight="1" x14ac:dyDescent="0.25">
      <c r="A116" s="524"/>
      <c r="B116" s="97">
        <f>[3]Sumary!BN16</f>
        <v>3.25</v>
      </c>
      <c r="C116" s="98">
        <f>[3]Sumary!BO16</f>
        <v>127.95275590551181</v>
      </c>
      <c r="D116" s="88">
        <f>'Roller C'!D116*(1-Sumary!$B$29)</f>
        <v>71.437689891832648</v>
      </c>
      <c r="E116" s="88">
        <f>'Roller C'!E116*(1-Sumary!$B$29)</f>
        <v>87.473612618977839</v>
      </c>
      <c r="F116" s="88">
        <f>'Roller C'!F116*(1-Sumary!$B$29)</f>
        <v>104.49767464002855</v>
      </c>
      <c r="G116" s="88">
        <f>'Roller C'!G116*(1-Sumary!$B$29)</f>
        <v>120.80450748458475</v>
      </c>
      <c r="H116" s="88">
        <f>'Roller C'!H116*(1-Sumary!$B$29)</f>
        <v>138.32263915258818</v>
      </c>
      <c r="I116" s="88">
        <f>'Roller C'!I116*(1-Sumary!$B$29)</f>
        <v>171.15946437124231</v>
      </c>
      <c r="J116" s="88">
        <f>'Roller C'!J116*(1-Sumary!$B$29)</f>
        <v>205.39628958989647</v>
      </c>
      <c r="K116" s="88">
        <f>'Roller C'!K116*(1-Sumary!$B$29)</f>
        <v>240.56771080855066</v>
      </c>
      <c r="L116" s="88">
        <f>'Roller C'!L116*(1-Sumary!$B$29)</f>
        <v>273.62945030517636</v>
      </c>
      <c r="M116" s="88">
        <f>'Roller C'!M116*(1-Sumary!$B$29)</f>
        <v>325.28841826865408</v>
      </c>
      <c r="N116" s="88">
        <f>'Roller C'!N116*(1-Sumary!$B$29)</f>
        <v>361.93909659221629</v>
      </c>
      <c r="O116" s="88">
        <f>'Roller C'!O116*(1-Sumary!$B$29)</f>
        <v>389.12802709930986</v>
      </c>
    </row>
    <row r="117" spans="1:15" ht="15" customHeight="1" x14ac:dyDescent="0.25">
      <c r="A117" s="524"/>
      <c r="B117" s="97">
        <f>[3]Sumary!BN17</f>
        <v>3.5</v>
      </c>
      <c r="C117" s="98">
        <f>[3]Sumary!BO17</f>
        <v>137.79527559055117</v>
      </c>
      <c r="D117" s="88">
        <f>'Roller C'!D117*(1-Sumary!$B$29)</f>
        <v>75.623321528259552</v>
      </c>
      <c r="E117" s="88">
        <f>'Roller C'!E117*(1-Sumary!$B$29)</f>
        <v>92.702221318907831</v>
      </c>
      <c r="F117" s="88">
        <f>'Roller C'!F117*(1-Sumary!$B$29)</f>
        <v>110.76926040346163</v>
      </c>
      <c r="G117" s="88">
        <f>'Roller C'!G117*(1-Sumary!$B$29)</f>
        <v>128.12593200272818</v>
      </c>
      <c r="H117" s="88">
        <f>'Roller C'!H117*(1-Sumary!$B$29)</f>
        <v>146.68704073423473</v>
      </c>
      <c r="I117" s="88">
        <f>'Roller C'!I117*(1-Sumary!$B$29)</f>
        <v>181.61668177110232</v>
      </c>
      <c r="J117" s="88">
        <f>'Roller C'!J117*(1-Sumary!$B$29)</f>
        <v>217.94632280796992</v>
      </c>
      <c r="K117" s="88">
        <f>'Roller C'!K117*(1-Sumary!$B$29)</f>
        <v>255.21055984483749</v>
      </c>
      <c r="L117" s="88">
        <f>'Roller C'!L117*(1-Sumary!$B$29)</f>
        <v>290.35825346846946</v>
      </c>
      <c r="M117" s="88">
        <f>'Roller C'!M117*(1-Sumary!$B$29)</f>
        <v>345.27652475539435</v>
      </c>
      <c r="N117" s="88">
        <f>'Roller C'!N117*(1-Sumary!$B$29)</f>
        <v>384.2395930158022</v>
      </c>
      <c r="O117" s="88">
        <f>'Roller C'!O117*(1-Sumary!$B$29)</f>
        <v>413.14394632471004</v>
      </c>
    </row>
    <row r="118" spans="1:15" ht="15" customHeight="1" x14ac:dyDescent="0.25"/>
    <row r="142" spans="1:1" x14ac:dyDescent="0.25">
      <c r="A142" s="65" t="s">
        <v>257</v>
      </c>
    </row>
    <row r="144" spans="1:1" x14ac:dyDescent="0.25">
      <c r="A144" s="65" t="s">
        <v>258</v>
      </c>
    </row>
    <row r="145" spans="1:15" x14ac:dyDescent="0.25">
      <c r="A145" s="89" t="s">
        <v>259</v>
      </c>
    </row>
    <row r="146" spans="1:15" x14ac:dyDescent="0.2">
      <c r="A146" s="105" t="s">
        <v>260</v>
      </c>
      <c r="B146" s="106">
        <f>[3]Sumary!BP4</f>
        <v>0.61</v>
      </c>
      <c r="C146" s="106">
        <f>[3]Sumary!BQ4</f>
        <v>0.76200000000000001</v>
      </c>
      <c r="D146" s="106">
        <f>[3]Sumary!BR4</f>
        <v>0.91400000000000003</v>
      </c>
      <c r="E146" s="106">
        <f>[3]Sumary!BS4</f>
        <v>1.0669999999999999</v>
      </c>
      <c r="F146" s="106">
        <f>[3]Sumary!BT4</f>
        <v>1.2190000000000001</v>
      </c>
      <c r="G146" s="106">
        <f>[3]Sumary!BU4</f>
        <v>1.524</v>
      </c>
      <c r="H146" s="106">
        <f>[3]Sumary!BV4</f>
        <v>1.829</v>
      </c>
      <c r="I146" s="106">
        <f>[3]Sumary!BW4</f>
        <v>2.1339999999999999</v>
      </c>
      <c r="J146" s="106">
        <f>[3]Sumary!BX4</f>
        <v>2.4380000000000002</v>
      </c>
      <c r="K146" s="106">
        <f>[3]Sumary!BY4</f>
        <v>2.9129999999999998</v>
      </c>
      <c r="L146" s="106">
        <f>[3]Sumary!BZ4</f>
        <v>3.25</v>
      </c>
      <c r="M146" s="106">
        <f>[3]Sumary!CA4</f>
        <v>3.5</v>
      </c>
      <c r="N146" s="107"/>
      <c r="O146" s="107"/>
    </row>
    <row r="147" spans="1:15" x14ac:dyDescent="0.2">
      <c r="A147" s="105" t="s">
        <v>256</v>
      </c>
      <c r="B147" s="108">
        <f>[3]Sumary!BP5</f>
        <v>24.015748031496063</v>
      </c>
      <c r="C147" s="108">
        <f>[3]Sumary!BQ5</f>
        <v>30</v>
      </c>
      <c r="D147" s="108">
        <f>[3]Sumary!BR5</f>
        <v>35.984251968503933</v>
      </c>
      <c r="E147" s="108">
        <f>[3]Sumary!BS5</f>
        <v>42.00787401574803</v>
      </c>
      <c r="F147" s="108">
        <f>[3]Sumary!BT5</f>
        <v>47.99212598425197</v>
      </c>
      <c r="G147" s="108">
        <f>[3]Sumary!BU5</f>
        <v>60</v>
      </c>
      <c r="H147" s="108">
        <f>[3]Sumary!BV5</f>
        <v>72.00787401574803</v>
      </c>
      <c r="I147" s="108">
        <f>[3]Sumary!BW5</f>
        <v>84.015748031496059</v>
      </c>
      <c r="J147" s="108">
        <f>[3]Sumary!BX5</f>
        <v>95.984251968503941</v>
      </c>
      <c r="K147" s="108">
        <f>[3]Sumary!BY5</f>
        <v>114.68503937007874</v>
      </c>
      <c r="L147" s="108">
        <f>[3]Sumary!BZ5</f>
        <v>127.95275590551181</v>
      </c>
      <c r="M147" s="108">
        <f>[3]Sumary!CA5</f>
        <v>137.79527559055117</v>
      </c>
      <c r="N147" s="109"/>
      <c r="O147" s="109"/>
    </row>
    <row r="148" spans="1:15" x14ac:dyDescent="0.2">
      <c r="A148" s="105" t="s">
        <v>261</v>
      </c>
      <c r="B148" s="110">
        <f>'[3]Material Cost'!B148</f>
        <v>3.2573999999999996</v>
      </c>
      <c r="C148" s="110">
        <f>'[3]Material Cost'!C148</f>
        <v>4.0690799999999996</v>
      </c>
      <c r="D148" s="110">
        <f>'[3]Material Cost'!D148</f>
        <v>4.8807600000000004</v>
      </c>
      <c r="E148" s="110">
        <f>'[3]Material Cost'!E148</f>
        <v>5.6977799999999998</v>
      </c>
      <c r="F148" s="110">
        <f>'[3]Material Cost'!F148</f>
        <v>6.5094600000000007</v>
      </c>
      <c r="G148" s="110">
        <f>'[3]Material Cost'!G148</f>
        <v>8.1381599999999992</v>
      </c>
      <c r="H148" s="110">
        <f>'[3]Material Cost'!H148</f>
        <v>9.7668599999999994</v>
      </c>
      <c r="I148" s="110">
        <f>'[3]Material Cost'!I148</f>
        <v>11.39556</v>
      </c>
      <c r="J148" s="110">
        <f>'[3]Material Cost'!J148</f>
        <v>13.018920000000001</v>
      </c>
      <c r="K148" s="110">
        <f>'[3]Material Cost'!K148</f>
        <v>15.555419999999998</v>
      </c>
      <c r="L148" s="110">
        <f>'[3]Material Cost'!L148</f>
        <v>17.355</v>
      </c>
      <c r="M148" s="110">
        <f>'[3]Material Cost'!M148</f>
        <v>18.689999999999998</v>
      </c>
      <c r="N148" s="111"/>
      <c r="O148" s="111"/>
    </row>
    <row r="150" spans="1:15" x14ac:dyDescent="0.25">
      <c r="A150" s="89" t="s">
        <v>262</v>
      </c>
    </row>
    <row r="151" spans="1:15" x14ac:dyDescent="0.2">
      <c r="A151" s="105" t="s">
        <v>260</v>
      </c>
      <c r="B151" s="106">
        <f>[3]Sumary!BP4</f>
        <v>0.61</v>
      </c>
      <c r="C151" s="106">
        <f>[3]Sumary!BQ4</f>
        <v>0.76200000000000001</v>
      </c>
      <c r="D151" s="106">
        <f>[3]Sumary!BR4</f>
        <v>0.91400000000000003</v>
      </c>
      <c r="E151" s="106">
        <f>[3]Sumary!BS4</f>
        <v>1.0669999999999999</v>
      </c>
      <c r="F151" s="106">
        <f>[3]Sumary!BT4</f>
        <v>1.2190000000000001</v>
      </c>
      <c r="G151" s="106">
        <f>[3]Sumary!BU4</f>
        <v>1.524</v>
      </c>
      <c r="H151" s="106">
        <f>[3]Sumary!BV4</f>
        <v>1.829</v>
      </c>
      <c r="I151" s="106">
        <f>[3]Sumary!BW4</f>
        <v>2.1339999999999999</v>
      </c>
      <c r="J151" s="106">
        <f>[3]Sumary!BX4</f>
        <v>2.4380000000000002</v>
      </c>
      <c r="K151" s="106">
        <f>[3]Sumary!BY4</f>
        <v>2.9129999999999998</v>
      </c>
      <c r="L151" s="106">
        <f>[3]Sumary!BZ4</f>
        <v>3.25</v>
      </c>
      <c r="M151" s="106">
        <f>[3]Sumary!CA4</f>
        <v>3.5</v>
      </c>
      <c r="N151" s="107"/>
      <c r="O151" s="107"/>
    </row>
    <row r="152" spans="1:15" x14ac:dyDescent="0.2">
      <c r="A152" s="105" t="s">
        <v>256</v>
      </c>
      <c r="B152" s="108">
        <f>[3]Sumary!BP5</f>
        <v>24.015748031496063</v>
      </c>
      <c r="C152" s="108">
        <f>[3]Sumary!BQ5</f>
        <v>30</v>
      </c>
      <c r="D152" s="108">
        <f>[3]Sumary!BR5</f>
        <v>35.984251968503933</v>
      </c>
      <c r="E152" s="108">
        <f>[3]Sumary!BS5</f>
        <v>42.00787401574803</v>
      </c>
      <c r="F152" s="108">
        <f>[3]Sumary!BT5</f>
        <v>47.99212598425197</v>
      </c>
      <c r="G152" s="108">
        <f>[3]Sumary!BU5</f>
        <v>60</v>
      </c>
      <c r="H152" s="108">
        <f>[3]Sumary!BV5</f>
        <v>72.00787401574803</v>
      </c>
      <c r="I152" s="108">
        <f>[3]Sumary!BW5</f>
        <v>84.015748031496059</v>
      </c>
      <c r="J152" s="108">
        <f>[3]Sumary!BX5</f>
        <v>95.984251968503941</v>
      </c>
      <c r="K152" s="108">
        <f>[3]Sumary!BY5</f>
        <v>114.68503937007874</v>
      </c>
      <c r="L152" s="108">
        <f>[3]Sumary!BZ5</f>
        <v>127.95275590551181</v>
      </c>
      <c r="M152" s="108">
        <f>[3]Sumary!CA5</f>
        <v>137.79527559055117</v>
      </c>
      <c r="N152" s="109"/>
      <c r="O152" s="109"/>
    </row>
    <row r="153" spans="1:15" x14ac:dyDescent="0.2">
      <c r="A153" s="112"/>
      <c r="B153" s="110">
        <f>'[3]Material Cost'!B153</f>
        <v>2.1349999999999998</v>
      </c>
      <c r="C153" s="110">
        <f>'[3]Material Cost'!C153</f>
        <v>2.6669999999999998</v>
      </c>
      <c r="D153" s="110">
        <f>'[3]Material Cost'!D153</f>
        <v>3.1990000000000003</v>
      </c>
      <c r="E153" s="110">
        <f>'[3]Material Cost'!E153</f>
        <v>3.7344999999999997</v>
      </c>
      <c r="F153" s="110">
        <f>'[3]Material Cost'!F153</f>
        <v>4.2665000000000006</v>
      </c>
      <c r="G153" s="110">
        <f>'[3]Material Cost'!G153</f>
        <v>5.3339999999999996</v>
      </c>
      <c r="H153" s="110">
        <f>'[3]Material Cost'!H153</f>
        <v>6.4014999999999995</v>
      </c>
      <c r="I153" s="110">
        <f>'[3]Material Cost'!I153</f>
        <v>7.4689999999999994</v>
      </c>
      <c r="J153" s="110">
        <f>'[3]Material Cost'!J153</f>
        <v>8.5330000000000013</v>
      </c>
      <c r="K153" s="110">
        <f>'[3]Material Cost'!K153</f>
        <v>10.195499999999999</v>
      </c>
      <c r="L153" s="110">
        <f>'[3]Material Cost'!L153</f>
        <v>11.375</v>
      </c>
      <c r="M153" s="110">
        <f>'[3]Material Cost'!M153</f>
        <v>12.25</v>
      </c>
      <c r="N153" s="111"/>
      <c r="O153" s="111"/>
    </row>
    <row r="155" spans="1:15" x14ac:dyDescent="0.25">
      <c r="A155" s="113" t="s">
        <v>263</v>
      </c>
    </row>
    <row r="156" spans="1:15" x14ac:dyDescent="0.2">
      <c r="A156" s="105" t="s">
        <v>260</v>
      </c>
      <c r="B156" s="106">
        <f>[3]Sumary!BP4</f>
        <v>0.61</v>
      </c>
      <c r="C156" s="106">
        <f>[3]Sumary!BQ4</f>
        <v>0.76200000000000001</v>
      </c>
      <c r="D156" s="106">
        <f>[3]Sumary!BR4</f>
        <v>0.91400000000000003</v>
      </c>
      <c r="E156" s="106">
        <f>[3]Sumary!BS4</f>
        <v>1.0669999999999999</v>
      </c>
      <c r="F156" s="106">
        <f>[3]Sumary!BT4</f>
        <v>1.2190000000000001</v>
      </c>
      <c r="G156" s="106">
        <f>[3]Sumary!BU4</f>
        <v>1.524</v>
      </c>
      <c r="H156" s="106">
        <f>[3]Sumary!BV4</f>
        <v>1.829</v>
      </c>
      <c r="I156" s="106">
        <f>[3]Sumary!BW4</f>
        <v>2.1339999999999999</v>
      </c>
      <c r="J156" s="106">
        <f>[3]Sumary!BX4</f>
        <v>2.4380000000000002</v>
      </c>
      <c r="K156" s="106">
        <f>[3]Sumary!BY4</f>
        <v>2.9129999999999998</v>
      </c>
      <c r="L156" s="106">
        <f>[3]Sumary!BZ4</f>
        <v>3.25</v>
      </c>
      <c r="M156" s="106">
        <f>[3]Sumary!CA4</f>
        <v>3.5</v>
      </c>
      <c r="N156" s="107"/>
      <c r="O156" s="107"/>
    </row>
    <row r="157" spans="1:15" x14ac:dyDescent="0.2">
      <c r="A157" s="105" t="s">
        <v>256</v>
      </c>
      <c r="B157" s="108">
        <f>[3]Sumary!BP5</f>
        <v>24.015748031496063</v>
      </c>
      <c r="C157" s="108">
        <f>[3]Sumary!BQ5</f>
        <v>30</v>
      </c>
      <c r="D157" s="108">
        <f>[3]Sumary!BR5</f>
        <v>35.984251968503933</v>
      </c>
      <c r="E157" s="108">
        <f>[3]Sumary!BS5</f>
        <v>42.00787401574803</v>
      </c>
      <c r="F157" s="108">
        <f>[3]Sumary!BT5</f>
        <v>47.99212598425197</v>
      </c>
      <c r="G157" s="108">
        <f>[3]Sumary!BU5</f>
        <v>60</v>
      </c>
      <c r="H157" s="108">
        <f>[3]Sumary!BV5</f>
        <v>72.00787401574803</v>
      </c>
      <c r="I157" s="108">
        <f>[3]Sumary!BW5</f>
        <v>84.015748031496059</v>
      </c>
      <c r="J157" s="108">
        <f>[3]Sumary!BX5</f>
        <v>95.984251968503941</v>
      </c>
      <c r="K157" s="108">
        <f>[3]Sumary!BY5</f>
        <v>114.68503937007874</v>
      </c>
      <c r="L157" s="108">
        <f>[3]Sumary!BZ5</f>
        <v>127.95275590551181</v>
      </c>
      <c r="M157" s="108">
        <f>[3]Sumary!CA5</f>
        <v>137.79527559055117</v>
      </c>
      <c r="N157" s="109"/>
      <c r="O157" s="109"/>
    </row>
    <row r="158" spans="1:15" x14ac:dyDescent="0.2">
      <c r="A158" s="105" t="s">
        <v>261</v>
      </c>
      <c r="B158" s="110">
        <f>'[3]Material Cost'!B158</f>
        <v>4.7076750000000001</v>
      </c>
      <c r="C158" s="110">
        <f>'[3]Material Cost'!C158</f>
        <v>5.8807350000000005</v>
      </c>
      <c r="D158" s="110">
        <f>'[3]Material Cost'!D158</f>
        <v>7.0537950000000009</v>
      </c>
      <c r="E158" s="110">
        <f>'[3]Material Cost'!E158</f>
        <v>8.2345724999999987</v>
      </c>
      <c r="F158" s="110">
        <f>'[3]Material Cost'!F158</f>
        <v>9.4076325000000001</v>
      </c>
      <c r="G158" s="110">
        <f>'[3]Material Cost'!G158</f>
        <v>11.761470000000001</v>
      </c>
      <c r="H158" s="110">
        <f>'[3]Material Cost'!H158</f>
        <v>14.115307499999998</v>
      </c>
      <c r="I158" s="110">
        <f>'[3]Material Cost'!I158</f>
        <v>16.469144999999997</v>
      </c>
      <c r="J158" s="110">
        <f>'[3]Material Cost'!J158</f>
        <v>18.815265</v>
      </c>
      <c r="K158" s="110">
        <f>'[3]Material Cost'!K158</f>
        <v>22.481077499999998</v>
      </c>
      <c r="L158" s="110">
        <f>'[3]Material Cost'!L158</f>
        <v>25.081875</v>
      </c>
      <c r="M158" s="110">
        <f>'[3]Material Cost'!M158</f>
        <v>27.011249999999997</v>
      </c>
      <c r="N158" s="111"/>
      <c r="O158" s="111"/>
    </row>
    <row r="159" spans="1:15" x14ac:dyDescent="0.2">
      <c r="A159" s="112"/>
      <c r="B159" s="114"/>
      <c r="C159" s="114"/>
      <c r="D159" s="114"/>
      <c r="E159" s="114"/>
      <c r="F159" s="114"/>
      <c r="G159" s="114"/>
      <c r="H159" s="114"/>
      <c r="I159" s="114"/>
      <c r="J159" s="114"/>
      <c r="K159" s="114"/>
      <c r="L159" s="114"/>
      <c r="M159" s="114"/>
      <c r="N159" s="114"/>
      <c r="O159" s="114"/>
    </row>
    <row r="160" spans="1:15" x14ac:dyDescent="0.2">
      <c r="A160" s="115" t="s">
        <v>264</v>
      </c>
      <c r="B160" s="112"/>
      <c r="C160" s="112"/>
      <c r="D160" s="112"/>
      <c r="E160" s="112"/>
      <c r="F160" s="112"/>
      <c r="G160" s="112"/>
      <c r="H160" s="112"/>
      <c r="I160" s="112"/>
      <c r="J160" s="112"/>
      <c r="K160" s="112"/>
      <c r="L160" s="112"/>
      <c r="M160" s="112"/>
      <c r="N160" s="112"/>
      <c r="O160" s="114"/>
    </row>
    <row r="161" spans="1:15" x14ac:dyDescent="0.25">
      <c r="A161" s="116" t="s">
        <v>255</v>
      </c>
      <c r="B161" s="106">
        <f>[3]Sumary!BP4</f>
        <v>0.61</v>
      </c>
      <c r="C161" s="106">
        <f>[3]Sumary!BQ4</f>
        <v>0.76200000000000001</v>
      </c>
      <c r="D161" s="106">
        <f>[3]Sumary!BR4</f>
        <v>0.91400000000000003</v>
      </c>
      <c r="E161" s="106">
        <f>[3]Sumary!BS4</f>
        <v>1.0669999999999999</v>
      </c>
      <c r="F161" s="106">
        <f>[3]Sumary!BT4</f>
        <v>1.2190000000000001</v>
      </c>
      <c r="G161" s="106">
        <f>[3]Sumary!BU4</f>
        <v>1.524</v>
      </c>
      <c r="H161" s="106">
        <f>[3]Sumary!BV4</f>
        <v>1.829</v>
      </c>
      <c r="I161" s="106">
        <v>2</v>
      </c>
      <c r="J161" s="107"/>
      <c r="K161" s="107"/>
      <c r="L161" s="107"/>
      <c r="M161" s="107"/>
    </row>
    <row r="162" spans="1:15" x14ac:dyDescent="0.25">
      <c r="A162" s="116" t="s">
        <v>256</v>
      </c>
      <c r="B162" s="108">
        <f>[3]Sumary!BP5</f>
        <v>24.015748031496063</v>
      </c>
      <c r="C162" s="108">
        <f>[3]Sumary!BQ5</f>
        <v>30</v>
      </c>
      <c r="D162" s="108">
        <f>[3]Sumary!BR5</f>
        <v>35.984251968503933</v>
      </c>
      <c r="E162" s="108">
        <f>[3]Sumary!BS5</f>
        <v>42.00787401574803</v>
      </c>
      <c r="F162" s="108">
        <f>[3]Sumary!BT5</f>
        <v>47.99212598425197</v>
      </c>
      <c r="G162" s="108">
        <f>[3]Sumary!BU5</f>
        <v>60</v>
      </c>
      <c r="H162" s="108">
        <f>[3]Sumary!BV5</f>
        <v>72.00787401574803</v>
      </c>
      <c r="I162" s="108">
        <f>[3]Sumary!BW5</f>
        <v>84.015748031496059</v>
      </c>
      <c r="J162" s="117"/>
      <c r="K162" s="117"/>
      <c r="L162" s="117"/>
      <c r="M162" s="117"/>
    </row>
    <row r="163" spans="1:15" x14ac:dyDescent="0.25">
      <c r="B163" s="110">
        <f>'[3]Material Cost'!B163</f>
        <v>15.0168</v>
      </c>
      <c r="C163" s="110">
        <f>'[3]Material Cost'!C163</f>
        <v>16.594560000000001</v>
      </c>
      <c r="D163" s="110">
        <f>'[3]Material Cost'!D163</f>
        <v>18.172319999999999</v>
      </c>
      <c r="E163" s="110">
        <f>'[3]Material Cost'!E163</f>
        <v>19.760460000000002</v>
      </c>
      <c r="F163" s="110">
        <f>'[3]Material Cost'!F163</f>
        <v>21.33822</v>
      </c>
      <c r="G163" s="110">
        <f>'[3]Material Cost'!G163</f>
        <v>24.50412</v>
      </c>
      <c r="H163" s="110">
        <f>'[3]Material Cost'!H163</f>
        <v>27.670020000000001</v>
      </c>
      <c r="I163" s="110">
        <f>'[3]Material Cost'!I163</f>
        <v>29.445</v>
      </c>
      <c r="J163" s="111"/>
      <c r="K163" s="111"/>
      <c r="L163" s="111"/>
      <c r="M163" s="111"/>
    </row>
    <row r="165" spans="1:15" x14ac:dyDescent="0.25">
      <c r="A165" s="118"/>
    </row>
    <row r="166" spans="1:15" x14ac:dyDescent="0.25">
      <c r="A166" s="118" t="s">
        <v>265</v>
      </c>
      <c r="B166" s="118" t="s">
        <v>266</v>
      </c>
      <c r="C166" s="118"/>
    </row>
    <row r="167" spans="1:15" x14ac:dyDescent="0.25">
      <c r="A167" s="89" t="s">
        <v>267</v>
      </c>
      <c r="E167" s="119">
        <f>'[3]Material Cost'!E167</f>
        <v>1.2000000000000002</v>
      </c>
    </row>
    <row r="168" spans="1:15" x14ac:dyDescent="0.25">
      <c r="A168" s="89" t="s">
        <v>268</v>
      </c>
      <c r="E168" s="119">
        <f>MetalPull</f>
        <v>2.37</v>
      </c>
    </row>
    <row r="171" spans="1:15" s="120" customFormat="1" x14ac:dyDescent="0.25">
      <c r="A171" s="65" t="s">
        <v>269</v>
      </c>
      <c r="B171" s="89"/>
      <c r="C171" s="89"/>
      <c r="D171" s="89"/>
      <c r="E171" s="89"/>
      <c r="F171" s="89"/>
      <c r="G171" s="89"/>
      <c r="H171" s="89"/>
      <c r="I171" s="65" t="s">
        <v>270</v>
      </c>
      <c r="J171" s="89"/>
      <c r="K171" s="89"/>
      <c r="L171" s="89"/>
      <c r="M171" s="89"/>
      <c r="N171" s="89"/>
      <c r="O171" s="89"/>
    </row>
    <row r="173" spans="1:15" x14ac:dyDescent="0.25">
      <c r="A173" s="89" t="s">
        <v>271</v>
      </c>
      <c r="E173" s="119">
        <v>2</v>
      </c>
      <c r="F173" s="89" t="s">
        <v>272</v>
      </c>
      <c r="I173" s="89" t="s">
        <v>273</v>
      </c>
      <c r="L173" s="121">
        <f>ElectricMotor</f>
        <v>40.286999999999999</v>
      </c>
    </row>
    <row r="174" spans="1:15" x14ac:dyDescent="0.25">
      <c r="A174" s="89" t="s">
        <v>274</v>
      </c>
      <c r="E174" s="121">
        <f>SpringMech</f>
        <v>7.6950000000000003</v>
      </c>
      <c r="F174" s="89" t="s">
        <v>275</v>
      </c>
      <c r="G174" s="89" t="s">
        <v>40</v>
      </c>
      <c r="I174" s="89" t="s">
        <v>276</v>
      </c>
      <c r="L174" s="121">
        <f>Motor40mm</f>
        <v>48.087000000000003</v>
      </c>
    </row>
    <row r="175" spans="1:15" x14ac:dyDescent="0.25">
      <c r="A175" s="89" t="s">
        <v>277</v>
      </c>
      <c r="E175" s="119">
        <f>Brk_Covers32mm_White</f>
        <v>0.60000000000000009</v>
      </c>
      <c r="F175" s="89" t="s">
        <v>278</v>
      </c>
      <c r="I175" s="89" t="s">
        <v>279</v>
      </c>
      <c r="L175" s="121">
        <f>HardwireMotor</f>
        <v>75.010000000000005</v>
      </c>
    </row>
    <row r="176" spans="1:15" x14ac:dyDescent="0.25">
      <c r="A176" s="89" t="s">
        <v>280</v>
      </c>
      <c r="E176" s="119">
        <f>Bracket_Covers40mm</f>
        <v>1.0499999999999998</v>
      </c>
      <c r="F176" s="89" t="s">
        <v>278</v>
      </c>
      <c r="I176" s="89" t="s">
        <v>281</v>
      </c>
      <c r="L176" s="121">
        <f>SingleRemote</f>
        <v>15.08</v>
      </c>
    </row>
    <row r="177" spans="1:15" x14ac:dyDescent="0.25">
      <c r="I177" s="89" t="s">
        <v>282</v>
      </c>
      <c r="L177" s="121">
        <f>MultiRemote</f>
        <v>20.54</v>
      </c>
    </row>
    <row r="178" spans="1:15" x14ac:dyDescent="0.25">
      <c r="I178" s="89" t="s">
        <v>283</v>
      </c>
      <c r="L178" s="121">
        <f>RemoteWallMount</f>
        <v>28.6</v>
      </c>
    </row>
    <row r="179" spans="1:15" x14ac:dyDescent="0.25">
      <c r="I179" s="89" t="s">
        <v>28</v>
      </c>
      <c r="L179" s="121">
        <f>Charger</f>
        <v>4.2249999999999996</v>
      </c>
    </row>
    <row r="180" spans="1:15" x14ac:dyDescent="0.25">
      <c r="I180" s="89" t="s">
        <v>284</v>
      </c>
      <c r="L180" s="121">
        <f>ChargingCable</f>
        <v>3.9</v>
      </c>
    </row>
    <row r="181" spans="1:15" x14ac:dyDescent="0.25">
      <c r="I181" s="89" t="s">
        <v>285</v>
      </c>
      <c r="L181" s="122">
        <f>MiniHub</f>
        <v>80.599999999999994</v>
      </c>
    </row>
    <row r="182" spans="1:15" x14ac:dyDescent="0.25">
      <c r="I182" s="89" t="s">
        <v>286</v>
      </c>
      <c r="L182" s="121">
        <f>WirelessHub</f>
        <v>109.2</v>
      </c>
    </row>
    <row r="183" spans="1:15" x14ac:dyDescent="0.25">
      <c r="L183" s="121"/>
    </row>
    <row r="185" spans="1:15" s="120" customFormat="1" x14ac:dyDescent="0.25">
      <c r="A185" s="65" t="s">
        <v>287</v>
      </c>
      <c r="B185" s="89"/>
      <c r="C185" s="89"/>
      <c r="D185" s="89"/>
      <c r="E185" s="119"/>
      <c r="F185" s="89"/>
      <c r="G185" s="89"/>
      <c r="H185" s="89"/>
      <c r="I185" s="89"/>
      <c r="J185" s="89"/>
      <c r="K185" s="89"/>
      <c r="L185" s="89"/>
      <c r="M185" s="89"/>
      <c r="N185" s="89"/>
      <c r="O185" s="89"/>
    </row>
    <row r="186" spans="1:15" x14ac:dyDescent="0.25">
      <c r="A186" s="123" t="s">
        <v>255</v>
      </c>
      <c r="B186" s="124">
        <v>0.61</v>
      </c>
      <c r="C186" s="124">
        <v>0.76200000000000001</v>
      </c>
      <c r="D186" s="124">
        <v>0.91400000000000003</v>
      </c>
      <c r="E186" s="124">
        <v>1.0669999999999999</v>
      </c>
      <c r="F186" s="124">
        <v>1.2190000000000001</v>
      </c>
      <c r="G186" s="124">
        <v>1.524</v>
      </c>
      <c r="H186" s="124">
        <v>1.829</v>
      </c>
      <c r="I186" s="124">
        <v>2.1339999999999999</v>
      </c>
      <c r="J186" s="124">
        <v>2.4380000000000002</v>
      </c>
      <c r="K186" s="124">
        <v>2.9129999999999998</v>
      </c>
      <c r="L186" s="124">
        <v>3.25</v>
      </c>
      <c r="M186" s="124">
        <v>3.5</v>
      </c>
      <c r="O186" s="125"/>
    </row>
    <row r="187" spans="1:15" x14ac:dyDescent="0.25">
      <c r="A187" s="126" t="s">
        <v>256</v>
      </c>
      <c r="B187" s="127">
        <f>CONVERT(B186,"m","in")</f>
        <v>24.015748031496063</v>
      </c>
      <c r="C187" s="127">
        <f t="shared" ref="C187:M187" si="2">CONVERT(C186,"m","in")</f>
        <v>30</v>
      </c>
      <c r="D187" s="127">
        <f t="shared" si="2"/>
        <v>35.984251968503933</v>
      </c>
      <c r="E187" s="127">
        <f t="shared" si="2"/>
        <v>42.00787401574803</v>
      </c>
      <c r="F187" s="127">
        <f t="shared" si="2"/>
        <v>47.99212598425197</v>
      </c>
      <c r="G187" s="127">
        <f t="shared" si="2"/>
        <v>60</v>
      </c>
      <c r="H187" s="127">
        <f t="shared" si="2"/>
        <v>72.00787401574803</v>
      </c>
      <c r="I187" s="127">
        <f t="shared" si="2"/>
        <v>84.015748031496059</v>
      </c>
      <c r="J187" s="127">
        <f t="shared" si="2"/>
        <v>95.984251968503941</v>
      </c>
      <c r="K187" s="127">
        <f t="shared" si="2"/>
        <v>114.68503937007874</v>
      </c>
      <c r="L187" s="127">
        <f t="shared" si="2"/>
        <v>127.95275590551181</v>
      </c>
      <c r="M187" s="127">
        <f t="shared" si="2"/>
        <v>137.79527559055117</v>
      </c>
      <c r="O187" s="128"/>
    </row>
    <row r="188" spans="1:15" x14ac:dyDescent="0.25">
      <c r="B188" s="129">
        <f>'[3]Material Cost'!B188</f>
        <v>3.9223500000000007</v>
      </c>
      <c r="C188" s="129">
        <f>'[3]Material Cost'!C188</f>
        <v>4.6268700000000003</v>
      </c>
      <c r="D188" s="129">
        <f>'[3]Material Cost'!D188</f>
        <v>5.3313900000000007</v>
      </c>
      <c r="E188" s="129">
        <f>'[3]Material Cost'!E188</f>
        <v>6.0405449999999998</v>
      </c>
      <c r="F188" s="129">
        <f>'[3]Material Cost'!F188</f>
        <v>6.7450650000000012</v>
      </c>
      <c r="G188" s="129">
        <f>'[3]Material Cost'!G188</f>
        <v>8.1587400000000017</v>
      </c>
      <c r="H188" s="129">
        <f>'[3]Material Cost'!H188</f>
        <v>9.5724150000000012</v>
      </c>
      <c r="I188" s="129">
        <f>'[3]Material Cost'!I188</f>
        <v>10.986090000000001</v>
      </c>
      <c r="J188" s="129">
        <f>'[3]Material Cost'!J188</f>
        <v>12.395130000000004</v>
      </c>
      <c r="K188" s="129">
        <f>'[3]Material Cost'!K188</f>
        <v>14.596755000000002</v>
      </c>
      <c r="L188" s="129">
        <f>'[3]Material Cost'!L188</f>
        <v>16.158750000000001</v>
      </c>
      <c r="M188" s="129">
        <f>'[3]Material Cost'!M188</f>
        <v>17.317500000000003</v>
      </c>
      <c r="O188" s="121"/>
    </row>
    <row r="191" spans="1:15" x14ac:dyDescent="0.25">
      <c r="A191" s="65" t="s">
        <v>288</v>
      </c>
    </row>
    <row r="192" spans="1:15" x14ac:dyDescent="0.25">
      <c r="A192" s="123" t="str">
        <f>[3]Sumary!BN4</f>
        <v>Mtrs</v>
      </c>
      <c r="B192" s="124">
        <v>0.61</v>
      </c>
      <c r="C192" s="124">
        <v>0.76200000000000001</v>
      </c>
      <c r="D192" s="124">
        <v>0.91400000000000003</v>
      </c>
      <c r="E192" s="124">
        <v>1.0669999999999999</v>
      </c>
      <c r="F192" s="124">
        <v>1.2190000000000001</v>
      </c>
      <c r="G192" s="124">
        <v>1.524</v>
      </c>
      <c r="H192" s="124">
        <v>1.829</v>
      </c>
      <c r="I192" s="124">
        <v>2.1339999999999999</v>
      </c>
      <c r="J192" s="124">
        <v>2.4380000000000002</v>
      </c>
      <c r="K192" s="124">
        <v>2.9129999999999998</v>
      </c>
      <c r="L192" s="124">
        <v>3.25</v>
      </c>
      <c r="M192" s="124">
        <v>3.5</v>
      </c>
      <c r="N192" s="124">
        <v>3.9</v>
      </c>
    </row>
    <row r="193" spans="1:15" x14ac:dyDescent="0.25">
      <c r="A193" s="126" t="str">
        <f>[3]Sumary!BO5</f>
        <v>(ins)</v>
      </c>
      <c r="B193" s="127">
        <f>CONVERT(B192,"m","in")</f>
        <v>24.015748031496063</v>
      </c>
      <c r="C193" s="127">
        <f t="shared" ref="C193:N193" si="3">CONVERT(C192,"m","in")</f>
        <v>30</v>
      </c>
      <c r="D193" s="127">
        <f t="shared" si="3"/>
        <v>35.984251968503933</v>
      </c>
      <c r="E193" s="127">
        <f t="shared" si="3"/>
        <v>42.00787401574803</v>
      </c>
      <c r="F193" s="127">
        <f t="shared" si="3"/>
        <v>47.99212598425197</v>
      </c>
      <c r="G193" s="127">
        <f t="shared" si="3"/>
        <v>60</v>
      </c>
      <c r="H193" s="127">
        <f t="shared" si="3"/>
        <v>72.00787401574803</v>
      </c>
      <c r="I193" s="127">
        <f t="shared" si="3"/>
        <v>84.015748031496059</v>
      </c>
      <c r="J193" s="127">
        <f t="shared" si="3"/>
        <v>95.984251968503941</v>
      </c>
      <c r="K193" s="127">
        <f t="shared" si="3"/>
        <v>114.68503937007874</v>
      </c>
      <c r="L193" s="127">
        <f t="shared" si="3"/>
        <v>127.95275590551181</v>
      </c>
      <c r="M193" s="127">
        <f t="shared" si="3"/>
        <v>137.79527559055117</v>
      </c>
      <c r="N193" s="127">
        <f t="shared" si="3"/>
        <v>153.54330708661416</v>
      </c>
    </row>
    <row r="194" spans="1:15" x14ac:dyDescent="0.25">
      <c r="B194" s="129">
        <f>'[3]Material Cost'!B194</f>
        <v>10.215300000000001</v>
      </c>
      <c r="C194" s="129">
        <f>'[3]Material Cost'!C194</f>
        <v>11.4693</v>
      </c>
      <c r="D194" s="129">
        <f>'[3]Material Cost'!D194</f>
        <v>12.723300000000002</v>
      </c>
      <c r="E194" s="129">
        <f>'[3]Material Cost'!E194</f>
        <v>13.98555</v>
      </c>
      <c r="F194" s="129">
        <f>'[3]Material Cost'!F194</f>
        <v>15.239550000000001</v>
      </c>
      <c r="G194" s="129">
        <f>'[3]Material Cost'!G194</f>
        <v>18.382200000000001</v>
      </c>
      <c r="H194" s="129">
        <f>'[3]Material Cost'!H194</f>
        <v>20.89845</v>
      </c>
      <c r="I194" s="129">
        <f>'[3]Material Cost'!I194</f>
        <v>23.4147</v>
      </c>
      <c r="J194" s="129">
        <f>'[3]Material Cost'!J194</f>
        <v>25.922700000000003</v>
      </c>
      <c r="K194" s="129">
        <f>'[3]Material Cost'!K194</f>
        <v>29.841449999999998</v>
      </c>
      <c r="L194" s="129">
        <f>'[3]Material Cost'!L194</f>
        <v>32.621699999999997</v>
      </c>
      <c r="M194" s="129">
        <f>'[3]Material Cost'!M194</f>
        <v>34.684199999999997</v>
      </c>
      <c r="N194" s="129">
        <f>'[3]Material Cost'!N194</f>
        <v>37.984199999999994</v>
      </c>
    </row>
    <row r="196" spans="1:15" x14ac:dyDescent="0.25">
      <c r="A196" s="89" t="s">
        <v>289</v>
      </c>
      <c r="C196" s="119">
        <f>SensesFaceFix</f>
        <v>2.0100000000000002</v>
      </c>
      <c r="D196" s="89" t="s">
        <v>290</v>
      </c>
    </row>
    <row r="197" spans="1:15" x14ac:dyDescent="0.25">
      <c r="A197" s="89" t="s">
        <v>291</v>
      </c>
      <c r="C197" s="119">
        <f>[3]Sumary!D93</f>
        <v>0.58200000000000007</v>
      </c>
      <c r="D197" s="89" t="s">
        <v>290</v>
      </c>
    </row>
    <row r="200" spans="1:15" x14ac:dyDescent="0.25">
      <c r="A200" s="65" t="s">
        <v>292</v>
      </c>
      <c r="E200" s="119"/>
    </row>
    <row r="201" spans="1:15" x14ac:dyDescent="0.25">
      <c r="A201" s="123" t="s">
        <v>255</v>
      </c>
      <c r="B201" s="124">
        <v>0.61</v>
      </c>
      <c r="C201" s="124">
        <v>0.76200000000000001</v>
      </c>
      <c r="D201" s="124">
        <v>0.91400000000000003</v>
      </c>
      <c r="E201" s="124">
        <v>1.0669999999999999</v>
      </c>
      <c r="F201" s="124">
        <v>1.2190000000000001</v>
      </c>
      <c r="G201" s="124">
        <v>1.524</v>
      </c>
      <c r="H201" s="124">
        <v>1.829</v>
      </c>
      <c r="I201" s="124">
        <v>2.1339999999999999</v>
      </c>
      <c r="J201" s="124">
        <v>2.4380000000000002</v>
      </c>
      <c r="K201" s="124">
        <v>2.9129999999999998</v>
      </c>
      <c r="L201" s="124">
        <v>3.25</v>
      </c>
      <c r="M201" s="124">
        <v>3.5</v>
      </c>
      <c r="O201" s="125"/>
    </row>
    <row r="202" spans="1:15" x14ac:dyDescent="0.25">
      <c r="A202" s="126" t="s">
        <v>256</v>
      </c>
      <c r="B202" s="127">
        <f>CONVERT(B201,"m","in")</f>
        <v>24.015748031496063</v>
      </c>
      <c r="C202" s="127">
        <f t="shared" ref="C202:M202" si="4">CONVERT(C201,"m","in")</f>
        <v>30</v>
      </c>
      <c r="D202" s="127">
        <f t="shared" si="4"/>
        <v>35.984251968503933</v>
      </c>
      <c r="E202" s="127">
        <f t="shared" si="4"/>
        <v>42.00787401574803</v>
      </c>
      <c r="F202" s="127">
        <f t="shared" si="4"/>
        <v>47.99212598425197</v>
      </c>
      <c r="G202" s="127">
        <f t="shared" si="4"/>
        <v>60</v>
      </c>
      <c r="H202" s="127">
        <f t="shared" si="4"/>
        <v>72.00787401574803</v>
      </c>
      <c r="I202" s="127">
        <f t="shared" si="4"/>
        <v>84.015748031496059</v>
      </c>
      <c r="J202" s="127">
        <f t="shared" si="4"/>
        <v>95.984251968503941</v>
      </c>
      <c r="K202" s="127">
        <f t="shared" si="4"/>
        <v>114.68503937007874</v>
      </c>
      <c r="L202" s="127">
        <f t="shared" si="4"/>
        <v>127.95275590551181</v>
      </c>
      <c r="M202" s="127">
        <f t="shared" si="4"/>
        <v>137.79527559055117</v>
      </c>
      <c r="O202" s="128"/>
    </row>
    <row r="203" spans="1:15" x14ac:dyDescent="0.25">
      <c r="B203" s="129">
        <f>'[3]Material Cost'!B203</f>
        <v>1.75668</v>
      </c>
      <c r="C203" s="129">
        <f>'[3]Material Cost'!C203</f>
        <v>2.119656</v>
      </c>
      <c r="D203" s="129">
        <f>'[3]Material Cost'!D203</f>
        <v>2.4826319999999997</v>
      </c>
      <c r="E203" s="129">
        <f>'[3]Material Cost'!E203</f>
        <v>2.8479960000000002</v>
      </c>
      <c r="F203" s="129">
        <f>'[3]Material Cost'!F203</f>
        <v>3.2109719999999999</v>
      </c>
      <c r="G203" s="129">
        <f>'[3]Material Cost'!G203</f>
        <v>3.9393120000000001</v>
      </c>
      <c r="H203" s="129">
        <f>'[3]Material Cost'!H203</f>
        <v>4.6676519999999995</v>
      </c>
      <c r="I203" s="129">
        <f>'[3]Material Cost'!I203</f>
        <v>5.3959919999999997</v>
      </c>
      <c r="J203" s="129">
        <f>'[3]Material Cost'!J203</f>
        <v>6.1219440000000001</v>
      </c>
      <c r="K203" s="129">
        <f>'[3]Material Cost'!K203</f>
        <v>7.2562439999999988</v>
      </c>
      <c r="L203" s="129">
        <f>'[3]Material Cost'!L203</f>
        <v>8.0609999999999999</v>
      </c>
      <c r="M203" s="129">
        <f>'[3]Material Cost'!M203</f>
        <v>8.6580000000000013</v>
      </c>
      <c r="O203" s="121"/>
    </row>
    <row r="205" spans="1:15" x14ac:dyDescent="0.25">
      <c r="A205" s="65" t="s">
        <v>293</v>
      </c>
    </row>
    <row r="206" spans="1:15" x14ac:dyDescent="0.25">
      <c r="A206" s="123" t="s">
        <v>255</v>
      </c>
      <c r="B206" s="124">
        <v>0.61</v>
      </c>
      <c r="C206" s="124">
        <v>0.76200000000000001</v>
      </c>
      <c r="D206" s="124">
        <v>0.91400000000000003</v>
      </c>
      <c r="E206" s="124">
        <v>1.0669999999999999</v>
      </c>
      <c r="F206" s="124">
        <v>1.2190000000000001</v>
      </c>
      <c r="G206" s="124">
        <v>1.524</v>
      </c>
      <c r="H206" s="124">
        <v>1.829</v>
      </c>
      <c r="I206" s="124">
        <v>2.1339999999999999</v>
      </c>
      <c r="J206" s="124">
        <v>2.4380000000000002</v>
      </c>
      <c r="K206" s="124">
        <v>2.9129999999999998</v>
      </c>
      <c r="L206" s="124">
        <v>3.25</v>
      </c>
      <c r="M206" s="124">
        <v>3.5</v>
      </c>
      <c r="N206" s="124">
        <v>3.9</v>
      </c>
      <c r="O206" s="124">
        <v>4.5</v>
      </c>
    </row>
    <row r="207" spans="1:15" x14ac:dyDescent="0.25">
      <c r="A207" s="126" t="s">
        <v>256</v>
      </c>
      <c r="B207" s="127">
        <f>CONVERT(B206,"m","in")</f>
        <v>24.015748031496063</v>
      </c>
      <c r="C207" s="127">
        <f t="shared" ref="C207:O207" si="5">CONVERT(C206,"m","in")</f>
        <v>30</v>
      </c>
      <c r="D207" s="127">
        <f t="shared" si="5"/>
        <v>35.984251968503933</v>
      </c>
      <c r="E207" s="127">
        <f t="shared" si="5"/>
        <v>42.00787401574803</v>
      </c>
      <c r="F207" s="127">
        <f t="shared" si="5"/>
        <v>47.99212598425197</v>
      </c>
      <c r="G207" s="127">
        <f t="shared" si="5"/>
        <v>60</v>
      </c>
      <c r="H207" s="127">
        <f t="shared" si="5"/>
        <v>72.00787401574803</v>
      </c>
      <c r="I207" s="127">
        <f t="shared" si="5"/>
        <v>84.015748031496059</v>
      </c>
      <c r="J207" s="127">
        <f t="shared" si="5"/>
        <v>95.984251968503941</v>
      </c>
      <c r="K207" s="127">
        <f t="shared" si="5"/>
        <v>114.68503937007874</v>
      </c>
      <c r="L207" s="127">
        <f t="shared" si="5"/>
        <v>127.95275590551181</v>
      </c>
      <c r="M207" s="127">
        <f t="shared" si="5"/>
        <v>137.79527559055117</v>
      </c>
      <c r="N207" s="127">
        <f t="shared" si="5"/>
        <v>153.54330708661416</v>
      </c>
      <c r="O207" s="127">
        <f t="shared" si="5"/>
        <v>177.16535433070865</v>
      </c>
    </row>
    <row r="208" spans="1:15" x14ac:dyDescent="0.25">
      <c r="B208" s="129">
        <f>'[3]Material Cost'!B208</f>
        <v>8.1577500000000001</v>
      </c>
      <c r="C208" s="129">
        <f>'[3]Material Cost'!C208</f>
        <v>9.4915499999999984</v>
      </c>
      <c r="D208" s="129">
        <f>'[3]Material Cost'!D208</f>
        <v>10.825349999999998</v>
      </c>
      <c r="E208" s="129">
        <f>'[3]Material Cost'!E208</f>
        <v>12.167924999999999</v>
      </c>
      <c r="F208" s="129">
        <f>'[3]Material Cost'!F208</f>
        <v>13.501724999999999</v>
      </c>
      <c r="G208" s="129">
        <f>'[3]Material Cost'!G208</f>
        <v>16.883099999999995</v>
      </c>
      <c r="H208" s="129">
        <f>'[3]Material Cost'!H208</f>
        <v>19.559474999999996</v>
      </c>
      <c r="I208" s="129">
        <f>'[3]Material Cost'!I208</f>
        <v>22.235849999999996</v>
      </c>
      <c r="J208" s="129">
        <f>'[3]Material Cost'!J208</f>
        <v>24.903449999999996</v>
      </c>
      <c r="K208" s="129">
        <f>'[3]Material Cost'!K208</f>
        <v>29.071574999999992</v>
      </c>
      <c r="L208" s="129">
        <f>'[3]Material Cost'!L208</f>
        <v>32.028749999999995</v>
      </c>
      <c r="M208" s="129">
        <f>'[3]Material Cost'!M208</f>
        <v>34.222499999999997</v>
      </c>
      <c r="N208" s="129">
        <f>'[3]Material Cost'!N208</f>
        <v>37.732500000000002</v>
      </c>
      <c r="O208" s="129">
        <f>'[3]Material Cost'!O208</f>
        <v>42.292499999999997</v>
      </c>
    </row>
    <row r="210" spans="1:15" x14ac:dyDescent="0.25">
      <c r="A210" s="65" t="s">
        <v>294</v>
      </c>
    </row>
    <row r="211" spans="1:15" x14ac:dyDescent="0.25">
      <c r="A211" s="123" t="s">
        <v>255</v>
      </c>
      <c r="B211" s="124">
        <v>0.61</v>
      </c>
      <c r="C211" s="124">
        <v>0.76200000000000001</v>
      </c>
      <c r="D211" s="124">
        <v>0.91400000000000003</v>
      </c>
      <c r="E211" s="124">
        <v>1.0669999999999999</v>
      </c>
      <c r="F211" s="124">
        <v>1.2190000000000001</v>
      </c>
      <c r="G211" s="124">
        <v>1.524</v>
      </c>
      <c r="H211" s="124">
        <v>1.829</v>
      </c>
      <c r="I211" s="124">
        <v>2.1339999999999999</v>
      </c>
      <c r="J211" s="124">
        <v>2.4380000000000002</v>
      </c>
      <c r="K211" s="124">
        <v>2.9129999999999998</v>
      </c>
      <c r="L211" s="124">
        <v>3.25</v>
      </c>
      <c r="M211" s="124">
        <v>3.5</v>
      </c>
      <c r="N211" s="124">
        <v>3.9</v>
      </c>
      <c r="O211" s="124">
        <v>4.5</v>
      </c>
    </row>
    <row r="212" spans="1:15" x14ac:dyDescent="0.25">
      <c r="A212" s="126" t="s">
        <v>256</v>
      </c>
      <c r="B212" s="127">
        <f>CONVERT(B211,"m","in")</f>
        <v>24.015748031496063</v>
      </c>
      <c r="C212" s="127">
        <f t="shared" ref="C212:O212" si="6">CONVERT(C211,"m","in")</f>
        <v>30</v>
      </c>
      <c r="D212" s="127">
        <f t="shared" si="6"/>
        <v>35.984251968503933</v>
      </c>
      <c r="E212" s="127">
        <f t="shared" si="6"/>
        <v>42.00787401574803</v>
      </c>
      <c r="F212" s="127">
        <f t="shared" si="6"/>
        <v>47.99212598425197</v>
      </c>
      <c r="G212" s="127">
        <f t="shared" si="6"/>
        <v>60</v>
      </c>
      <c r="H212" s="127">
        <f t="shared" si="6"/>
        <v>72.00787401574803</v>
      </c>
      <c r="I212" s="127">
        <f t="shared" si="6"/>
        <v>84.015748031496059</v>
      </c>
      <c r="J212" s="127">
        <f t="shared" si="6"/>
        <v>95.984251968503941</v>
      </c>
      <c r="K212" s="127">
        <f t="shared" si="6"/>
        <v>114.68503937007874</v>
      </c>
      <c r="L212" s="127">
        <f t="shared" si="6"/>
        <v>127.95275590551181</v>
      </c>
      <c r="M212" s="127">
        <f t="shared" si="6"/>
        <v>137.79527559055117</v>
      </c>
      <c r="N212" s="127">
        <f t="shared" si="6"/>
        <v>153.54330708661416</v>
      </c>
      <c r="O212" s="127">
        <f t="shared" si="6"/>
        <v>177.16535433070865</v>
      </c>
    </row>
    <row r="213" spans="1:15" x14ac:dyDescent="0.25">
      <c r="B213" s="129">
        <f>'[3]Material Cost'!B213</f>
        <v>6.9407999999999994</v>
      </c>
      <c r="C213" s="129">
        <f>'[3]Material Cost'!C213</f>
        <v>7.9713599999999989</v>
      </c>
      <c r="D213" s="129">
        <f>'[3]Material Cost'!D213</f>
        <v>9.0019200000000001</v>
      </c>
      <c r="E213" s="129">
        <f>'[3]Material Cost'!E213</f>
        <v>10.039259999999999</v>
      </c>
      <c r="F213" s="129">
        <f>'[3]Material Cost'!F213</f>
        <v>11.06982</v>
      </c>
      <c r="G213" s="129">
        <f>'[3]Material Cost'!G213</f>
        <v>13.842719999999998</v>
      </c>
      <c r="H213" s="129">
        <f>'[3]Material Cost'!H213</f>
        <v>15.910619999999998</v>
      </c>
      <c r="I213" s="129">
        <f>'[3]Material Cost'!I213</f>
        <v>17.978519999999996</v>
      </c>
      <c r="J213" s="129">
        <f>'[3]Material Cost'!J213</f>
        <v>20.039639999999999</v>
      </c>
      <c r="K213" s="129">
        <f>'[3]Material Cost'!K213</f>
        <v>23.260139999999996</v>
      </c>
      <c r="L213" s="129">
        <f>'[3]Material Cost'!L213</f>
        <v>25.544999999999995</v>
      </c>
      <c r="M213" s="129">
        <f>'[3]Material Cost'!M213</f>
        <v>27.239999999999995</v>
      </c>
      <c r="N213" s="129">
        <f>'[3]Material Cost'!N213</f>
        <v>29.951999999999995</v>
      </c>
      <c r="O213" s="129">
        <f>'[3]Material Cost'!O213</f>
        <v>33.314999999999998</v>
      </c>
    </row>
    <row r="214" spans="1:15" x14ac:dyDescent="0.25">
      <c r="D214" s="121"/>
    </row>
    <row r="216" spans="1:15" x14ac:dyDescent="0.25">
      <c r="A216" s="74" t="s">
        <v>295</v>
      </c>
      <c r="D216" s="121">
        <f>'[3]Material Cost'!D216</f>
        <v>3</v>
      </c>
      <c r="E216" s="89" t="s">
        <v>296</v>
      </c>
    </row>
    <row r="217" spans="1:15" x14ac:dyDescent="0.25">
      <c r="A217" s="130" t="s">
        <v>289</v>
      </c>
      <c r="D217" s="121">
        <f>'[3]Material Cost'!D217</f>
        <v>0.97500000000000009</v>
      </c>
      <c r="E217" s="89" t="s">
        <v>290</v>
      </c>
    </row>
    <row r="218" spans="1:15" x14ac:dyDescent="0.25">
      <c r="A218" s="130" t="s">
        <v>297</v>
      </c>
      <c r="D218" s="121">
        <f>'[3]Material Cost'!D218</f>
        <v>1.125</v>
      </c>
      <c r="E218" s="89" t="s">
        <v>290</v>
      </c>
    </row>
    <row r="219" spans="1:15" x14ac:dyDescent="0.25">
      <c r="J219" s="121"/>
      <c r="K219" s="121"/>
      <c r="L219" s="121"/>
      <c r="M219" s="121"/>
      <c r="N219" s="121"/>
      <c r="O219" s="121"/>
    </row>
    <row r="221" spans="1:15" x14ac:dyDescent="0.25">
      <c r="A221" s="65" t="s">
        <v>298</v>
      </c>
    </row>
    <row r="222" spans="1:15" x14ac:dyDescent="0.25">
      <c r="A222" s="123" t="s">
        <v>255</v>
      </c>
      <c r="B222" s="124">
        <v>0.61</v>
      </c>
      <c r="C222" s="124">
        <v>0.76200000000000001</v>
      </c>
      <c r="D222" s="124">
        <v>0.91400000000000003</v>
      </c>
      <c r="E222" s="124">
        <v>1.0669999999999999</v>
      </c>
      <c r="F222" s="124">
        <v>1.2190000000000001</v>
      </c>
      <c r="G222" s="124">
        <v>1.524</v>
      </c>
      <c r="H222" s="124">
        <v>1.829</v>
      </c>
      <c r="I222" s="124">
        <v>2.1339999999999999</v>
      </c>
      <c r="J222" s="124">
        <v>2.4380000000000002</v>
      </c>
      <c r="K222" s="124">
        <v>2.9129999999999998</v>
      </c>
      <c r="L222" s="124">
        <v>3.25</v>
      </c>
      <c r="M222" s="124">
        <v>3.5</v>
      </c>
      <c r="N222" s="124">
        <v>3.9</v>
      </c>
      <c r="O222" s="124">
        <v>4.5</v>
      </c>
    </row>
    <row r="223" spans="1:15" x14ac:dyDescent="0.25">
      <c r="A223" s="126" t="s">
        <v>256</v>
      </c>
      <c r="B223" s="127">
        <f>CONVERT(B222,"m","in")</f>
        <v>24.015748031496063</v>
      </c>
      <c r="C223" s="127">
        <f t="shared" ref="C223:O223" si="7">CONVERT(C222,"m","in")</f>
        <v>30</v>
      </c>
      <c r="D223" s="127">
        <f t="shared" si="7"/>
        <v>35.984251968503933</v>
      </c>
      <c r="E223" s="127">
        <f t="shared" si="7"/>
        <v>42.00787401574803</v>
      </c>
      <c r="F223" s="127">
        <f t="shared" si="7"/>
        <v>47.99212598425197</v>
      </c>
      <c r="G223" s="127">
        <f t="shared" si="7"/>
        <v>60</v>
      </c>
      <c r="H223" s="127">
        <f t="shared" si="7"/>
        <v>72.00787401574803</v>
      </c>
      <c r="I223" s="127">
        <f t="shared" si="7"/>
        <v>84.015748031496059</v>
      </c>
      <c r="J223" s="127">
        <f t="shared" si="7"/>
        <v>95.984251968503941</v>
      </c>
      <c r="K223" s="127">
        <f t="shared" si="7"/>
        <v>114.68503937007874</v>
      </c>
      <c r="L223" s="127">
        <f t="shared" si="7"/>
        <v>127.95275590551181</v>
      </c>
      <c r="M223" s="127">
        <f t="shared" si="7"/>
        <v>137.79527559055117</v>
      </c>
      <c r="N223" s="127">
        <f t="shared" si="7"/>
        <v>153.54330708661416</v>
      </c>
      <c r="O223" s="127">
        <f t="shared" si="7"/>
        <v>177.16535433070865</v>
      </c>
    </row>
    <row r="224" spans="1:15" x14ac:dyDescent="0.25">
      <c r="B224" s="129">
        <f>'[3]Material Cost'!B224</f>
        <v>5.3853</v>
      </c>
      <c r="C224" s="129">
        <f>'[3]Material Cost'!C224</f>
        <v>6.0282599999999995</v>
      </c>
      <c r="D224" s="129">
        <f>'[3]Material Cost'!D224</f>
        <v>6.6712199999999999</v>
      </c>
      <c r="E224" s="129">
        <f>'[3]Material Cost'!E224</f>
        <v>7.3184100000000001</v>
      </c>
      <c r="F224" s="129">
        <f>'[3]Material Cost'!F224</f>
        <v>7.9613700000000005</v>
      </c>
      <c r="G224" s="129">
        <f>'[3]Material Cost'!G224</f>
        <v>9.9565199999999994</v>
      </c>
      <c r="H224" s="129">
        <f>'[3]Material Cost'!H224</f>
        <v>11.24667</v>
      </c>
      <c r="I224" s="129">
        <f>'[3]Material Cost'!I224</f>
        <v>12.536819999999999</v>
      </c>
      <c r="J224" s="129">
        <f>'[3]Material Cost'!J224</f>
        <v>13.82274</v>
      </c>
      <c r="K224" s="129">
        <f>'[3]Material Cost'!K224</f>
        <v>15.831989999999998</v>
      </c>
      <c r="L224" s="129">
        <f>'[3]Material Cost'!L224</f>
        <v>17.257499999999997</v>
      </c>
      <c r="M224" s="129">
        <f>'[3]Material Cost'!M224</f>
        <v>18.314999999999998</v>
      </c>
      <c r="N224" s="129">
        <f>'[3]Material Cost'!N224</f>
        <v>20.006999999999994</v>
      </c>
      <c r="O224" s="129">
        <f>'[3]Material Cost'!O224</f>
        <v>21.839999999999996</v>
      </c>
    </row>
    <row r="227" spans="1:7" x14ac:dyDescent="0.25">
      <c r="A227" s="65" t="s">
        <v>299</v>
      </c>
    </row>
    <row r="228" spans="1:7" x14ac:dyDescent="0.25">
      <c r="A228" s="123" t="s">
        <v>255</v>
      </c>
      <c r="B228" s="124">
        <v>0.6</v>
      </c>
      <c r="C228" s="124">
        <v>0.9</v>
      </c>
      <c r="D228" s="124">
        <v>1.2</v>
      </c>
      <c r="E228" s="124">
        <v>1.5</v>
      </c>
      <c r="F228" s="124">
        <v>1.8</v>
      </c>
      <c r="G228" s="124">
        <v>2.1</v>
      </c>
    </row>
    <row r="229" spans="1:7" x14ac:dyDescent="0.25">
      <c r="A229" s="126" t="s">
        <v>256</v>
      </c>
      <c r="B229" s="127">
        <f t="shared" ref="B229:G229" si="8">CONVERT(B228,"m","in")</f>
        <v>23.622047244094489</v>
      </c>
      <c r="C229" s="127">
        <f t="shared" si="8"/>
        <v>35.433070866141733</v>
      </c>
      <c r="D229" s="127">
        <f t="shared" si="8"/>
        <v>47.244094488188978</v>
      </c>
      <c r="E229" s="127">
        <f t="shared" si="8"/>
        <v>59.055118110236222</v>
      </c>
      <c r="F229" s="127">
        <f t="shared" si="8"/>
        <v>70.866141732283467</v>
      </c>
      <c r="G229" s="127">
        <f t="shared" si="8"/>
        <v>82.677165354330711</v>
      </c>
    </row>
    <row r="230" spans="1:7" x14ac:dyDescent="0.25">
      <c r="B230" s="129">
        <f>'[3]Material Cost'!B230</f>
        <v>18.14</v>
      </c>
      <c r="C230" s="129">
        <f>'[3]Material Cost'!C230</f>
        <v>20.772500000000001</v>
      </c>
      <c r="D230" s="129">
        <f>'[3]Material Cost'!D230</f>
        <v>23.404999999999998</v>
      </c>
      <c r="E230" s="129">
        <f>'[3]Material Cost'!E230</f>
        <v>26.037499999999998</v>
      </c>
      <c r="F230" s="129">
        <f>'[3]Material Cost'!F230</f>
        <v>28.669999999999998</v>
      </c>
      <c r="G230" s="129">
        <f>'[3]Material Cost'!G230</f>
        <v>31.302499999999998</v>
      </c>
    </row>
    <row r="232" spans="1:7" x14ac:dyDescent="0.25">
      <c r="A232" s="89" t="s">
        <v>300</v>
      </c>
      <c r="C232" s="121">
        <f>LLGripFixChromeCovers</f>
        <v>3.1500000000000004</v>
      </c>
    </row>
  </sheetData>
  <mergeCells count="14">
    <mergeCell ref="B103:O103"/>
    <mergeCell ref="A104:A117"/>
    <mergeCell ref="B52:O52"/>
    <mergeCell ref="A53:A66"/>
    <mergeCell ref="B69:O69"/>
    <mergeCell ref="A70:A83"/>
    <mergeCell ref="B86:O86"/>
    <mergeCell ref="A87:A100"/>
    <mergeCell ref="A36:A49"/>
    <mergeCell ref="B2:O2"/>
    <mergeCell ref="A3:A16"/>
    <mergeCell ref="B18:O18"/>
    <mergeCell ref="A19:A32"/>
    <mergeCell ref="B35:O35"/>
  </mergeCells>
  <pageMargins left="0.59055118110236227" right="0.23622047244094491" top="0.74803149606299213" bottom="0.74803149606299213" header="0.31496062992125984" footer="0.31496062992125984"/>
  <pageSetup paperSize="9" scale="70" orientation="portrait" r:id="rId1"/>
  <headerFooter>
    <oddHeader xml:space="preserve">&amp;C&amp;14Roller Blinds </oddHeader>
    <oddFooter>&amp;LEclipse no sew bottom bar as standard.
All blinds over 2mtr will be made with 40mm barrel
Metal Bottom Bar is advised over 1.8mtr width
&amp;RAlways check the fabric roll width to ensure pattern is correct</oddFooter>
  </headerFooter>
  <rowBreaks count="3" manualBreakCount="3">
    <brk id="66" max="14" man="1"/>
    <brk id="117" max="14" man="1"/>
    <brk id="1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2992-61F8-4C59-99BC-F8E6BA3EDACC}">
  <sheetPr>
    <tabColor rgb="FF92D050"/>
  </sheetPr>
  <dimension ref="A2:I19"/>
  <sheetViews>
    <sheetView view="pageBreakPreview" zoomScaleNormal="100" zoomScaleSheetLayoutView="100" workbookViewId="0">
      <selection activeCell="P42" sqref="P42"/>
    </sheetView>
  </sheetViews>
  <sheetFormatPr defaultRowHeight="15" x14ac:dyDescent="0.25"/>
  <sheetData>
    <row r="2" spans="1:9" x14ac:dyDescent="0.25">
      <c r="B2" t="s">
        <v>1193</v>
      </c>
    </row>
    <row r="14" spans="1:9" ht="34.5" x14ac:dyDescent="0.55000000000000004">
      <c r="A14" s="380" t="s">
        <v>1195</v>
      </c>
      <c r="I14" s="494" t="s">
        <v>1281</v>
      </c>
    </row>
    <row r="19" spans="9:9" ht="15.75" x14ac:dyDescent="0.25">
      <c r="I19" s="381" t="s">
        <v>1194</v>
      </c>
    </row>
  </sheetData>
  <pageMargins left="0.7" right="0.7" top="0.75" bottom="0.75" header="0.3" footer="0.3"/>
  <pageSetup paperSize="9" orientation="portrait" r:id="rId1"/>
  <customProperties>
    <customPr name="SSC_SHEET_GU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31E1-63F4-4589-A5B6-CE3A9A823E93}">
  <dimension ref="A1:S232"/>
  <sheetViews>
    <sheetView view="pageLayout" zoomScaleNormal="100" zoomScaleSheetLayoutView="100" workbookViewId="0">
      <selection activeCell="R22" sqref="R22"/>
    </sheetView>
  </sheetViews>
  <sheetFormatPr defaultRowHeight="15.75" x14ac:dyDescent="0.25"/>
  <cols>
    <col min="1" max="15" width="8.5703125" style="89" customWidth="1"/>
    <col min="16" max="16384" width="9.140625" style="78"/>
  </cols>
  <sheetData>
    <row r="1" spans="1:15" ht="12.75" x14ac:dyDescent="0.2">
      <c r="A1" s="76" t="s">
        <v>0</v>
      </c>
      <c r="B1" s="77"/>
      <c r="C1" s="77"/>
      <c r="D1" s="77"/>
      <c r="E1" s="77"/>
      <c r="F1" s="77"/>
      <c r="G1" s="77"/>
      <c r="H1" s="77"/>
      <c r="I1" s="77"/>
      <c r="J1" s="77"/>
      <c r="K1" s="77"/>
      <c r="L1" s="77"/>
      <c r="M1" s="77"/>
      <c r="N1" s="77"/>
      <c r="O1" s="77"/>
    </row>
    <row r="2" spans="1:15" x14ac:dyDescent="0.2">
      <c r="A2" s="79"/>
      <c r="B2" s="525"/>
      <c r="C2" s="526"/>
      <c r="D2" s="526"/>
      <c r="E2" s="526"/>
      <c r="F2" s="526"/>
      <c r="G2" s="526"/>
      <c r="H2" s="526"/>
      <c r="I2" s="526"/>
      <c r="J2" s="526"/>
      <c r="K2" s="526"/>
      <c r="L2" s="526"/>
      <c r="M2" s="526"/>
      <c r="N2" s="526"/>
      <c r="O2" s="526"/>
    </row>
    <row r="3" spans="1:15" x14ac:dyDescent="0.25">
      <c r="A3" s="527" t="s">
        <v>254</v>
      </c>
      <c r="B3" s="80" t="s">
        <v>255</v>
      </c>
      <c r="C3" s="81"/>
      <c r="D3" s="82">
        <v>0.61</v>
      </c>
      <c r="E3" s="82">
        <v>0.76200000000000001</v>
      </c>
      <c r="F3" s="82">
        <v>0.91400000000000003</v>
      </c>
      <c r="G3" s="82">
        <v>1.0669999999999999</v>
      </c>
      <c r="H3" s="82">
        <v>1.2190000000000001</v>
      </c>
      <c r="I3" s="82">
        <v>1.524</v>
      </c>
      <c r="J3" s="82">
        <v>1.829</v>
      </c>
      <c r="K3" s="82">
        <v>2.1339999999999999</v>
      </c>
      <c r="L3" s="82">
        <v>2.4380000000000002</v>
      </c>
      <c r="M3" s="82">
        <v>2.9129999999999998</v>
      </c>
      <c r="N3" s="82">
        <v>3.25</v>
      </c>
      <c r="O3" s="82">
        <v>3.5</v>
      </c>
    </row>
    <row r="4" spans="1:15" x14ac:dyDescent="0.25">
      <c r="A4" s="528"/>
      <c r="B4" s="83"/>
      <c r="C4" s="84" t="s">
        <v>256</v>
      </c>
      <c r="D4" s="85">
        <f t="shared" ref="D4:O4" si="0">CONVERT(D3,"m","in")</f>
        <v>24.015748031496063</v>
      </c>
      <c r="E4" s="85">
        <f t="shared" si="0"/>
        <v>30</v>
      </c>
      <c r="F4" s="85">
        <f t="shared" si="0"/>
        <v>35.984251968503933</v>
      </c>
      <c r="G4" s="85">
        <f t="shared" si="0"/>
        <v>42.00787401574803</v>
      </c>
      <c r="H4" s="85">
        <f t="shared" si="0"/>
        <v>47.99212598425197</v>
      </c>
      <c r="I4" s="85">
        <f t="shared" si="0"/>
        <v>60</v>
      </c>
      <c r="J4" s="85">
        <f t="shared" si="0"/>
        <v>72.00787401574803</v>
      </c>
      <c r="K4" s="85">
        <f t="shared" si="0"/>
        <v>84.015748031496059</v>
      </c>
      <c r="L4" s="85">
        <f t="shared" si="0"/>
        <v>95.984251968503941</v>
      </c>
      <c r="M4" s="85">
        <f t="shared" si="0"/>
        <v>114.68503937007874</v>
      </c>
      <c r="N4" s="85">
        <f t="shared" si="0"/>
        <v>127.95275590551181</v>
      </c>
      <c r="O4" s="85">
        <f t="shared" si="0"/>
        <v>137.79527559055117</v>
      </c>
    </row>
    <row r="5" spans="1:15" x14ac:dyDescent="0.25">
      <c r="A5" s="528"/>
      <c r="B5" s="86">
        <v>0.61</v>
      </c>
      <c r="C5" s="87">
        <f t="shared" ref="C5:C16" si="1">CONVERT(B5,"m","in")</f>
        <v>24.015748031496063</v>
      </c>
      <c r="D5" s="88">
        <f>'Roller D'!D5*(1+Sumary!$C$29)</f>
        <v>12.635924999999999</v>
      </c>
      <c r="E5" s="88">
        <f>'Roller D'!E5*(1+Sumary!$C$29)</f>
        <v>14.268784999999999</v>
      </c>
      <c r="F5" s="88">
        <f>'Roller D'!F5*(1+Sumary!$C$29)</f>
        <v>16.049027500000001</v>
      </c>
      <c r="G5" s="88">
        <f>'Roller D'!G5*(1+Sumary!$C$29)</f>
        <v>17.717301249999998</v>
      </c>
      <c r="H5" s="88">
        <f>'Roller D'!H5*(1+Sumary!$C$29)</f>
        <v>19.571234999999998</v>
      </c>
      <c r="I5" s="88">
        <f>'Roller D'!I5*(1+Sumary!$C$29)</f>
        <v>22.946059999999996</v>
      </c>
      <c r="J5" s="88">
        <f>'Roller D'!J5*(1+Sumary!$C$29)</f>
        <v>27.720884999999999</v>
      </c>
      <c r="K5" s="88">
        <f>'Roller D'!K5*(1+Sumary!$C$29)</f>
        <v>33.430305999999995</v>
      </c>
      <c r="L5" s="88">
        <f>'Roller D'!L5*(1+Sumary!$C$29)</f>
        <v>37.126641999999997</v>
      </c>
      <c r="M5" s="88">
        <f>'Roller D'!M5*(1+Sumary!$C$29)</f>
        <v>42.902166999999999</v>
      </c>
      <c r="N5" s="88">
        <f>'Roller D'!N5*(1+Sumary!$C$29)</f>
        <v>46.999749999999999</v>
      </c>
      <c r="O5" s="88">
        <f>'Roller D'!O5*(1+Sumary!$C$29)</f>
        <v>50.039499999999997</v>
      </c>
    </row>
    <row r="6" spans="1:15" x14ac:dyDescent="0.25">
      <c r="A6" s="528"/>
      <c r="B6" s="86">
        <v>0.76200000000000001</v>
      </c>
      <c r="C6" s="87">
        <f t="shared" si="1"/>
        <v>30</v>
      </c>
      <c r="D6" s="88">
        <f>'Roller D'!D6*(1+Sumary!$C$29)</f>
        <v>13.133831399999998</v>
      </c>
      <c r="E6" s="88">
        <f>'Roller D'!E6*(1+Sumary!$C$29)</f>
        <v>14.890759880000001</v>
      </c>
      <c r="F6" s="88">
        <f>'Roller D'!F6*(1+Sumary!$C$29)</f>
        <v>16.795070859999999</v>
      </c>
      <c r="G6" s="88">
        <f>'Roller D'!G6*(1+Sumary!$C$29)</f>
        <v>18.588229329999997</v>
      </c>
      <c r="H6" s="88">
        <f>'Roller D'!H6*(1+Sumary!$C$29)</f>
        <v>20.566231559999999</v>
      </c>
      <c r="I6" s="88">
        <f>'Roller D'!I6*(1+Sumary!$C$29)</f>
        <v>24.190009759999995</v>
      </c>
      <c r="J6" s="88">
        <f>'Roller D'!J6*(1+Sumary!$C$29)</f>
        <v>29.213787959999998</v>
      </c>
      <c r="K6" s="88">
        <f>'Roller D'!K6*(1+Sumary!$C$29)</f>
        <v>35.172162159999999</v>
      </c>
      <c r="L6" s="88">
        <f>'Roller D'!L6*(1+Sumary!$C$29)</f>
        <v>39.116635119999998</v>
      </c>
      <c r="M6" s="88">
        <f>'Roller D'!M6*(1+Sumary!$C$29)</f>
        <v>45.279874120000002</v>
      </c>
      <c r="N6" s="88">
        <f>'Roller D'!N6*(1+Sumary!$C$29)</f>
        <v>49.652529999999999</v>
      </c>
      <c r="O6" s="88">
        <f>'Roller D'!O6*(1+Sumary!$C$29)</f>
        <v>52.896339999999995</v>
      </c>
    </row>
    <row r="7" spans="1:15" x14ac:dyDescent="0.25">
      <c r="A7" s="528"/>
      <c r="B7" s="86">
        <v>0.91400000000000003</v>
      </c>
      <c r="C7" s="87">
        <f t="shared" si="1"/>
        <v>35.984251968503933</v>
      </c>
      <c r="D7" s="88">
        <f>'Roller D'!D7*(1+Sumary!$C$29)</f>
        <v>13.6317378</v>
      </c>
      <c r="E7" s="88">
        <f>'Roller D'!E7*(1+Sumary!$C$29)</f>
        <v>15.512734760000001</v>
      </c>
      <c r="F7" s="88">
        <f>'Roller D'!F7*(1+Sumary!$C$29)</f>
        <v>17.541114220000001</v>
      </c>
      <c r="G7" s="88">
        <f>'Roller D'!G7*(1+Sumary!$C$29)</f>
        <v>19.45915741</v>
      </c>
      <c r="H7" s="88">
        <f>'Roller D'!H7*(1+Sumary!$C$29)</f>
        <v>21.561228119999999</v>
      </c>
      <c r="I7" s="88">
        <f>'Roller D'!I7*(1+Sumary!$C$29)</f>
        <v>25.433959519999995</v>
      </c>
      <c r="J7" s="88">
        <f>'Roller D'!J7*(1+Sumary!$C$29)</f>
        <v>30.70669092</v>
      </c>
      <c r="K7" s="88">
        <f>'Roller D'!K7*(1+Sumary!$C$29)</f>
        <v>36.914018319999997</v>
      </c>
      <c r="L7" s="88">
        <f>'Roller D'!L7*(1+Sumary!$C$29)</f>
        <v>41.106628239999999</v>
      </c>
      <c r="M7" s="88">
        <f>'Roller D'!M7*(1+Sumary!$C$29)</f>
        <v>47.657581239999999</v>
      </c>
      <c r="N7" s="88">
        <f>'Roller D'!N7*(1+Sumary!$C$29)</f>
        <v>52.305309999999999</v>
      </c>
      <c r="O7" s="88">
        <f>'Roller D'!O7*(1+Sumary!$C$29)</f>
        <v>55.75318</v>
      </c>
    </row>
    <row r="8" spans="1:15" x14ac:dyDescent="0.25">
      <c r="A8" s="528"/>
      <c r="B8" s="86">
        <v>1.0669999999999999</v>
      </c>
      <c r="C8" s="87">
        <f t="shared" si="1"/>
        <v>42.00787401574803</v>
      </c>
      <c r="D8" s="88">
        <f>'Roller D'!D8*(1+Sumary!$C$29)</f>
        <v>14.132919899999999</v>
      </c>
      <c r="E8" s="88">
        <f>'Roller D'!E8*(1+Sumary!$C$29)</f>
        <v>16.138801579999999</v>
      </c>
      <c r="F8" s="88">
        <f>'Roller D'!F8*(1+Sumary!$C$29)</f>
        <v>18.292065760000003</v>
      </c>
      <c r="G8" s="88">
        <f>'Roller D'!G8*(1+Sumary!$C$29)</f>
        <v>20.335815279999998</v>
      </c>
      <c r="H8" s="88">
        <f>'Roller D'!H8*(1+Sumary!$C$29)</f>
        <v>22.562770710000002</v>
      </c>
      <c r="I8" s="88">
        <f>'Roller D'!I8*(1+Sumary!$C$29)</f>
        <v>26.686093159999999</v>
      </c>
      <c r="J8" s="88">
        <f>'Roller D'!J8*(1+Sumary!$C$29)</f>
        <v>32.209415610000001</v>
      </c>
      <c r="K8" s="88">
        <f>'Roller D'!K8*(1+Sumary!$C$29)</f>
        <v>38.667334059999995</v>
      </c>
      <c r="L8" s="88">
        <f>'Roller D'!L8*(1+Sumary!$C$29)</f>
        <v>43.109713420000006</v>
      </c>
      <c r="M8" s="88">
        <f>'Roller D'!M8*(1+Sumary!$C$29)</f>
        <v>50.050931169999998</v>
      </c>
      <c r="N8" s="88">
        <f>'Roller D'!N8*(1+Sumary!$C$29)</f>
        <v>54.975542499999996</v>
      </c>
      <c r="O8" s="88">
        <f>'Roller D'!O8*(1+Sumary!$C$29)</f>
        <v>58.628814999999989</v>
      </c>
    </row>
    <row r="9" spans="1:15" x14ac:dyDescent="0.25">
      <c r="A9" s="528"/>
      <c r="B9" s="86">
        <v>1.2190000000000001</v>
      </c>
      <c r="C9" s="87">
        <f t="shared" si="1"/>
        <v>47.99212598425197</v>
      </c>
      <c r="D9" s="88">
        <f>'Roller D'!D9*(1+Sumary!$C$29)</f>
        <v>14.630826299999999</v>
      </c>
      <c r="E9" s="88">
        <f>'Roller D'!E9*(1+Sumary!$C$29)</f>
        <v>16.760776460000002</v>
      </c>
      <c r="F9" s="88">
        <f>'Roller D'!F9*(1+Sumary!$C$29)</f>
        <v>19.038109120000001</v>
      </c>
      <c r="G9" s="88">
        <f>'Roller D'!G9*(1+Sumary!$C$29)</f>
        <v>21.206743360000001</v>
      </c>
      <c r="H9" s="88">
        <f>'Roller D'!H9*(1+Sumary!$C$29)</f>
        <v>23.557767270000003</v>
      </c>
      <c r="I9" s="88">
        <f>'Roller D'!I9*(1+Sumary!$C$29)</f>
        <v>27.930042919999998</v>
      </c>
      <c r="J9" s="88">
        <f>'Roller D'!J9*(1+Sumary!$C$29)</f>
        <v>33.702318570000003</v>
      </c>
      <c r="K9" s="88">
        <f>'Roller D'!K9*(1+Sumary!$C$29)</f>
        <v>40.409190219999999</v>
      </c>
      <c r="L9" s="88">
        <f>'Roller D'!L9*(1+Sumary!$C$29)</f>
        <v>45.099706540000007</v>
      </c>
      <c r="M9" s="88">
        <f>'Roller D'!M9*(1+Sumary!$C$29)</f>
        <v>52.428638289999995</v>
      </c>
      <c r="N9" s="88">
        <f>'Roller D'!N9*(1+Sumary!$C$29)</f>
        <v>57.628322500000003</v>
      </c>
      <c r="O9" s="88">
        <f>'Roller D'!O9*(1+Sumary!$C$29)</f>
        <v>61.485654999999994</v>
      </c>
    </row>
    <row r="10" spans="1:15" x14ac:dyDescent="0.25">
      <c r="A10" s="528"/>
      <c r="B10" s="86">
        <v>1.524</v>
      </c>
      <c r="C10" s="87">
        <f t="shared" si="1"/>
        <v>60</v>
      </c>
      <c r="D10" s="88">
        <f>'Roller D'!D10*(1+Sumary!$C$29)</f>
        <v>15.6299148</v>
      </c>
      <c r="E10" s="88">
        <f>'Roller D'!E10*(1+Sumary!$C$29)</f>
        <v>18.008818160000001</v>
      </c>
      <c r="F10" s="88">
        <f>'Roller D'!F10*(1+Sumary!$C$29)</f>
        <v>20.535104019999999</v>
      </c>
      <c r="G10" s="88">
        <f>'Roller D'!G10*(1+Sumary!$C$29)</f>
        <v>22.954329309999999</v>
      </c>
      <c r="H10" s="88">
        <f>'Roller D'!H10*(1+Sumary!$C$29)</f>
        <v>25.554306419999996</v>
      </c>
      <c r="I10" s="88">
        <f>'Roller D'!I10*(1+Sumary!$C$29)</f>
        <v>30.426126319999998</v>
      </c>
      <c r="J10" s="88">
        <f>'Roller D'!J10*(1+Sumary!$C$29)</f>
        <v>36.697946219999999</v>
      </c>
      <c r="K10" s="88">
        <f>'Roller D'!K10*(1+Sumary!$C$29)</f>
        <v>43.904362119999995</v>
      </c>
      <c r="L10" s="88">
        <f>'Roller D'!L10*(1+Sumary!$C$29)</f>
        <v>49.092784839999993</v>
      </c>
      <c r="M10" s="88">
        <f>'Roller D'!M10*(1+Sumary!$C$29)</f>
        <v>57.199695339999998</v>
      </c>
      <c r="N10" s="88">
        <f>'Roller D'!N10*(1+Sumary!$C$29)</f>
        <v>62.951335</v>
      </c>
      <c r="O10" s="88">
        <f>'Roller D'!O10*(1+Sumary!$C$29)</f>
        <v>67.218130000000002</v>
      </c>
    </row>
    <row r="11" spans="1:15" x14ac:dyDescent="0.25">
      <c r="A11" s="528"/>
      <c r="B11" s="86">
        <v>1.829</v>
      </c>
      <c r="C11" s="87">
        <f t="shared" si="1"/>
        <v>72.00787401574803</v>
      </c>
      <c r="D11" s="88">
        <f>'Roller D'!D11*(1+Sumary!$C$29)</f>
        <v>16.629003300000001</v>
      </c>
      <c r="E11" s="88">
        <f>'Roller D'!E11*(1+Sumary!$C$29)</f>
        <v>19.256859860000002</v>
      </c>
      <c r="F11" s="88">
        <f>'Roller D'!F11*(1+Sumary!$C$29)</f>
        <v>22.032098919999999</v>
      </c>
      <c r="G11" s="88">
        <f>'Roller D'!G11*(1+Sumary!$C$29)</f>
        <v>24.70191526</v>
      </c>
      <c r="H11" s="88">
        <f>'Roller D'!H11*(1+Sumary!$C$29)</f>
        <v>27.55084557</v>
      </c>
      <c r="I11" s="88">
        <f>'Roller D'!I11*(1+Sumary!$C$29)</f>
        <v>32.922209719999998</v>
      </c>
      <c r="J11" s="88">
        <f>'Roller D'!J11*(1+Sumary!$C$29)</f>
        <v>39.693573870000009</v>
      </c>
      <c r="K11" s="88">
        <f>'Roller D'!K11*(1+Sumary!$C$29)</f>
        <v>47.399534020000004</v>
      </c>
      <c r="L11" s="88">
        <f>'Roller D'!L11*(1+Sumary!$C$29)</f>
        <v>53.085863140000001</v>
      </c>
      <c r="M11" s="88">
        <f>'Roller D'!M11*(1+Sumary!$C$29)</f>
        <v>61.970752390000001</v>
      </c>
      <c r="N11" s="88">
        <f>'Roller D'!N11*(1+Sumary!$C$29)</f>
        <v>68.274347500000005</v>
      </c>
      <c r="O11" s="88">
        <f>'Roller D'!O11*(1+Sumary!$C$29)</f>
        <v>72.950604999999996</v>
      </c>
    </row>
    <row r="12" spans="1:15" x14ac:dyDescent="0.25">
      <c r="A12" s="528"/>
      <c r="B12" s="86">
        <v>2.1339999999999999</v>
      </c>
      <c r="C12" s="87">
        <f t="shared" si="1"/>
        <v>84.015748031496059</v>
      </c>
      <c r="D12" s="88">
        <f>'Roller D'!D12*(1+Sumary!$C$29)</f>
        <v>17.6280918</v>
      </c>
      <c r="E12" s="88">
        <f>'Roller D'!E12*(1+Sumary!$C$29)</f>
        <v>20.504901559999997</v>
      </c>
      <c r="F12" s="88">
        <f>'Roller D'!F12*(1+Sumary!$C$29)</f>
        <v>23.52909382</v>
      </c>
      <c r="G12" s="88">
        <f>'Roller D'!G12*(1+Sumary!$C$29)</f>
        <v>26.449501209999998</v>
      </c>
      <c r="H12" s="88">
        <f>'Roller D'!H12*(1+Sumary!$C$29)</f>
        <v>29.547384719999997</v>
      </c>
      <c r="I12" s="88">
        <f>'Roller D'!I12*(1+Sumary!$C$29)</f>
        <v>35.418293119999994</v>
      </c>
      <c r="J12" s="88">
        <f>'Roller D'!J12*(1+Sumary!$C$29)</f>
        <v>42.689201519999997</v>
      </c>
      <c r="K12" s="88">
        <f>'Roller D'!K12*(1+Sumary!$C$29)</f>
        <v>50.894705919999993</v>
      </c>
      <c r="L12" s="88">
        <f>'Roller D'!L12*(1+Sumary!$C$29)</f>
        <v>57.078941439999994</v>
      </c>
      <c r="M12" s="88">
        <f>'Roller D'!M12*(1+Sumary!$C$29)</f>
        <v>66.741809439999997</v>
      </c>
      <c r="N12" s="88">
        <f>'Roller D'!N12*(1+Sumary!$C$29)</f>
        <v>73.597359999999995</v>
      </c>
      <c r="O12" s="88">
        <f>'Roller D'!O12*(1+Sumary!$C$29)</f>
        <v>78.68307999999999</v>
      </c>
    </row>
    <row r="13" spans="1:15" x14ac:dyDescent="0.25">
      <c r="A13" s="528"/>
      <c r="B13" s="86">
        <v>2.4380000000000002</v>
      </c>
      <c r="C13" s="87">
        <f t="shared" si="1"/>
        <v>95.984251968503941</v>
      </c>
      <c r="D13" s="88">
        <f>'Roller D'!D13*(1+Sumary!$C$29)</f>
        <v>18.623904599999999</v>
      </c>
      <c r="E13" s="88">
        <f>'Roller D'!E13*(1+Sumary!$C$29)</f>
        <v>21.74885132</v>
      </c>
      <c r="F13" s="88">
        <f>'Roller D'!F13*(1+Sumary!$C$29)</f>
        <v>25.021180540000003</v>
      </c>
      <c r="G13" s="88">
        <f>'Roller D'!G13*(1+Sumary!$C$29)</f>
        <v>28.191357369999999</v>
      </c>
      <c r="H13" s="88">
        <f>'Roller D'!H13*(1+Sumary!$C$29)</f>
        <v>31.537377840000005</v>
      </c>
      <c r="I13" s="88">
        <f>'Roller D'!I13*(1+Sumary!$C$29)</f>
        <v>37.90619264</v>
      </c>
      <c r="J13" s="88">
        <f>'Roller D'!J13*(1+Sumary!$C$29)</f>
        <v>45.675007440000009</v>
      </c>
      <c r="K13" s="88">
        <f>'Roller D'!K13*(1+Sumary!$C$29)</f>
        <v>54.378418239999995</v>
      </c>
      <c r="L13" s="88">
        <f>'Roller D'!L13*(1+Sumary!$C$29)</f>
        <v>61.058927680000011</v>
      </c>
      <c r="M13" s="88">
        <f>'Roller D'!M13*(1+Sumary!$C$29)</f>
        <v>71.497223679999991</v>
      </c>
      <c r="N13" s="88">
        <f>'Roller D'!N13*(1+Sumary!$C$29)</f>
        <v>78.902919999999995</v>
      </c>
      <c r="O13" s="88">
        <f>'Roller D'!O13*(1+Sumary!$C$29)</f>
        <v>84.39676</v>
      </c>
    </row>
    <row r="14" spans="1:15" x14ac:dyDescent="0.25">
      <c r="A14" s="528"/>
      <c r="B14" s="86">
        <v>2.9129999999999998</v>
      </c>
      <c r="C14" s="87">
        <f t="shared" si="1"/>
        <v>114.68503937007874</v>
      </c>
      <c r="D14" s="88">
        <f>'Roller D'!D14*(1+Sumary!$C$29)</f>
        <v>20.179862099999998</v>
      </c>
      <c r="E14" s="88">
        <f>'Roller D'!E14*(1+Sumary!$C$29)</f>
        <v>23.692522819999997</v>
      </c>
      <c r="F14" s="88">
        <f>'Roller D'!F14*(1+Sumary!$C$29)</f>
        <v>27.352566039999996</v>
      </c>
      <c r="G14" s="88">
        <f>'Roller D'!G14*(1+Sumary!$C$29)</f>
        <v>30.913007620000002</v>
      </c>
      <c r="H14" s="88">
        <f>'Roller D'!H14*(1+Sumary!$C$29)</f>
        <v>34.646742089999996</v>
      </c>
      <c r="I14" s="88">
        <f>'Roller D'!I14*(1+Sumary!$C$29)</f>
        <v>41.793535639999995</v>
      </c>
      <c r="J14" s="88">
        <f>'Roller D'!J14*(1+Sumary!$C$29)</f>
        <v>50.340329190000006</v>
      </c>
      <c r="K14" s="88">
        <f>'Roller D'!K14*(1+Sumary!$C$29)</f>
        <v>59.821718739999994</v>
      </c>
      <c r="L14" s="88">
        <f>'Roller D'!L14*(1+Sumary!$C$29)</f>
        <v>67.277656179999994</v>
      </c>
      <c r="M14" s="88">
        <f>'Roller D'!M14*(1+Sumary!$C$29)</f>
        <v>78.927558429999991</v>
      </c>
      <c r="N14" s="88">
        <f>'Roller D'!N14*(1+Sumary!$C$29)</f>
        <v>87.192857500000002</v>
      </c>
      <c r="O14" s="88">
        <f>'Roller D'!O14*(1+Sumary!$C$29)</f>
        <v>93.324385000000007</v>
      </c>
    </row>
    <row r="15" spans="1:15" x14ac:dyDescent="0.25">
      <c r="A15" s="528"/>
      <c r="B15" s="86">
        <v>3.25</v>
      </c>
      <c r="C15" s="87">
        <f t="shared" si="1"/>
        <v>127.95275590551181</v>
      </c>
      <c r="D15" s="88">
        <f>'Roller D'!D15*(1+Sumary!$C$29)</f>
        <v>21.283772999999997</v>
      </c>
      <c r="E15" s="88">
        <f>'Roller D'!E15*(1+Sumary!$C$29)</f>
        <v>25.071506599999999</v>
      </c>
      <c r="F15" s="88">
        <f>'Roller D'!F15*(1+Sumary!$C$29)</f>
        <v>29.006622700000001</v>
      </c>
      <c r="G15" s="88">
        <f>'Roller D'!G15*(1+Sumary!$C$29)</f>
        <v>32.843946849999995</v>
      </c>
      <c r="H15" s="88">
        <f>'Roller D'!H15*(1+Sumary!$C$29)</f>
        <v>36.8527542</v>
      </c>
      <c r="I15" s="88">
        <f>'Roller D'!I15*(1+Sumary!$C$29)</f>
        <v>44.551503199999999</v>
      </c>
      <c r="J15" s="88">
        <f>'Roller D'!J15*(1+Sumary!$C$29)</f>
        <v>53.650252200000011</v>
      </c>
      <c r="K15" s="88">
        <f>'Roller D'!K15*(1+Sumary!$C$29)</f>
        <v>63.683597199999994</v>
      </c>
      <c r="L15" s="88">
        <f>'Roller D'!L15*(1+Sumary!$C$29)</f>
        <v>71.6896804</v>
      </c>
      <c r="M15" s="88">
        <f>'Roller D'!M15*(1+Sumary!$C$29)</f>
        <v>84.199185400000005</v>
      </c>
      <c r="N15" s="88">
        <f>'Roller D'!N15*(1+Sumary!$C$29)</f>
        <v>93.074349999999995</v>
      </c>
      <c r="O15" s="88">
        <f>'Roller D'!O15*(1+Sumary!$C$29)</f>
        <v>99.658299999999997</v>
      </c>
    </row>
    <row r="16" spans="1:15" x14ac:dyDescent="0.25">
      <c r="A16" s="528"/>
      <c r="B16" s="86">
        <v>3.5</v>
      </c>
      <c r="C16" s="87">
        <f t="shared" si="1"/>
        <v>137.79527559055117</v>
      </c>
      <c r="D16" s="88">
        <f>'Roller D'!D16*(1+Sumary!$C$29)</f>
        <v>22.102698</v>
      </c>
      <c r="E16" s="88">
        <f>'Roller D'!E16*(1+Sumary!$C$29)</f>
        <v>26.094491600000001</v>
      </c>
      <c r="F16" s="88">
        <f>'Roller D'!F16*(1+Sumary!$C$29)</f>
        <v>30.233667699999998</v>
      </c>
      <c r="G16" s="88">
        <f>'Roller D'!G16*(1+Sumary!$C$29)</f>
        <v>34.276394349999997</v>
      </c>
      <c r="H16" s="88">
        <f>'Roller D'!H16*(1+Sumary!$C$29)</f>
        <v>38.4892617</v>
      </c>
      <c r="I16" s="88">
        <f>'Roller D'!I16*(1+Sumary!$C$29)</f>
        <v>46.597473199999996</v>
      </c>
      <c r="J16" s="88">
        <f>'Roller D'!J16*(1+Sumary!$C$29)</f>
        <v>56.105684699999998</v>
      </c>
      <c r="K16" s="88">
        <f>'Roller D'!K16*(1+Sumary!$C$29)</f>
        <v>66.548492199999998</v>
      </c>
      <c r="L16" s="88">
        <f>'Roller D'!L16*(1+Sumary!$C$29)</f>
        <v>74.962695400000001</v>
      </c>
      <c r="M16" s="88">
        <f>'Roller D'!M16*(1+Sumary!$C$29)</f>
        <v>88.109887900000018</v>
      </c>
      <c r="N16" s="88">
        <f>'Roller D'!N16*(1+Sumary!$C$29)</f>
        <v>97.437474999999992</v>
      </c>
      <c r="O16" s="88">
        <f>'Roller D'!O16*(1+Sumary!$C$29)</f>
        <v>104.35704999999999</v>
      </c>
    </row>
    <row r="17" spans="1:15" ht="15" customHeight="1" x14ac:dyDescent="0.25">
      <c r="A17" s="65" t="s">
        <v>30</v>
      </c>
    </row>
    <row r="18" spans="1:15" ht="15" customHeight="1" x14ac:dyDescent="0.2">
      <c r="A18" s="90"/>
      <c r="B18" s="529"/>
      <c r="C18" s="530"/>
      <c r="D18" s="530"/>
      <c r="E18" s="530"/>
      <c r="F18" s="530"/>
      <c r="G18" s="530"/>
      <c r="H18" s="530"/>
      <c r="I18" s="530"/>
      <c r="J18" s="530"/>
      <c r="K18" s="530"/>
      <c r="L18" s="530"/>
      <c r="M18" s="530"/>
      <c r="N18" s="530"/>
      <c r="O18" s="530"/>
    </row>
    <row r="19" spans="1:15" ht="15" customHeight="1" x14ac:dyDescent="0.25">
      <c r="A19" s="531" t="s">
        <v>254</v>
      </c>
      <c r="B19" s="91" t="s">
        <v>255</v>
      </c>
      <c r="C19" s="92"/>
      <c r="D19" s="93">
        <f>[3]Sumary!BP4</f>
        <v>0.61</v>
      </c>
      <c r="E19" s="93">
        <f>[3]Sumary!BQ4</f>
        <v>0.76200000000000001</v>
      </c>
      <c r="F19" s="93">
        <f>[3]Sumary!BR4</f>
        <v>0.91400000000000003</v>
      </c>
      <c r="G19" s="93">
        <f>[3]Sumary!BS4</f>
        <v>1.0669999999999999</v>
      </c>
      <c r="H19" s="93">
        <f>[3]Sumary!BT4</f>
        <v>1.2190000000000001</v>
      </c>
      <c r="I19" s="93">
        <f>[3]Sumary!BU4</f>
        <v>1.524</v>
      </c>
      <c r="J19" s="93">
        <f>[3]Sumary!BV4</f>
        <v>1.829</v>
      </c>
      <c r="K19" s="93">
        <f>[3]Sumary!BW4</f>
        <v>2.1339999999999999</v>
      </c>
      <c r="L19" s="93">
        <f>[3]Sumary!BX4</f>
        <v>2.4380000000000002</v>
      </c>
      <c r="M19" s="93">
        <f>[3]Sumary!BY4</f>
        <v>2.9129999999999998</v>
      </c>
      <c r="N19" s="93">
        <f>[3]Sumary!BZ4</f>
        <v>3.25</v>
      </c>
      <c r="O19" s="93">
        <f>[3]Sumary!CA4</f>
        <v>3.5</v>
      </c>
    </row>
    <row r="20" spans="1:15" ht="15" customHeight="1" x14ac:dyDescent="0.25">
      <c r="A20" s="532"/>
      <c r="B20" s="94"/>
      <c r="C20" s="95" t="s">
        <v>256</v>
      </c>
      <c r="D20" s="96">
        <f>[3]Sumary!BP5</f>
        <v>24.015748031496063</v>
      </c>
      <c r="E20" s="96">
        <f>[3]Sumary!BQ5</f>
        <v>30</v>
      </c>
      <c r="F20" s="96">
        <f>[3]Sumary!BR5</f>
        <v>35.984251968503933</v>
      </c>
      <c r="G20" s="96">
        <f>[3]Sumary!BS5</f>
        <v>42.00787401574803</v>
      </c>
      <c r="H20" s="96">
        <f>[3]Sumary!BT5</f>
        <v>47.99212598425197</v>
      </c>
      <c r="I20" s="96">
        <f>[3]Sumary!BU5</f>
        <v>60</v>
      </c>
      <c r="J20" s="96">
        <f>[3]Sumary!BV5</f>
        <v>72.00787401574803</v>
      </c>
      <c r="K20" s="96">
        <f>[3]Sumary!BW5</f>
        <v>84.015748031496059</v>
      </c>
      <c r="L20" s="96">
        <f>[3]Sumary!BX5</f>
        <v>95.984251968503941</v>
      </c>
      <c r="M20" s="96">
        <f>[3]Sumary!BY5</f>
        <v>114.68503937007874</v>
      </c>
      <c r="N20" s="96">
        <f>[3]Sumary!BZ5</f>
        <v>127.95275590551181</v>
      </c>
      <c r="O20" s="96">
        <f>[3]Sumary!CA5</f>
        <v>137.79527559055117</v>
      </c>
    </row>
    <row r="21" spans="1:15" ht="15" customHeight="1" x14ac:dyDescent="0.25">
      <c r="A21" s="532"/>
      <c r="B21" s="97">
        <f>[3]Sumary!BN6</f>
        <v>0.61</v>
      </c>
      <c r="C21" s="98">
        <f>[3]Sumary!BO6</f>
        <v>24.015748031496063</v>
      </c>
      <c r="D21" s="88">
        <f>'Roller D'!D21*(1+Sumary!$C$29)</f>
        <v>14.496199926470588</v>
      </c>
      <c r="E21" s="88">
        <f>'Roller D'!E21*(1+Sumary!$C$29)</f>
        <v>16.343423514705883</v>
      </c>
      <c r="F21" s="88">
        <f>'Roller D'!F21*(1+Sumary!$C$29)</f>
        <v>18.391206257352941</v>
      </c>
      <c r="G21" s="88">
        <f>'Roller D'!G21*(1+Sumary!$C$29)</f>
        <v>20.284155444852942</v>
      </c>
      <c r="H21" s="88">
        <f>'Roller D'!H21*(1+Sumary!$C$29)</f>
        <v>22.432217764705886</v>
      </c>
      <c r="I21" s="88">
        <f>'Roller D'!I21*(1+Sumary!$C$29)</f>
        <v>26.272670117647056</v>
      </c>
      <c r="J21" s="88">
        <f>'Roller D'!J21*(1+Sumary!$C$29)</f>
        <v>31.513122470588243</v>
      </c>
      <c r="K21" s="88">
        <f>'Roller D'!K21*(1+Sumary!$C$29)</f>
        <v>37.688170823529411</v>
      </c>
      <c r="L21" s="88">
        <f>'Roller D'!L21*(1+Sumary!$C$29)</f>
        <v>41.848607529411773</v>
      </c>
      <c r="M21" s="88">
        <f>'Roller D'!M21*(1+Sumary!$C$29)</f>
        <v>48.349289882352942</v>
      </c>
      <c r="N21" s="88">
        <f>'Roller D'!N21*(1+Sumary!$C$29)</f>
        <v>52.961352941176479</v>
      </c>
      <c r="O21" s="88">
        <f>'Roller D'!O21*(1+Sumary!$C$29)</f>
        <v>56.382764705882359</v>
      </c>
    </row>
    <row r="22" spans="1:15" ht="15" customHeight="1" x14ac:dyDescent="0.25">
      <c r="A22" s="532"/>
      <c r="B22" s="97">
        <f>[3]Sumary!BN7</f>
        <v>0.76200000000000001</v>
      </c>
      <c r="C22" s="98">
        <f>[3]Sumary!BO7</f>
        <v>30</v>
      </c>
      <c r="D22" s="88">
        <f>'Roller D'!D22*(1+Sumary!$C$29)</f>
        <v>15.123573444117646</v>
      </c>
      <c r="E22" s="88">
        <f>'Roller D'!E22*(1+Sumary!$C$29)</f>
        <v>17.127126171176471</v>
      </c>
      <c r="F22" s="88">
        <f>'Roller D'!F22*(1+Sumary!$C$29)</f>
        <v>19.331238052647059</v>
      </c>
      <c r="G22" s="88">
        <f>'Roller D'!G22*(1+Sumary!$C$29)</f>
        <v>21.381544860147059</v>
      </c>
      <c r="H22" s="88">
        <f>'Roller D'!H22*(1+Sumary!$C$29)</f>
        <v>23.685936318823533</v>
      </c>
      <c r="I22" s="88">
        <f>'Roller D'!I22*(1+Sumary!$C$29)</f>
        <v>27.840075430588236</v>
      </c>
      <c r="J22" s="88">
        <f>'Roller D'!J22*(1+Sumary!$C$29)</f>
        <v>33.394214542352948</v>
      </c>
      <c r="K22" s="88">
        <f>'Roller D'!K22*(1+Sumary!$C$29)</f>
        <v>39.882949654117638</v>
      </c>
      <c r="L22" s="88">
        <f>'Roller D'!L22*(1+Sumary!$C$29)</f>
        <v>44.356044637647067</v>
      </c>
      <c r="M22" s="88">
        <f>'Roller D'!M22*(1+Sumary!$C$29)</f>
        <v>51.345255549411775</v>
      </c>
      <c r="N22" s="88">
        <f>'Roller D'!N22*(1+Sumary!$C$29)</f>
        <v>56.303916764705882</v>
      </c>
      <c r="O22" s="88">
        <f>'Roller D'!O22*(1+Sumary!$C$29)</f>
        <v>59.982448823529424</v>
      </c>
    </row>
    <row r="23" spans="1:15" ht="15" customHeight="1" x14ac:dyDescent="0.25">
      <c r="A23" s="532"/>
      <c r="B23" s="97">
        <f>[3]Sumary!BN8</f>
        <v>0.91400000000000003</v>
      </c>
      <c r="C23" s="98">
        <f>[3]Sumary!BO8</f>
        <v>35.984251968503933</v>
      </c>
      <c r="D23" s="88">
        <f>'Roller D'!D23*(1+Sumary!$C$29)</f>
        <v>15.750946961764708</v>
      </c>
      <c r="E23" s="88">
        <f>'Roller D'!E23*(1+Sumary!$C$29)</f>
        <v>17.910828827647062</v>
      </c>
      <c r="F23" s="88">
        <f>'Roller D'!F23*(1+Sumary!$C$29)</f>
        <v>20.271269847941177</v>
      </c>
      <c r="G23" s="88">
        <f>'Roller D'!G23*(1+Sumary!$C$29)</f>
        <v>22.478934275441176</v>
      </c>
      <c r="H23" s="88">
        <f>'Roller D'!H23*(1+Sumary!$C$29)</f>
        <v>24.93965487294118</v>
      </c>
      <c r="I23" s="88">
        <f>'Roller D'!I23*(1+Sumary!$C$29)</f>
        <v>29.407480743529412</v>
      </c>
      <c r="J23" s="88">
        <f>'Roller D'!J23*(1+Sumary!$C$29)</f>
        <v>35.275306614117653</v>
      </c>
      <c r="K23" s="88">
        <f>'Roller D'!K23*(1+Sumary!$C$29)</f>
        <v>42.077728484705879</v>
      </c>
      <c r="L23" s="88">
        <f>'Roller D'!L23*(1+Sumary!$C$29)</f>
        <v>46.86348174588236</v>
      </c>
      <c r="M23" s="88">
        <f>'Roller D'!M23*(1+Sumary!$C$29)</f>
        <v>54.341221216470601</v>
      </c>
      <c r="N23" s="88">
        <f>'Roller D'!N23*(1+Sumary!$C$29)</f>
        <v>59.646480588235299</v>
      </c>
      <c r="O23" s="88">
        <f>'Roller D'!O23*(1+Sumary!$C$29)</f>
        <v>63.582132941176482</v>
      </c>
    </row>
    <row r="24" spans="1:15" ht="15" customHeight="1" x14ac:dyDescent="0.25">
      <c r="A24" s="532"/>
      <c r="B24" s="97">
        <f>[3]Sumary!BN9</f>
        <v>1.0669999999999999</v>
      </c>
      <c r="C24" s="98">
        <f>[3]Sumary!BO9</f>
        <v>42.00787401574803</v>
      </c>
      <c r="D24" s="88">
        <f>'Roller D'!D24*(1+Sumary!$C$29)</f>
        <v>16.382447936764706</v>
      </c>
      <c r="E24" s="88">
        <f>'Roller D'!E24*(1+Sumary!$C$29)</f>
        <v>18.69968742264706</v>
      </c>
      <c r="F24" s="88">
        <f>'Roller D'!F24*(1+Sumary!$C$29)</f>
        <v>21.217486062941177</v>
      </c>
      <c r="G24" s="88">
        <f>'Roller D'!G24*(1+Sumary!$C$29)</f>
        <v>23.583543357941174</v>
      </c>
      <c r="H24" s="88">
        <f>'Roller D'!H24*(1+Sumary!$C$29)</f>
        <v>26.201621575441184</v>
      </c>
      <c r="I24" s="88">
        <f>'Roller D'!I24*(1+Sumary!$C$29)</f>
        <v>30.98519793352941</v>
      </c>
      <c r="J24" s="88">
        <f>'Roller D'!J24*(1+Sumary!$C$29)</f>
        <v>37.168774291617652</v>
      </c>
      <c r="K24" s="88">
        <f>'Roller D'!K24*(1+Sumary!$C$29)</f>
        <v>44.286946649705875</v>
      </c>
      <c r="L24" s="88">
        <f>'Roller D'!L24*(1+Sumary!$C$29)</f>
        <v>49.387415150882369</v>
      </c>
      <c r="M24" s="88">
        <f>'Roller D'!M24*(1+Sumary!$C$29)</f>
        <v>57.356897183970595</v>
      </c>
      <c r="N24" s="88">
        <f>'Roller D'!N24*(1+Sumary!$C$29)</f>
        <v>63.011034963235296</v>
      </c>
      <c r="O24" s="88">
        <f>'Roller D'!O24*(1+Sumary!$C$29)</f>
        <v>67.205499191176472</v>
      </c>
    </row>
    <row r="25" spans="1:15" ht="15" customHeight="1" x14ac:dyDescent="0.25">
      <c r="A25" s="532"/>
      <c r="B25" s="97">
        <f>[3]Sumary!BN10</f>
        <v>1.2190000000000001</v>
      </c>
      <c r="C25" s="98">
        <f>[3]Sumary!BO10</f>
        <v>47.99212598425197</v>
      </c>
      <c r="D25" s="88">
        <f>'Roller D'!D25*(1+Sumary!$C$29)</f>
        <v>17.009821454411764</v>
      </c>
      <c r="E25" s="88">
        <f>'Roller D'!E25*(1+Sumary!$C$29)</f>
        <v>19.483390079117651</v>
      </c>
      <c r="F25" s="88">
        <f>'Roller D'!F25*(1+Sumary!$C$29)</f>
        <v>22.157517858235295</v>
      </c>
      <c r="G25" s="88">
        <f>'Roller D'!G25*(1+Sumary!$C$29)</f>
        <v>24.680932773235298</v>
      </c>
      <c r="H25" s="88">
        <f>'Roller D'!H25*(1+Sumary!$C$29)</f>
        <v>27.455340129558831</v>
      </c>
      <c r="I25" s="88">
        <f>'Roller D'!I25*(1+Sumary!$C$29)</f>
        <v>32.552603246470589</v>
      </c>
      <c r="J25" s="88">
        <f>'Roller D'!J25*(1+Sumary!$C$29)</f>
        <v>39.049866363382364</v>
      </c>
      <c r="K25" s="88">
        <f>'Roller D'!K25*(1+Sumary!$C$29)</f>
        <v>46.481725480294124</v>
      </c>
      <c r="L25" s="88">
        <f>'Roller D'!L25*(1+Sumary!$C$29)</f>
        <v>51.894852259117663</v>
      </c>
      <c r="M25" s="88">
        <f>'Roller D'!M25*(1+Sumary!$C$29)</f>
        <v>60.352862851029414</v>
      </c>
      <c r="N25" s="88">
        <f>'Roller D'!N25*(1+Sumary!$C$29)</f>
        <v>66.353598786764707</v>
      </c>
      <c r="O25" s="88">
        <f>'Roller D'!O25*(1+Sumary!$C$29)</f>
        <v>70.805183308823544</v>
      </c>
    </row>
    <row r="26" spans="1:15" ht="15" customHeight="1" x14ac:dyDescent="0.25">
      <c r="A26" s="532"/>
      <c r="B26" s="97">
        <f>[3]Sumary!BN11</f>
        <v>1.524</v>
      </c>
      <c r="C26" s="98">
        <f>[3]Sumary!BO11</f>
        <v>60</v>
      </c>
      <c r="D26" s="88">
        <f>'Roller D'!D26*(1+Sumary!$C$29)</f>
        <v>18.268695947058823</v>
      </c>
      <c r="E26" s="88">
        <f>'Roller D'!E26*(1+Sumary!$C$29)</f>
        <v>21.055951330588236</v>
      </c>
      <c r="F26" s="88">
        <f>'Roller D'!F26*(1+Sumary!$C$29)</f>
        <v>24.043765868529412</v>
      </c>
      <c r="G26" s="88">
        <f>'Roller D'!G26*(1+Sumary!$C$29)</f>
        <v>26.882931271029413</v>
      </c>
      <c r="H26" s="88">
        <f>'Roller D'!H26*(1+Sumary!$C$29)</f>
        <v>29.971025386176475</v>
      </c>
      <c r="I26" s="88">
        <f>'Roller D'!I26*(1+Sumary!$C$29)</f>
        <v>35.697725749411767</v>
      </c>
      <c r="J26" s="88">
        <f>'Roller D'!J26*(1+Sumary!$C$29)</f>
        <v>42.824426112647068</v>
      </c>
      <c r="K26" s="88">
        <f>'Roller D'!K26*(1+Sumary!$C$29)</f>
        <v>50.885722475882353</v>
      </c>
      <c r="L26" s="88">
        <f>'Roller D'!L26*(1+Sumary!$C$29)</f>
        <v>56.926222772352951</v>
      </c>
      <c r="M26" s="88">
        <f>'Roller D'!M26*(1+Sumary!$C$29)</f>
        <v>66.364504485588242</v>
      </c>
      <c r="N26" s="88">
        <f>'Roller D'!N26*(1+Sumary!$C$29)</f>
        <v>73.060716985294121</v>
      </c>
      <c r="O26" s="88">
        <f>'Roller D'!O26*(1+Sumary!$C$29)</f>
        <v>78.028233676470592</v>
      </c>
    </row>
    <row r="27" spans="1:15" ht="15" customHeight="1" x14ac:dyDescent="0.25">
      <c r="A27" s="532"/>
      <c r="B27" s="97">
        <f>[3]Sumary!BN12</f>
        <v>1.829</v>
      </c>
      <c r="C27" s="98">
        <f>[3]Sumary!BO12</f>
        <v>72.00787401574803</v>
      </c>
      <c r="D27" s="88">
        <f>'Roller D'!D27*(1+Sumary!$C$29)</f>
        <v>19.527570439705883</v>
      </c>
      <c r="E27" s="88">
        <f>'Roller D'!E27*(1+Sumary!$C$29)</f>
        <v>22.628512582058825</v>
      </c>
      <c r="F27" s="88">
        <f>'Roller D'!F27*(1+Sumary!$C$29)</f>
        <v>25.93001387882353</v>
      </c>
      <c r="G27" s="88">
        <f>'Roller D'!G27*(1+Sumary!$C$29)</f>
        <v>29.084929768823528</v>
      </c>
      <c r="H27" s="88">
        <f>'Roller D'!H27*(1+Sumary!$C$29)</f>
        <v>32.486710642794122</v>
      </c>
      <c r="I27" s="88">
        <f>'Roller D'!I27*(1+Sumary!$C$29)</f>
        <v>38.842848252352944</v>
      </c>
      <c r="J27" s="88">
        <f>'Roller D'!J27*(1+Sumary!$C$29)</f>
        <v>46.598985861911771</v>
      </c>
      <c r="K27" s="88">
        <f>'Roller D'!K27*(1+Sumary!$C$29)</f>
        <v>55.28971947147059</v>
      </c>
      <c r="L27" s="88">
        <f>'Roller D'!L27*(1+Sumary!$C$29)</f>
        <v>61.957593285588246</v>
      </c>
      <c r="M27" s="88">
        <f>'Roller D'!M27*(1+Sumary!$C$29)</f>
        <v>72.376146120147069</v>
      </c>
      <c r="N27" s="88">
        <f>'Roller D'!N27*(1+Sumary!$C$29)</f>
        <v>79.767835183823536</v>
      </c>
      <c r="O27" s="88">
        <f>'Roller D'!O27*(1+Sumary!$C$29)</f>
        <v>85.251284044117654</v>
      </c>
    </row>
    <row r="28" spans="1:15" ht="15" customHeight="1" x14ac:dyDescent="0.25">
      <c r="A28" s="532"/>
      <c r="B28" s="97">
        <f>[3]Sumary!BN13</f>
        <v>2.1339999999999999</v>
      </c>
      <c r="C28" s="98">
        <f>[3]Sumary!BO13</f>
        <v>84.015748031496059</v>
      </c>
      <c r="D28" s="88">
        <f>'Roller D'!D28*(1+Sumary!$C$29)</f>
        <v>20.786444932352943</v>
      </c>
      <c r="E28" s="88">
        <f>'Roller D'!E28*(1+Sumary!$C$29)</f>
        <v>24.20107383352941</v>
      </c>
      <c r="F28" s="88">
        <f>'Roller D'!F28*(1+Sumary!$C$29)</f>
        <v>27.816261889117648</v>
      </c>
      <c r="G28" s="88">
        <f>'Roller D'!G28*(1+Sumary!$C$29)</f>
        <v>31.286928266617647</v>
      </c>
      <c r="H28" s="88">
        <f>'Roller D'!H28*(1+Sumary!$C$29)</f>
        <v>35.002395899411773</v>
      </c>
      <c r="I28" s="88">
        <f>'Roller D'!I28*(1+Sumary!$C$29)</f>
        <v>41.987970755294121</v>
      </c>
      <c r="J28" s="88">
        <f>'Roller D'!J28*(1+Sumary!$C$29)</f>
        <v>50.373545611176482</v>
      </c>
      <c r="K28" s="88">
        <f>'Roller D'!K28*(1+Sumary!$C$29)</f>
        <v>59.69371646705882</v>
      </c>
      <c r="L28" s="88">
        <f>'Roller D'!L28*(1+Sumary!$C$29)</f>
        <v>66.988963798823534</v>
      </c>
      <c r="M28" s="88">
        <f>'Roller D'!M28*(1+Sumary!$C$29)</f>
        <v>78.387787754705883</v>
      </c>
      <c r="N28" s="88">
        <f>'Roller D'!N28*(1+Sumary!$C$29)</f>
        <v>86.47495338235295</v>
      </c>
      <c r="O28" s="88">
        <f>'Roller D'!O28*(1+Sumary!$C$29)</f>
        <v>92.474334411764687</v>
      </c>
    </row>
    <row r="29" spans="1:15" ht="15" customHeight="1" x14ac:dyDescent="0.25">
      <c r="A29" s="532"/>
      <c r="B29" s="97">
        <f>[3]Sumary!BN14</f>
        <v>2.4380000000000002</v>
      </c>
      <c r="C29" s="98">
        <f>[3]Sumary!BO14</f>
        <v>95.984251968503941</v>
      </c>
      <c r="D29" s="88">
        <f>'Roller D'!D29*(1+Sumary!$C$29)</f>
        <v>22.041191967647059</v>
      </c>
      <c r="E29" s="88">
        <f>'Roller D'!E29*(1+Sumary!$C$29)</f>
        <v>25.76847914647059</v>
      </c>
      <c r="F29" s="88">
        <f>'Roller D'!F29*(1+Sumary!$C$29)</f>
        <v>29.696325479705884</v>
      </c>
      <c r="G29" s="88">
        <f>'Roller D'!G29*(1+Sumary!$C$29)</f>
        <v>33.481707097205884</v>
      </c>
      <c r="H29" s="88">
        <f>'Roller D'!H29*(1+Sumary!$C$29)</f>
        <v>37.509833007647067</v>
      </c>
      <c r="I29" s="88">
        <f>'Roller D'!I29*(1+Sumary!$C$29)</f>
        <v>45.12278138117648</v>
      </c>
      <c r="J29" s="88">
        <f>'Roller D'!J29*(1+Sumary!$C$29)</f>
        <v>54.135729754705892</v>
      </c>
      <c r="K29" s="88">
        <f>'Roller D'!K29*(1+Sumary!$C$29)</f>
        <v>64.083274128235303</v>
      </c>
      <c r="L29" s="88">
        <f>'Roller D'!L29*(1+Sumary!$C$29)</f>
        <v>72.003838015294136</v>
      </c>
      <c r="M29" s="88">
        <f>'Roller D'!M29*(1+Sumary!$C$29)</f>
        <v>84.379719088823535</v>
      </c>
      <c r="N29" s="88">
        <f>'Roller D'!N29*(1+Sumary!$C$29)</f>
        <v>93.160081029411771</v>
      </c>
      <c r="O29" s="88">
        <f>'Roller D'!O29*(1+Sumary!$C$29)</f>
        <v>99.673702647058832</v>
      </c>
    </row>
    <row r="30" spans="1:15" ht="15" customHeight="1" x14ac:dyDescent="0.25">
      <c r="A30" s="532"/>
      <c r="B30" s="97">
        <f>[3]Sumary!BN15</f>
        <v>2.9129999999999998</v>
      </c>
      <c r="C30" s="98">
        <f>[3]Sumary!BO15</f>
        <v>114.68503937007874</v>
      </c>
      <c r="D30" s="88">
        <f>'Roller D'!D30*(1+Sumary!$C$29)</f>
        <v>24.001734210294121</v>
      </c>
      <c r="E30" s="88">
        <f>'Roller D'!E30*(1+Sumary!$C$29)</f>
        <v>28.217549947941176</v>
      </c>
      <c r="F30" s="88">
        <f>'Roller D'!F30*(1+Sumary!$C$29)</f>
        <v>32.633924840000006</v>
      </c>
      <c r="G30" s="88">
        <f>'Roller D'!G30*(1+Sumary!$C$29)</f>
        <v>36.91104902</v>
      </c>
      <c r="H30" s="88">
        <f>'Roller D'!H30*(1+Sumary!$C$29)</f>
        <v>41.427703489264701</v>
      </c>
      <c r="I30" s="88">
        <f>'Roller D'!I30*(1+Sumary!$C$29)</f>
        <v>50.020922984117654</v>
      </c>
      <c r="J30" s="88">
        <f>'Roller D'!J30*(1+Sumary!$C$29)</f>
        <v>60.014142478970591</v>
      </c>
      <c r="K30" s="88">
        <f>'Roller D'!K30*(1+Sumary!$C$29)</f>
        <v>70.941957973823534</v>
      </c>
      <c r="L30" s="88">
        <f>'Roller D'!L30*(1+Sumary!$C$29)</f>
        <v>79.839578978529403</v>
      </c>
      <c r="M30" s="88">
        <f>'Roller D'!M30*(1+Sumary!$C$29)</f>
        <v>93.742111798382354</v>
      </c>
      <c r="N30" s="88">
        <f>'Roller D'!N30*(1+Sumary!$C$29)</f>
        <v>103.60559297794117</v>
      </c>
      <c r="O30" s="88">
        <f>'Roller D'!O30*(1+Sumary!$C$29)</f>
        <v>110.92271551470589</v>
      </c>
    </row>
    <row r="31" spans="1:15" ht="15" customHeight="1" x14ac:dyDescent="0.25">
      <c r="A31" s="532"/>
      <c r="B31" s="97">
        <f>[3]Sumary!BN16</f>
        <v>3.25</v>
      </c>
      <c r="C31" s="98">
        <f>[3]Sumary!BO16</f>
        <v>127.95275590551181</v>
      </c>
      <c r="D31" s="88">
        <f>'Roller D'!D31*(1+Sumary!$C$29)</f>
        <v>25.392687338235294</v>
      </c>
      <c r="E31" s="88">
        <f>'Roller D'!E31*(1+Sumary!$C$29)</f>
        <v>29.955101232352945</v>
      </c>
      <c r="F31" s="88">
        <f>'Roller D'!F31*(1+Sumary!$C$29)</f>
        <v>34.718074280882355</v>
      </c>
      <c r="G31" s="88">
        <f>'Roller D'!G31*(1+Sumary!$C$29)</f>
        <v>39.344076868382352</v>
      </c>
      <c r="H31" s="88">
        <f>'Roller D'!H31*(1+Sumary!$C$29)</f>
        <v>44.207329494117651</v>
      </c>
      <c r="I31" s="88">
        <f>'Roller D'!I31*(1+Sumary!$C$29)</f>
        <v>53.496025552941191</v>
      </c>
      <c r="J31" s="88">
        <f>'Roller D'!J31*(1+Sumary!$C$29)</f>
        <v>64.184721611764715</v>
      </c>
      <c r="K31" s="88">
        <f>'Roller D'!K31*(1+Sumary!$C$29)</f>
        <v>75.808013670588224</v>
      </c>
      <c r="L31" s="88">
        <f>'Roller D'!L31*(1+Sumary!$C$29)</f>
        <v>85.398830988235304</v>
      </c>
      <c r="M31" s="88">
        <f>'Roller D'!M31*(1+Sumary!$C$29)</f>
        <v>100.38448304705884</v>
      </c>
      <c r="N31" s="88">
        <f>'Roller D'!N31*(1+Sumary!$C$29)</f>
        <v>111.01640882352942</v>
      </c>
      <c r="O31" s="88">
        <f>'Roller D'!O31*(1+Sumary!$C$29)</f>
        <v>118.90359411764706</v>
      </c>
    </row>
    <row r="32" spans="1:15" ht="15" customHeight="1" x14ac:dyDescent="0.25">
      <c r="A32" s="532"/>
      <c r="B32" s="97">
        <f>[3]Sumary!BN17</f>
        <v>3.5</v>
      </c>
      <c r="C32" s="98">
        <f>[3]Sumary!BO17</f>
        <v>137.79527559055117</v>
      </c>
      <c r="D32" s="88">
        <f>'Roller D'!D32*(1+Sumary!$C$29)</f>
        <v>26.424551676470593</v>
      </c>
      <c r="E32" s="88">
        <f>'Roller D'!E32*(1+Sumary!$C$29)</f>
        <v>31.244085864705884</v>
      </c>
      <c r="F32" s="88">
        <f>'Roller D'!F32*(1+Sumary!$C$29)</f>
        <v>36.264179207352939</v>
      </c>
      <c r="G32" s="88">
        <f>'Roller D'!G32*(1+Sumary!$C$29)</f>
        <v>41.148993669852942</v>
      </c>
      <c r="H32" s="88">
        <f>'Roller D'!H32*(1+Sumary!$C$29)</f>
        <v>46.269366589705882</v>
      </c>
      <c r="I32" s="88">
        <f>'Roller D'!I32*(1+Sumary!$C$29)</f>
        <v>56.073994817647069</v>
      </c>
      <c r="J32" s="88">
        <f>'Roller D'!J32*(1+Sumary!$C$29)</f>
        <v>67.278623045588247</v>
      </c>
      <c r="K32" s="88">
        <f>'Roller D'!K32*(1+Sumary!$C$29)</f>
        <v>79.417847273529418</v>
      </c>
      <c r="L32" s="88">
        <f>'Roller D'!L32*(1+Sumary!$C$29)</f>
        <v>89.522905179411765</v>
      </c>
      <c r="M32" s="88">
        <f>'Roller D'!M32*(1+Sumary!$C$29)</f>
        <v>105.31205815735296</v>
      </c>
      <c r="N32" s="88">
        <f>'Roller D'!N32*(1+Sumary!$C$29)</f>
        <v>116.51404669117647</v>
      </c>
      <c r="O32" s="88">
        <f>'Roller D'!O32*(1+Sumary!$C$29)</f>
        <v>124.82412720588236</v>
      </c>
    </row>
    <row r="33" spans="1:15" ht="15" customHeight="1" x14ac:dyDescent="0.25">
      <c r="B33" s="99"/>
      <c r="C33" s="100"/>
      <c r="D33" s="101"/>
      <c r="E33" s="101"/>
      <c r="F33" s="101"/>
      <c r="G33" s="101"/>
      <c r="H33" s="101"/>
      <c r="I33" s="101"/>
      <c r="J33" s="101"/>
      <c r="K33" s="101"/>
      <c r="L33" s="101"/>
      <c r="M33" s="101"/>
      <c r="N33" s="101"/>
      <c r="O33" s="101"/>
    </row>
    <row r="34" spans="1:15" ht="15" customHeight="1" x14ac:dyDescent="0.25">
      <c r="A34" s="65" t="s">
        <v>31</v>
      </c>
    </row>
    <row r="35" spans="1:15" ht="15" customHeight="1" x14ac:dyDescent="0.2">
      <c r="A35" s="90"/>
      <c r="B35" s="529"/>
      <c r="C35" s="530"/>
      <c r="D35" s="530"/>
      <c r="E35" s="530"/>
      <c r="F35" s="530"/>
      <c r="G35" s="530"/>
      <c r="H35" s="530"/>
      <c r="I35" s="530"/>
      <c r="J35" s="530"/>
      <c r="K35" s="530"/>
      <c r="L35" s="530"/>
      <c r="M35" s="530"/>
      <c r="N35" s="530"/>
      <c r="O35" s="530"/>
    </row>
    <row r="36" spans="1:15" ht="15" customHeight="1" x14ac:dyDescent="0.25">
      <c r="A36" s="523" t="s">
        <v>254</v>
      </c>
      <c r="B36" s="91" t="s">
        <v>255</v>
      </c>
      <c r="C36" s="92"/>
      <c r="D36" s="93">
        <f>[3]Sumary!BP4</f>
        <v>0.61</v>
      </c>
      <c r="E36" s="93">
        <f>[3]Sumary!BQ4</f>
        <v>0.76200000000000001</v>
      </c>
      <c r="F36" s="93">
        <f>[3]Sumary!BR4</f>
        <v>0.91400000000000003</v>
      </c>
      <c r="G36" s="93">
        <f>[3]Sumary!BS4</f>
        <v>1.0669999999999999</v>
      </c>
      <c r="H36" s="93">
        <f>[3]Sumary!BT4</f>
        <v>1.2190000000000001</v>
      </c>
      <c r="I36" s="93">
        <f>[3]Sumary!BU4</f>
        <v>1.524</v>
      </c>
      <c r="J36" s="93">
        <f>[3]Sumary!BV4</f>
        <v>1.829</v>
      </c>
      <c r="K36" s="93">
        <f>[3]Sumary!BW4</f>
        <v>2.1339999999999999</v>
      </c>
      <c r="L36" s="93">
        <f>[3]Sumary!BX4</f>
        <v>2.4380000000000002</v>
      </c>
      <c r="M36" s="93">
        <f>[3]Sumary!BY4</f>
        <v>2.9129999999999998</v>
      </c>
      <c r="N36" s="93">
        <f>[3]Sumary!BZ4</f>
        <v>3.25</v>
      </c>
      <c r="O36" s="93">
        <f>[3]Sumary!CA4</f>
        <v>3.5</v>
      </c>
    </row>
    <row r="37" spans="1:15" ht="15" customHeight="1" x14ac:dyDescent="0.25">
      <c r="A37" s="524"/>
      <c r="B37" s="102"/>
      <c r="C37" s="103" t="s">
        <v>256</v>
      </c>
      <c r="D37" s="96">
        <f>[3]Sumary!BP5</f>
        <v>24.015748031496063</v>
      </c>
      <c r="E37" s="96">
        <f>[3]Sumary!BQ5</f>
        <v>30</v>
      </c>
      <c r="F37" s="96">
        <f>[3]Sumary!BR5</f>
        <v>35.984251968503933</v>
      </c>
      <c r="G37" s="96">
        <f>[3]Sumary!BS5</f>
        <v>42.00787401574803</v>
      </c>
      <c r="H37" s="96">
        <f>[3]Sumary!BT5</f>
        <v>47.99212598425197</v>
      </c>
      <c r="I37" s="96">
        <f>[3]Sumary!BU5</f>
        <v>60</v>
      </c>
      <c r="J37" s="96">
        <f>[3]Sumary!BV5</f>
        <v>72.00787401574803</v>
      </c>
      <c r="K37" s="96">
        <f>[3]Sumary!BW5</f>
        <v>84.015748031496059</v>
      </c>
      <c r="L37" s="96">
        <f>[3]Sumary!BX5</f>
        <v>95.984251968503941</v>
      </c>
      <c r="M37" s="96">
        <f>[3]Sumary!BY5</f>
        <v>114.68503937007874</v>
      </c>
      <c r="N37" s="96">
        <f>[3]Sumary!BZ5</f>
        <v>127.95275590551181</v>
      </c>
      <c r="O37" s="96">
        <f>[3]Sumary!CA5</f>
        <v>137.79527559055117</v>
      </c>
    </row>
    <row r="38" spans="1:15" ht="15" customHeight="1" x14ac:dyDescent="0.25">
      <c r="A38" s="524"/>
      <c r="B38" s="97">
        <f>[3]Sumary!BN6</f>
        <v>0.61</v>
      </c>
      <c r="C38" s="98">
        <f>[3]Sumary!BO6</f>
        <v>24.015748031496063</v>
      </c>
      <c r="D38" s="88">
        <f>'Roller D'!D38*(1+Sumary!$C$29)</f>
        <v>16.213393670988573</v>
      </c>
      <c r="E38" s="88">
        <f>'Roller D'!E38*(1+Sumary!$C$29)</f>
        <v>18.488508159497208</v>
      </c>
      <c r="F38" s="88">
        <f>'Roller D'!F38*(1+Sumary!$C$29)</f>
        <v>21.070327658237101</v>
      </c>
      <c r="G38" s="88">
        <f>'Roller D'!G38*(1+Sumary!$C$29)</f>
        <v>23.411751215906985</v>
      </c>
      <c r="H38" s="88">
        <f>'Roller D'!H38*(1+Sumary!$C$29)</f>
        <v>26.14692321976251</v>
      </c>
      <c r="I38" s="88">
        <f>'Roller D'!I38*(1+Sumary!$C$29)</f>
        <v>30.916813771056649</v>
      </c>
      <c r="J38" s="88">
        <f>'Roller D'!J38*(1+Sumary!$C$29)</f>
        <v>37.086704322350805</v>
      </c>
      <c r="K38" s="88">
        <f>'Roller D'!K38*(1+Sumary!$C$29)</f>
        <v>44.191190873644949</v>
      </c>
      <c r="L38" s="88">
        <f>'Roller D'!L38*(1+Sumary!$C$29)</f>
        <v>49.27801843952502</v>
      </c>
      <c r="M38" s="88">
        <f>'Roller D'!M38*(1+Sumary!$C$29)</f>
        <v>57.226186511212624</v>
      </c>
      <c r="N38" s="88">
        <f>'Roller D'!N38*(1+Sumary!$C$29)</f>
        <v>62.86520259575731</v>
      </c>
      <c r="O38" s="88">
        <f>'Roller D'!O38*(1+Sumary!$C$29)</f>
        <v>67.048448949277102</v>
      </c>
    </row>
    <row r="39" spans="1:15" ht="15" customHeight="1" x14ac:dyDescent="0.25">
      <c r="A39" s="524"/>
      <c r="B39" s="97">
        <f>[3]Sumary!BN7</f>
        <v>0.76200000000000001</v>
      </c>
      <c r="C39" s="98">
        <f>[3]Sumary!BO7</f>
        <v>30</v>
      </c>
      <c r="D39" s="88">
        <f>'Roller D'!D39*(1+Sumary!$C$29)</f>
        <v>17.09919634622646</v>
      </c>
      <c r="E39" s="88">
        <f>'Roller D'!E39*(1+Sumary!$C$29)</f>
        <v>19.595035435777973</v>
      </c>
      <c r="F39" s="88">
        <f>'Roller D'!F39*(1+Sumary!$C$29)</f>
        <v>22.397579535560752</v>
      </c>
      <c r="G39" s="88">
        <f>'Roller D'!G39*(1+Sumary!$C$29)</f>
        <v>24.961179829806696</v>
      </c>
      <c r="H39" s="88">
        <f>'Roller D'!H39*(1+Sumary!$C$29)</f>
        <v>27.917076434705105</v>
      </c>
      <c r="I39" s="88">
        <f>'Roller D'!I39*(1+Sumary!$C$29)</f>
        <v>33.12986832361819</v>
      </c>
      <c r="J39" s="88">
        <f>'Roller D'!J39*(1+Sumary!$C$29)</f>
        <v>39.742660212531277</v>
      </c>
      <c r="K39" s="88">
        <f>'Roller D'!K39*(1+Sumary!$C$29)</f>
        <v>47.29004810144437</v>
      </c>
      <c r="L39" s="88">
        <f>'Roller D'!L39*(1+Sumary!$C$29)</f>
        <v>52.818324869410212</v>
      </c>
      <c r="M39" s="88">
        <f>'Roller D'!M39*(1+Sumary!$C$29)</f>
        <v>61.456257319356823</v>
      </c>
      <c r="N39" s="88">
        <f>'Roller D'!N39*(1+Sumary!$C$29)</f>
        <v>67.58464307858209</v>
      </c>
      <c r="O39" s="88">
        <f>'Roller D'!O39*(1+Sumary!$C$29)</f>
        <v>72.130923315396117</v>
      </c>
    </row>
    <row r="40" spans="1:15" ht="15" customHeight="1" x14ac:dyDescent="0.25">
      <c r="A40" s="524"/>
      <c r="B40" s="97">
        <f>[3]Sumary!BN8</f>
        <v>0.91400000000000003</v>
      </c>
      <c r="C40" s="98">
        <f>[3]Sumary!BO8</f>
        <v>35.984251968503933</v>
      </c>
      <c r="D40" s="88">
        <f>'Roller D'!D40*(1+Sumary!$C$29)</f>
        <v>17.984999021464347</v>
      </c>
      <c r="E40" s="88">
        <f>'Roller D'!E40*(1+Sumary!$C$29)</f>
        <v>20.701562712058745</v>
      </c>
      <c r="F40" s="88">
        <f>'Roller D'!F40*(1+Sumary!$C$29)</f>
        <v>23.724831412884402</v>
      </c>
      <c r="G40" s="88">
        <f>'Roller D'!G40*(1+Sumary!$C$29)</f>
        <v>26.510608443706403</v>
      </c>
      <c r="H40" s="88">
        <f>'Roller D'!H40*(1+Sumary!$C$29)</f>
        <v>29.687229649647701</v>
      </c>
      <c r="I40" s="88">
        <f>'Roller D'!I40*(1+Sumary!$C$29)</f>
        <v>35.342922876179728</v>
      </c>
      <c r="J40" s="88">
        <f>'Roller D'!J40*(1+Sumary!$C$29)</f>
        <v>42.398616102711756</v>
      </c>
      <c r="K40" s="88">
        <f>'Roller D'!K40*(1+Sumary!$C$29)</f>
        <v>50.388905329243784</v>
      </c>
      <c r="L40" s="88">
        <f>'Roller D'!L40*(1+Sumary!$C$29)</f>
        <v>56.358631299295403</v>
      </c>
      <c r="M40" s="88">
        <f>'Roller D'!M40*(1+Sumary!$C$29)</f>
        <v>65.686328127501014</v>
      </c>
      <c r="N40" s="88">
        <f>'Roller D'!N40*(1+Sumary!$C$29)</f>
        <v>72.304083561406898</v>
      </c>
      <c r="O40" s="88">
        <f>'Roller D'!O40*(1+Sumary!$C$29)</f>
        <v>77.213397681515133</v>
      </c>
    </row>
    <row r="41" spans="1:15" ht="15" customHeight="1" x14ac:dyDescent="0.25">
      <c r="A41" s="524"/>
      <c r="B41" s="97">
        <f>[3]Sumary!BN9</f>
        <v>1.0669999999999999</v>
      </c>
      <c r="C41" s="98">
        <f>[3]Sumary!BO9</f>
        <v>42.00787401574803</v>
      </c>
      <c r="D41" s="88">
        <f>'Roller D'!D41*(1+Sumary!$C$29)</f>
        <v>18.876629345881426</v>
      </c>
      <c r="E41" s="88">
        <f>'Roller D'!E41*(1+Sumary!$C$29)</f>
        <v>21.815369773051884</v>
      </c>
      <c r="F41" s="88">
        <f>'Roller D'!F41*(1+Sumary!$C$29)</f>
        <v>25.060815210453605</v>
      </c>
      <c r="G41" s="88">
        <f>'Roller D'!G41*(1+Sumary!$C$29)</f>
        <v>28.070230666908085</v>
      </c>
      <c r="H41" s="88">
        <f>'Roller D'!H41*(1+Sumary!$C$29)</f>
        <v>31.46902860942544</v>
      </c>
      <c r="I41" s="88">
        <f>'Roller D'!I41*(1+Sumary!$C$29)</f>
        <v>37.570536998166006</v>
      </c>
      <c r="J41" s="88">
        <f>'Roller D'!J41*(1+Sumary!$C$29)</f>
        <v>45.072045386906588</v>
      </c>
      <c r="K41" s="88">
        <f>'Roller D'!K41*(1+Sumary!$C$29)</f>
        <v>53.508149775647148</v>
      </c>
      <c r="L41" s="88">
        <f>'Roller D'!L41*(1+Sumary!$C$29)</f>
        <v>59.92222921885088</v>
      </c>
      <c r="M41" s="88">
        <f>'Roller D'!M41*(1+Sumary!$C$29)</f>
        <v>69.944228348856683</v>
      </c>
      <c r="N41" s="88">
        <f>'Roller D'!N41*(1+Sumary!$C$29)</f>
        <v>77.054572994776606</v>
      </c>
      <c r="O41" s="88">
        <f>'Roller D'!O41*(1+Sumary!$C$29)</f>
        <v>82.329309378990189</v>
      </c>
    </row>
    <row r="42" spans="1:15" ht="15" customHeight="1" x14ac:dyDescent="0.25">
      <c r="A42" s="524"/>
      <c r="B42" s="97">
        <f>[3]Sumary!BN10</f>
        <v>1.2190000000000001</v>
      </c>
      <c r="C42" s="98">
        <f>[3]Sumary!BO10</f>
        <v>47.99212598425197</v>
      </c>
      <c r="D42" s="88">
        <f>'Roller D'!D42*(1+Sumary!$C$29)</f>
        <v>19.762432021119313</v>
      </c>
      <c r="E42" s="88">
        <f>'Roller D'!E42*(1+Sumary!$C$29)</f>
        <v>22.921897049332653</v>
      </c>
      <c r="F42" s="88">
        <f>'Roller D'!F42*(1+Sumary!$C$29)</f>
        <v>26.388067087777255</v>
      </c>
      <c r="G42" s="88">
        <f>'Roller D'!G42*(1+Sumary!$C$29)</f>
        <v>29.619659280807799</v>
      </c>
      <c r="H42" s="88">
        <f>'Roller D'!H42*(1+Sumary!$C$29)</f>
        <v>33.239181824368032</v>
      </c>
      <c r="I42" s="88">
        <f>'Roller D'!I42*(1+Sumary!$C$29)</f>
        <v>39.783591550727557</v>
      </c>
      <c r="J42" s="88">
        <f>'Roller D'!J42*(1+Sumary!$C$29)</f>
        <v>47.72800127708706</v>
      </c>
      <c r="K42" s="88">
        <f>'Roller D'!K42*(1+Sumary!$C$29)</f>
        <v>56.607007003446576</v>
      </c>
      <c r="L42" s="88">
        <f>'Roller D'!L42*(1+Sumary!$C$29)</f>
        <v>63.462535648736072</v>
      </c>
      <c r="M42" s="88">
        <f>'Roller D'!M42*(1+Sumary!$C$29)</f>
        <v>74.174299157000888</v>
      </c>
      <c r="N42" s="88">
        <f>'Roller D'!N42*(1+Sumary!$C$29)</f>
        <v>81.774013477601429</v>
      </c>
      <c r="O42" s="88">
        <f>'Roller D'!O42*(1+Sumary!$C$29)</f>
        <v>87.411783745109219</v>
      </c>
    </row>
    <row r="43" spans="1:15" ht="15" customHeight="1" x14ac:dyDescent="0.25">
      <c r="A43" s="524"/>
      <c r="B43" s="97">
        <f>[3]Sumary!BN11</f>
        <v>1.524</v>
      </c>
      <c r="C43" s="98">
        <f>[3]Sumary!BO11</f>
        <v>60</v>
      </c>
      <c r="D43" s="88">
        <f>'Roller D'!D43*(1+Sumary!$C$29)</f>
        <v>21.539865020774275</v>
      </c>
      <c r="E43" s="88">
        <f>'Roller D'!E43*(1+Sumary!$C$29)</f>
        <v>25.142231386606561</v>
      </c>
      <c r="F43" s="88">
        <f>'Roller D'!F43*(1+Sumary!$C$29)</f>
        <v>29.051302762670105</v>
      </c>
      <c r="G43" s="88">
        <f>'Roller D'!G43*(1+Sumary!$C$29)</f>
        <v>32.728710117909188</v>
      </c>
      <c r="H43" s="88">
        <f>'Roller D'!H43*(1+Sumary!$C$29)</f>
        <v>36.791133999088366</v>
      </c>
      <c r="I43" s="88">
        <f>'Roller D'!I43*(1+Sumary!$C$29)</f>
        <v>44.224260225275373</v>
      </c>
      <c r="J43" s="88">
        <f>'Roller D'!J43*(1+Sumary!$C$29)</f>
        <v>53.057386451462357</v>
      </c>
      <c r="K43" s="88">
        <f>'Roller D'!K43*(1+Sumary!$C$29)</f>
        <v>62.825108677649354</v>
      </c>
      <c r="L43" s="88">
        <f>'Roller D'!L43*(1+Sumary!$C$29)</f>
        <v>70.566439998176733</v>
      </c>
      <c r="M43" s="88">
        <f>'Roller D'!M43*(1+Sumary!$C$29)</f>
        <v>82.662270186500734</v>
      </c>
      <c r="N43" s="88">
        <f>'Roller D'!N43*(1+Sumary!$C$29)</f>
        <v>91.243943393795902</v>
      </c>
      <c r="O43" s="88">
        <f>'Roller D'!O43*(1+Sumary!$C$29)</f>
        <v>97.610169808703276</v>
      </c>
    </row>
    <row r="44" spans="1:15" ht="15" customHeight="1" x14ac:dyDescent="0.25">
      <c r="A44" s="524"/>
      <c r="B44" s="97">
        <f>[3]Sumary!BN12</f>
        <v>1.829</v>
      </c>
      <c r="C44" s="98">
        <f>[3]Sumary!BO12</f>
        <v>72.00787401574803</v>
      </c>
      <c r="D44" s="88">
        <f>'Roller D'!D44*(1+Sumary!$C$29)</f>
        <v>23.317298020429249</v>
      </c>
      <c r="E44" s="88">
        <f>'Roller D'!E44*(1+Sumary!$C$29)</f>
        <v>27.362565723880472</v>
      </c>
      <c r="F44" s="88">
        <f>'Roller D'!F44*(1+Sumary!$C$29)</f>
        <v>31.71453843756295</v>
      </c>
      <c r="G44" s="88">
        <f>'Roller D'!G44*(1+Sumary!$C$29)</f>
        <v>35.83776095501058</v>
      </c>
      <c r="H44" s="88">
        <f>'Roller D'!H44*(1+Sumary!$C$29)</f>
        <v>40.343086173808707</v>
      </c>
      <c r="I44" s="88">
        <f>'Roller D'!I44*(1+Sumary!$C$29)</f>
        <v>48.664928899823188</v>
      </c>
      <c r="J44" s="88">
        <f>'Roller D'!J44*(1+Sumary!$C$29)</f>
        <v>58.38677162583766</v>
      </c>
      <c r="K44" s="88">
        <f>'Roller D'!K44*(1+Sumary!$C$29)</f>
        <v>69.043210351852139</v>
      </c>
      <c r="L44" s="88">
        <f>'Roller D'!L44*(1+Sumary!$C$29)</f>
        <v>77.670344347617416</v>
      </c>
      <c r="M44" s="88">
        <f>'Roller D'!M44*(1+Sumary!$C$29)</f>
        <v>91.150241216000609</v>
      </c>
      <c r="N44" s="88">
        <f>'Roller D'!N44*(1+Sumary!$C$29)</f>
        <v>100.71387330999039</v>
      </c>
      <c r="O44" s="88">
        <f>'Roller D'!O44*(1+Sumary!$C$29)</f>
        <v>107.80855587229735</v>
      </c>
    </row>
    <row r="45" spans="1:15" ht="15" customHeight="1" x14ac:dyDescent="0.25">
      <c r="A45" s="524"/>
      <c r="B45" s="97">
        <f>[3]Sumary!BN13</f>
        <v>2.1339999999999999</v>
      </c>
      <c r="C45" s="98">
        <f>[3]Sumary!BO13</f>
        <v>84.015748031496059</v>
      </c>
      <c r="D45" s="88">
        <f>'Roller D'!D45*(1+Sumary!$C$29)</f>
        <v>25.094731020084211</v>
      </c>
      <c r="E45" s="88">
        <f>'Roller D'!E45*(1+Sumary!$C$29)</f>
        <v>29.582900061154376</v>
      </c>
      <c r="F45" s="88">
        <f>'Roller D'!F45*(1+Sumary!$C$29)</f>
        <v>34.377774112455803</v>
      </c>
      <c r="G45" s="88">
        <f>'Roller D'!G45*(1+Sumary!$C$29)</f>
        <v>38.946811792111973</v>
      </c>
      <c r="H45" s="88">
        <f>'Roller D'!H45*(1+Sumary!$C$29)</f>
        <v>43.895038348529035</v>
      </c>
      <c r="I45" s="88">
        <f>'Roller D'!I45*(1+Sumary!$C$29)</f>
        <v>53.105597574370996</v>
      </c>
      <c r="J45" s="88">
        <f>'Roller D'!J45*(1+Sumary!$C$29)</f>
        <v>63.716156800212957</v>
      </c>
      <c r="K45" s="88">
        <f>'Roller D'!K45*(1+Sumary!$C$29)</f>
        <v>75.261312026054924</v>
      </c>
      <c r="L45" s="88">
        <f>'Roller D'!L45*(1+Sumary!$C$29)</f>
        <v>84.77424869705807</v>
      </c>
      <c r="M45" s="88">
        <f>'Roller D'!M45*(1+Sumary!$C$29)</f>
        <v>99.638212245500455</v>
      </c>
      <c r="N45" s="88">
        <f>'Roller D'!N45*(1+Sumary!$C$29)</f>
        <v>110.18380322618488</v>
      </c>
      <c r="O45" s="88">
        <f>'Roller D'!O45*(1+Sumary!$C$29)</f>
        <v>118.0069419358914</v>
      </c>
    </row>
    <row r="46" spans="1:15" ht="15" customHeight="1" x14ac:dyDescent="0.25">
      <c r="A46" s="524"/>
      <c r="B46" s="97">
        <f>[3]Sumary!BN14</f>
        <v>2.4380000000000002</v>
      </c>
      <c r="C46" s="98">
        <f>[3]Sumary!BO14</f>
        <v>95.984251968503941</v>
      </c>
      <c r="D46" s="88">
        <f>'Roller D'!D46*(1+Sumary!$C$29)</f>
        <v>26.866336370559981</v>
      </c>
      <c r="E46" s="88">
        <f>'Roller D'!E46*(1+Sumary!$C$29)</f>
        <v>31.795954613715914</v>
      </c>
      <c r="F46" s="88">
        <f>'Roller D'!F46*(1+Sumary!$C$29)</f>
        <v>37.032277867103105</v>
      </c>
      <c r="G46" s="88">
        <f>'Roller D'!G46*(1+Sumary!$C$29)</f>
        <v>42.045669019911401</v>
      </c>
      <c r="H46" s="88">
        <f>'Roller D'!H46*(1+Sumary!$C$29)</f>
        <v>47.435344778414226</v>
      </c>
      <c r="I46" s="88">
        <f>'Roller D'!I46*(1+Sumary!$C$29)</f>
        <v>57.531706679494079</v>
      </c>
      <c r="J46" s="88">
        <f>'Roller D'!J46*(1+Sumary!$C$29)</f>
        <v>69.028068580573915</v>
      </c>
      <c r="K46" s="88">
        <f>'Roller D'!K46*(1+Sumary!$C$29)</f>
        <v>81.459026481653765</v>
      </c>
      <c r="L46" s="88">
        <f>'Roller D'!L46*(1+Sumary!$C$29)</f>
        <v>91.854861556828453</v>
      </c>
      <c r="M46" s="88">
        <f>'Roller D'!M46*(1+Sumary!$C$29)</f>
        <v>108.09835386178887</v>
      </c>
      <c r="N46" s="88">
        <f>'Roller D'!N46*(1+Sumary!$C$29)</f>
        <v>119.62268419183447</v>
      </c>
      <c r="O46" s="88">
        <f>'Roller D'!O46*(1+Sumary!$C$29)</f>
        <v>128.17189066812944</v>
      </c>
    </row>
    <row r="47" spans="1:15" ht="15" customHeight="1" x14ac:dyDescent="0.25">
      <c r="A47" s="524"/>
      <c r="B47" s="97">
        <f>[3]Sumary!BN15</f>
        <v>2.9129999999999998</v>
      </c>
      <c r="C47" s="98">
        <f>[3]Sumary!BO15</f>
        <v>114.68503937007874</v>
      </c>
      <c r="D47" s="88">
        <f>'Roller D'!D47*(1+Sumary!$C$29)</f>
        <v>29.634469730678372</v>
      </c>
      <c r="E47" s="88">
        <f>'Roller D'!E47*(1+Sumary!$C$29)</f>
        <v>35.253852352093311</v>
      </c>
      <c r="F47" s="88">
        <f>'Roller D'!F47*(1+Sumary!$C$29)</f>
        <v>41.179939983739516</v>
      </c>
      <c r="G47" s="88">
        <f>'Roller D'!G47*(1+Sumary!$C$29)</f>
        <v>46.887633438347983</v>
      </c>
      <c r="H47" s="88">
        <f>'Roller D'!H47*(1+Sumary!$C$29)</f>
        <v>52.967073575109822</v>
      </c>
      <c r="I47" s="88">
        <f>'Roller D'!I47*(1+Sumary!$C$29)</f>
        <v>64.447502156248873</v>
      </c>
      <c r="J47" s="88">
        <f>'Roller D'!J47*(1+Sumary!$C$29)</f>
        <v>77.327930737387902</v>
      </c>
      <c r="K47" s="88">
        <f>'Roller D'!K47*(1+Sumary!$C$29)</f>
        <v>91.142955318526944</v>
      </c>
      <c r="L47" s="88">
        <f>'Roller D'!L47*(1+Sumary!$C$29)</f>
        <v>102.91831915021965</v>
      </c>
      <c r="M47" s="88">
        <f>'Roller D'!M47*(1+Sumary!$C$29)</f>
        <v>121.31732513723946</v>
      </c>
      <c r="N47" s="88">
        <f>'Roller D'!N47*(1+Sumary!$C$29)</f>
        <v>134.37093570066196</v>
      </c>
      <c r="O47" s="88">
        <f>'Roller D'!O47*(1+Sumary!$C$29)</f>
        <v>144.05462306225132</v>
      </c>
    </row>
    <row r="48" spans="1:15" ht="15" customHeight="1" x14ac:dyDescent="0.25">
      <c r="A48" s="524"/>
      <c r="B48" s="97">
        <f>[3]Sumary!BN16</f>
        <v>3.25</v>
      </c>
      <c r="C48" s="98">
        <f>[3]Sumary!BO16</f>
        <v>127.95275590551181</v>
      </c>
      <c r="D48" s="88">
        <f>'Roller D'!D48*(1+Sumary!$C$29)</f>
        <v>31.598387504067627</v>
      </c>
      <c r="E48" s="88">
        <f>'Roller D'!E48*(1+Sumary!$C$29)</f>
        <v>37.707139800163169</v>
      </c>
      <c r="F48" s="88">
        <f>'Roller D'!F48*(1+Sumary!$C$29)</f>
        <v>44.122597106489977</v>
      </c>
      <c r="G48" s="88">
        <f>'Roller D'!G48*(1+Sumary!$C$29)</f>
        <v>50.322879773112476</v>
      </c>
      <c r="H48" s="88">
        <f>'Roller D'!H48*(1+Sumary!$C$29)</f>
        <v>56.891689584554918</v>
      </c>
      <c r="I48" s="88">
        <f>'Roller D'!I48*(1+Sumary!$C$29)</f>
        <v>69.35407705238859</v>
      </c>
      <c r="J48" s="88">
        <f>'Roller D'!J48*(1+Sumary!$C$29)</f>
        <v>83.21646452022226</v>
      </c>
      <c r="K48" s="88">
        <f>'Roller D'!K48*(1+Sumary!$C$29)</f>
        <v>98.013447988055916</v>
      </c>
      <c r="L48" s="88">
        <f>'Roller D'!L48*(1+Sumary!$C$29)</f>
        <v>110.76755116910984</v>
      </c>
      <c r="M48" s="88">
        <f>'Roller D'!M48*(1+Sumary!$C$29)</f>
        <v>130.69583738950652</v>
      </c>
      <c r="N48" s="88">
        <f>'Roller D'!N48*(1+Sumary!$C$29)</f>
        <v>144.83443203429326</v>
      </c>
      <c r="O48" s="88">
        <f>'Roller D'!O48*(1+Sumary!$C$29)</f>
        <v>155.32300372923885</v>
      </c>
    </row>
    <row r="49" spans="1:15" ht="15" customHeight="1" x14ac:dyDescent="0.25">
      <c r="A49" s="524"/>
      <c r="B49" s="97">
        <f>[3]Sumary!BN17</f>
        <v>3.5</v>
      </c>
      <c r="C49" s="98">
        <f>[3]Sumary!BO17</f>
        <v>137.79527559055117</v>
      </c>
      <c r="D49" s="88">
        <f>'Roller D'!D49*(1+Sumary!$C$29)</f>
        <v>33.055299798866784</v>
      </c>
      <c r="E49" s="88">
        <f>'Roller D'!E49*(1+Sumary!$C$29)</f>
        <v>39.527085978256544</v>
      </c>
      <c r="F49" s="88">
        <f>'Roller D'!F49*(1+Sumary!$C$29)</f>
        <v>46.305577167877559</v>
      </c>
      <c r="G49" s="88">
        <f>'Roller D'!G49*(1+Sumary!$C$29)</f>
        <v>52.87128209860542</v>
      </c>
      <c r="H49" s="88">
        <f>'Roller D'!H49*(1+Sumary!$C$29)</f>
        <v>59.803125793342076</v>
      </c>
      <c r="I49" s="88">
        <f>'Roller D'!I49*(1+Sumary!$C$29)</f>
        <v>72.993969408575339</v>
      </c>
      <c r="J49" s="88">
        <f>'Roller D'!J49*(1+Sumary!$C$29)</f>
        <v>87.584813023808564</v>
      </c>
      <c r="K49" s="88">
        <f>'Roller D'!K49*(1+Sumary!$C$29)</f>
        <v>103.11025263904182</v>
      </c>
      <c r="L49" s="88">
        <f>'Roller D'!L49*(1+Sumary!$C$29)</f>
        <v>116.59042358668415</v>
      </c>
      <c r="M49" s="88">
        <f>'Roller D'!M49*(1+Sumary!$C$29)</f>
        <v>137.65319069237526</v>
      </c>
      <c r="N49" s="88">
        <f>'Roller D'!N49*(1+Sumary!$C$29)</f>
        <v>152.59666967051822</v>
      </c>
      <c r="O49" s="88">
        <f>'Roller D'!O49*(1+Sumary!$C$29)</f>
        <v>163.68233656825041</v>
      </c>
    </row>
    <row r="50" spans="1:15" ht="15" customHeight="1" x14ac:dyDescent="0.25">
      <c r="B50" s="99"/>
      <c r="C50" s="100"/>
    </row>
    <row r="51" spans="1:15" ht="15" customHeight="1" x14ac:dyDescent="0.25">
      <c r="A51" s="65" t="s">
        <v>5</v>
      </c>
    </row>
    <row r="52" spans="1:15" ht="15" customHeight="1" x14ac:dyDescent="0.2">
      <c r="A52" s="90"/>
      <c r="B52" s="529"/>
      <c r="C52" s="530"/>
      <c r="D52" s="530"/>
      <c r="E52" s="530"/>
      <c r="F52" s="530"/>
      <c r="G52" s="530"/>
      <c r="H52" s="530"/>
      <c r="I52" s="530"/>
      <c r="J52" s="530"/>
      <c r="K52" s="530"/>
      <c r="L52" s="530"/>
      <c r="M52" s="530"/>
      <c r="N52" s="530"/>
      <c r="O52" s="530"/>
    </row>
    <row r="53" spans="1:15" ht="15" customHeight="1" x14ac:dyDescent="0.25">
      <c r="A53" s="523" t="s">
        <v>254</v>
      </c>
      <c r="B53" s="91" t="s">
        <v>255</v>
      </c>
      <c r="C53" s="92"/>
      <c r="D53" s="93">
        <f>[3]Sumary!BP4</f>
        <v>0.61</v>
      </c>
      <c r="E53" s="93">
        <f>[3]Sumary!BQ4</f>
        <v>0.76200000000000001</v>
      </c>
      <c r="F53" s="93">
        <f>[3]Sumary!BR4</f>
        <v>0.91400000000000003</v>
      </c>
      <c r="G53" s="93">
        <f>[3]Sumary!BS4</f>
        <v>1.0669999999999999</v>
      </c>
      <c r="H53" s="93">
        <f>[3]Sumary!BT4</f>
        <v>1.2190000000000001</v>
      </c>
      <c r="I53" s="93">
        <f>[3]Sumary!BU4</f>
        <v>1.524</v>
      </c>
      <c r="J53" s="93">
        <f>[3]Sumary!BV4</f>
        <v>1.829</v>
      </c>
      <c r="K53" s="93">
        <f>[3]Sumary!BW4</f>
        <v>2.1339999999999999</v>
      </c>
      <c r="L53" s="93">
        <f>[3]Sumary!BX4</f>
        <v>2.4380000000000002</v>
      </c>
      <c r="M53" s="93">
        <f>[3]Sumary!BY4</f>
        <v>2.9129999999999998</v>
      </c>
      <c r="N53" s="93">
        <f>[3]Sumary!BZ4</f>
        <v>3.25</v>
      </c>
      <c r="O53" s="93">
        <f>[3]Sumary!CA4</f>
        <v>3.5</v>
      </c>
    </row>
    <row r="54" spans="1:15" ht="15" customHeight="1" x14ac:dyDescent="0.25">
      <c r="A54" s="524"/>
      <c r="B54" s="102"/>
      <c r="C54" s="103" t="s">
        <v>256</v>
      </c>
      <c r="D54" s="96">
        <f>[3]Sumary!BP5</f>
        <v>24.015748031496063</v>
      </c>
      <c r="E54" s="96">
        <f>[3]Sumary!BQ5</f>
        <v>30</v>
      </c>
      <c r="F54" s="96">
        <f>[3]Sumary!BR5</f>
        <v>35.984251968503933</v>
      </c>
      <c r="G54" s="96">
        <f>[3]Sumary!BS5</f>
        <v>42.00787401574803</v>
      </c>
      <c r="H54" s="96">
        <f>[3]Sumary!BT5</f>
        <v>47.99212598425197</v>
      </c>
      <c r="I54" s="96">
        <f>[3]Sumary!BU5</f>
        <v>60</v>
      </c>
      <c r="J54" s="96">
        <f>[3]Sumary!BV5</f>
        <v>72.00787401574803</v>
      </c>
      <c r="K54" s="96">
        <f>[3]Sumary!BW5</f>
        <v>84.015748031496059</v>
      </c>
      <c r="L54" s="96">
        <f>[3]Sumary!BX5</f>
        <v>95.984251968503941</v>
      </c>
      <c r="M54" s="96">
        <f>[3]Sumary!BY5</f>
        <v>114.68503937007874</v>
      </c>
      <c r="N54" s="96">
        <f>[3]Sumary!BZ5</f>
        <v>127.95275590551181</v>
      </c>
      <c r="O54" s="96">
        <f>[3]Sumary!CA5</f>
        <v>137.79527559055117</v>
      </c>
    </row>
    <row r="55" spans="1:15" ht="15" customHeight="1" x14ac:dyDescent="0.25">
      <c r="A55" s="524"/>
      <c r="B55" s="97">
        <f>[3]Sumary!BN6</f>
        <v>0.61</v>
      </c>
      <c r="C55" s="98">
        <f>[3]Sumary!BO6</f>
        <v>24.015748031496063</v>
      </c>
      <c r="D55" s="88">
        <f>'Roller D'!D55*(1+Sumary!$C$29)</f>
        <v>18.206024438319488</v>
      </c>
      <c r="E55" s="88">
        <f>'Roller D'!E55*(1+Sumary!$C$29)</f>
        <v>20.977663314753197</v>
      </c>
      <c r="F55" s="88">
        <f>'Roller D'!F55*(1+Sumary!$C$29)</f>
        <v>24.179178799734224</v>
      </c>
      <c r="G55" s="88">
        <f>'Roller D'!G55*(1+Sumary!$C$29)</f>
        <v>27.041011793562816</v>
      </c>
      <c r="H55" s="88">
        <f>'Roller D'!H55*(1+Sumary!$C$29)</f>
        <v>30.457465582817502</v>
      </c>
      <c r="I55" s="88">
        <f>'Roller D'!I55*(1+Sumary!$C$29)</f>
        <v>36.305875757353462</v>
      </c>
      <c r="J55" s="88">
        <f>'Roller D'!J55*(1+Sumary!$C$29)</f>
        <v>43.554285931889424</v>
      </c>
      <c r="K55" s="88">
        <f>'Roller D'!K55*(1+Sumary!$C$29)</f>
        <v>51.737292106425379</v>
      </c>
      <c r="L55" s="88">
        <f>'Roller D'!L55*(1+Sumary!$C$29)</f>
        <v>57.899103165635005</v>
      </c>
      <c r="M55" s="88">
        <f>'Roller D'!M55*(1+Sumary!$C$29)</f>
        <v>67.526932945650017</v>
      </c>
      <c r="N55" s="88">
        <f>'Roller D'!N55*(1+Sumary!$C$29)</f>
        <v>74.35762481062909</v>
      </c>
      <c r="O55" s="88">
        <f>'Roller D'!O55*(1+Sumary!$C$29)</f>
        <v>79.424903642215938</v>
      </c>
    </row>
    <row r="56" spans="1:15" ht="15" customHeight="1" x14ac:dyDescent="0.25">
      <c r="A56" s="524"/>
      <c r="B56" s="97">
        <f>[3]Sumary!BN7</f>
        <v>0.76200000000000001</v>
      </c>
      <c r="C56" s="98">
        <f>[3]Sumary!BO7</f>
        <v>30</v>
      </c>
      <c r="D56" s="88">
        <f>'Roller D'!D56*(1+Sumary!$C$29)</f>
        <v>19.391708179531925</v>
      </c>
      <c r="E56" s="88">
        <f>'Roller D'!E56*(1+Sumary!$C$29)</f>
        <v>22.458796119349717</v>
      </c>
      <c r="F56" s="88">
        <f>'Roller D'!F56*(1+Sumary!$C$29)</f>
        <v>25.955760667714827</v>
      </c>
      <c r="G56" s="88">
        <f>'Roller D'!G56*(1+Sumary!$C$29)</f>
        <v>29.114986468765558</v>
      </c>
      <c r="H56" s="88">
        <f>'Roller D'!H56*(1+Sumary!$C$29)</f>
        <v>32.826889321404323</v>
      </c>
      <c r="I56" s="88">
        <f>'Roller D'!I56*(1+Sumary!$C$29)</f>
        <v>39.268141366546494</v>
      </c>
      <c r="J56" s="88">
        <f>'Roller D'!J56*(1+Sumary!$C$29)</f>
        <v>47.109393411688679</v>
      </c>
      <c r="K56" s="88">
        <f>'Roller D'!K56*(1+Sumary!$C$29)</f>
        <v>55.885241456830855</v>
      </c>
      <c r="L56" s="88">
        <f>'Roller D'!L56*(1+Sumary!$C$29)</f>
        <v>62.63795064280864</v>
      </c>
      <c r="M56" s="88">
        <f>'Roller D'!M56*(1+Sumary!$C$29)</f>
        <v>73.189058745898919</v>
      </c>
      <c r="N56" s="88">
        <f>'Roller D'!N56*(1+Sumary!$C$29)</f>
        <v>80.674792284301915</v>
      </c>
      <c r="O56" s="88">
        <f>'Roller D'!O56*(1+Sumary!$C$29)</f>
        <v>86.228007075402061</v>
      </c>
    </row>
    <row r="57" spans="1:15" ht="15" customHeight="1" x14ac:dyDescent="0.25">
      <c r="A57" s="524"/>
      <c r="B57" s="97">
        <f>[3]Sumary!BN8</f>
        <v>0.91400000000000003</v>
      </c>
      <c r="C57" s="98">
        <f>[3]Sumary!BO8</f>
        <v>35.984251968503933</v>
      </c>
      <c r="D57" s="88">
        <f>'Roller D'!D57*(1+Sumary!$C$29)</f>
        <v>20.577391920744365</v>
      </c>
      <c r="E57" s="88">
        <f>'Roller D'!E57*(1+Sumary!$C$29)</f>
        <v>23.939928923946241</v>
      </c>
      <c r="F57" s="88">
        <f>'Roller D'!F57*(1+Sumary!$C$29)</f>
        <v>27.73234253569543</v>
      </c>
      <c r="G57" s="88">
        <f>'Roller D'!G57*(1+Sumary!$C$29)</f>
        <v>31.188961143968296</v>
      </c>
      <c r="H57" s="88">
        <f>'Roller D'!H57*(1+Sumary!$C$29)</f>
        <v>35.196313059991148</v>
      </c>
      <c r="I57" s="88">
        <f>'Roller D'!I57*(1+Sumary!$C$29)</f>
        <v>42.230406975739541</v>
      </c>
      <c r="J57" s="88">
        <f>'Roller D'!J57*(1+Sumary!$C$29)</f>
        <v>50.664500891487947</v>
      </c>
      <c r="K57" s="88">
        <f>'Roller D'!K57*(1+Sumary!$C$29)</f>
        <v>60.033190807236338</v>
      </c>
      <c r="L57" s="88">
        <f>'Roller D'!L57*(1+Sumary!$C$29)</f>
        <v>67.376798119982297</v>
      </c>
      <c r="M57" s="88">
        <f>'Roller D'!M57*(1+Sumary!$C$29)</f>
        <v>78.851184546147834</v>
      </c>
      <c r="N57" s="88">
        <f>'Roller D'!N57*(1+Sumary!$C$29)</f>
        <v>86.99195975797474</v>
      </c>
      <c r="O57" s="88">
        <f>'Roller D'!O57*(1+Sumary!$C$29)</f>
        <v>93.031110508588185</v>
      </c>
    </row>
    <row r="58" spans="1:15" ht="15" customHeight="1" x14ac:dyDescent="0.25">
      <c r="A58" s="524"/>
      <c r="B58" s="97">
        <f>[3]Sumary!BN9</f>
        <v>1.0669999999999999</v>
      </c>
      <c r="C58" s="98">
        <f>[3]Sumary!BO9</f>
        <v>42.00787401574803</v>
      </c>
      <c r="D58" s="88">
        <f>'Roller D'!D58*(1+Sumary!$C$29)</f>
        <v>21.770876212885835</v>
      </c>
      <c r="E58" s="88">
        <f>'Roller D'!E58*(1+Sumary!$C$29)</f>
        <v>25.430806023309842</v>
      </c>
      <c r="F58" s="88">
        <f>'Roller D'!F58*(1+Sumary!$C$29)</f>
        <v>29.52061244228117</v>
      </c>
      <c r="G58" s="88">
        <f>'Roller D'!G58*(1+Sumary!$C$29)</f>
        <v>33.276580389402632</v>
      </c>
      <c r="H58" s="88">
        <f>'Roller D'!H58*(1+Sumary!$C$29)</f>
        <v>37.581325112647612</v>
      </c>
      <c r="I58" s="88">
        <f>'Roller D'!I58*(1+Sumary!$C$29)</f>
        <v>45.212161174466743</v>
      </c>
      <c r="J58" s="88">
        <f>'Roller D'!J58*(1+Sumary!$C$29)</f>
        <v>54.242997236285881</v>
      </c>
      <c r="K58" s="88">
        <f>'Roller D'!K58*(1+Sumary!$C$29)</f>
        <v>64.208429298105017</v>
      </c>
      <c r="L58" s="88">
        <f>'Roller D'!L58*(1+Sumary!$C$29)</f>
        <v>72.146822225295224</v>
      </c>
      <c r="M58" s="88">
        <f>'Roller D'!M58*(1+Sumary!$C$29)</f>
        <v>84.550561174029966</v>
      </c>
      <c r="N58" s="88">
        <f>'Roller D'!N58*(1+Sumary!$C$29)</f>
        <v>93.350687543974374</v>
      </c>
      <c r="O58" s="88">
        <f>'Roller D'!O58*(1+Sumary!$C$29)</f>
        <v>99.878971201203157</v>
      </c>
    </row>
    <row r="59" spans="1:15" ht="15" customHeight="1" x14ac:dyDescent="0.25">
      <c r="A59" s="524"/>
      <c r="B59" s="97">
        <f>[3]Sumary!BN10</f>
        <v>1.2190000000000001</v>
      </c>
      <c r="C59" s="98">
        <f>[3]Sumary!BO10</f>
        <v>47.99212598425197</v>
      </c>
      <c r="D59" s="88">
        <f>'Roller D'!D59*(1+Sumary!$C$29)</f>
        <v>22.956559954098271</v>
      </c>
      <c r="E59" s="88">
        <f>'Roller D'!E59*(1+Sumary!$C$29)</f>
        <v>26.911938827906368</v>
      </c>
      <c r="F59" s="88">
        <f>'Roller D'!F59*(1+Sumary!$C$29)</f>
        <v>31.297194310261773</v>
      </c>
      <c r="G59" s="88">
        <f>'Roller D'!G59*(1+Sumary!$C$29)</f>
        <v>35.350555064605373</v>
      </c>
      <c r="H59" s="88">
        <f>'Roller D'!H59*(1+Sumary!$C$29)</f>
        <v>39.950748851234437</v>
      </c>
      <c r="I59" s="88">
        <f>'Roller D'!I59*(1+Sumary!$C$29)</f>
        <v>48.17442678365979</v>
      </c>
      <c r="J59" s="88">
        <f>'Roller D'!J59*(1+Sumary!$C$29)</f>
        <v>57.798104716085149</v>
      </c>
      <c r="K59" s="88">
        <f>'Roller D'!K59*(1+Sumary!$C$29)</f>
        <v>68.3563786485105</v>
      </c>
      <c r="L59" s="88">
        <f>'Roller D'!L59*(1+Sumary!$C$29)</f>
        <v>76.885669702468874</v>
      </c>
      <c r="M59" s="88">
        <f>'Roller D'!M59*(1+Sumary!$C$29)</f>
        <v>90.212686974278867</v>
      </c>
      <c r="N59" s="88">
        <f>'Roller D'!N59*(1+Sumary!$C$29)</f>
        <v>99.667855017647213</v>
      </c>
      <c r="O59" s="88">
        <f>'Roller D'!O59*(1+Sumary!$C$29)</f>
        <v>106.68207463438928</v>
      </c>
    </row>
    <row r="60" spans="1:15" ht="15" customHeight="1" x14ac:dyDescent="0.25">
      <c r="A60" s="524"/>
      <c r="B60" s="97">
        <f>[3]Sumary!BN11</f>
        <v>1.524</v>
      </c>
      <c r="C60" s="98">
        <f>[3]Sumary!BO11</f>
        <v>60</v>
      </c>
      <c r="D60" s="88">
        <f>'Roller D'!D60*(1+Sumary!$C$29)</f>
        <v>25.335727987452177</v>
      </c>
      <c r="E60" s="88">
        <f>'Roller D'!E60*(1+Sumary!$C$29)</f>
        <v>29.883948731866489</v>
      </c>
      <c r="F60" s="88">
        <f>'Roller D'!F60*(1+Sumary!$C$29)</f>
        <v>34.862046084828116</v>
      </c>
      <c r="G60" s="88">
        <f>'Roller D'!G60*(1+Sumary!$C$29)</f>
        <v>39.512148985242447</v>
      </c>
      <c r="H60" s="88">
        <f>'Roller D'!H60*(1+Sumary!$C$29)</f>
        <v>44.705184642477732</v>
      </c>
      <c r="I60" s="88">
        <f>'Roller D'!I60*(1+Sumary!$C$29)</f>
        <v>54.118446591580039</v>
      </c>
      <c r="J60" s="88">
        <f>'Roller D'!J60*(1+Sumary!$C$29)</f>
        <v>64.931708540682351</v>
      </c>
      <c r="K60" s="88">
        <f>'Roller D'!K60*(1+Sumary!$C$29)</f>
        <v>76.679566489784634</v>
      </c>
      <c r="L60" s="88">
        <f>'Roller D'!L60*(1+Sumary!$C$29)</f>
        <v>86.394541284955466</v>
      </c>
      <c r="M60" s="88">
        <f>'Roller D'!M60*(1+Sumary!$C$29)</f>
        <v>101.57418940240987</v>
      </c>
      <c r="N60" s="88">
        <f>'Roller D'!N60*(1+Sumary!$C$29)</f>
        <v>112.34375027731964</v>
      </c>
      <c r="O60" s="88">
        <f>'Roller D'!O60*(1+Sumary!$C$29)</f>
        <v>120.33303876019038</v>
      </c>
    </row>
    <row r="61" spans="1:15" ht="15" customHeight="1" x14ac:dyDescent="0.25">
      <c r="A61" s="524"/>
      <c r="B61" s="97">
        <f>[3]Sumary!BN12</f>
        <v>1.829</v>
      </c>
      <c r="C61" s="98">
        <f>[3]Sumary!BO12</f>
        <v>72.00787401574803</v>
      </c>
      <c r="D61" s="88">
        <f>'Roller D'!D61*(1+Sumary!$C$29)</f>
        <v>27.714896020806083</v>
      </c>
      <c r="E61" s="88">
        <f>'Roller D'!E61*(1+Sumary!$C$29)</f>
        <v>32.85595863582661</v>
      </c>
      <c r="F61" s="88">
        <f>'Roller D'!F61*(1+Sumary!$C$29)</f>
        <v>38.426897859394465</v>
      </c>
      <c r="G61" s="88">
        <f>'Roller D'!G61*(1+Sumary!$C$29)</f>
        <v>43.673742905879529</v>
      </c>
      <c r="H61" s="88">
        <f>'Roller D'!H61*(1+Sumary!$C$29)</f>
        <v>49.459620433721035</v>
      </c>
      <c r="I61" s="88">
        <f>'Roller D'!I61*(1+Sumary!$C$29)</f>
        <v>60.062466399500281</v>
      </c>
      <c r="J61" s="88">
        <f>'Roller D'!J61*(1+Sumary!$C$29)</f>
        <v>72.065312365279539</v>
      </c>
      <c r="K61" s="88">
        <f>'Roller D'!K61*(1+Sumary!$C$29)</f>
        <v>85.002754331058796</v>
      </c>
      <c r="L61" s="88">
        <f>'Roller D'!L61*(1+Sumary!$C$29)</f>
        <v>95.903412867442071</v>
      </c>
      <c r="M61" s="88">
        <f>'Roller D'!M61*(1+Sumary!$C$29)</f>
        <v>112.93569183054092</v>
      </c>
      <c r="N61" s="88">
        <f>'Roller D'!N61*(1+Sumary!$C$29)</f>
        <v>125.01964553699209</v>
      </c>
      <c r="O61" s="88">
        <f>'Roller D'!O61*(1+Sumary!$C$29)</f>
        <v>133.98400288599149</v>
      </c>
    </row>
    <row r="62" spans="1:15" ht="15" customHeight="1" x14ac:dyDescent="0.25">
      <c r="A62" s="524"/>
      <c r="B62" s="97">
        <f>[3]Sumary!BN13</f>
        <v>2.1339999999999999</v>
      </c>
      <c r="C62" s="98">
        <f>[3]Sumary!BO13</f>
        <v>84.015748031496059</v>
      </c>
      <c r="D62" s="88">
        <f>'Roller D'!D62*(1+Sumary!$C$29)</f>
        <v>30.094064054159983</v>
      </c>
      <c r="E62" s="88">
        <f>'Roller D'!E62*(1+Sumary!$C$29)</f>
        <v>35.827968539786738</v>
      </c>
      <c r="F62" s="88">
        <f>'Roller D'!F62*(1+Sumary!$C$29)</f>
        <v>41.991749633960801</v>
      </c>
      <c r="G62" s="88">
        <f>'Roller D'!G62*(1+Sumary!$C$29)</f>
        <v>47.835336826516595</v>
      </c>
      <c r="H62" s="88">
        <f>'Roller D'!H62*(1+Sumary!$C$29)</f>
        <v>54.214056224964317</v>
      </c>
      <c r="I62" s="88">
        <f>'Roller D'!I62*(1+Sumary!$C$29)</f>
        <v>66.006486207420522</v>
      </c>
      <c r="J62" s="88">
        <f>'Roller D'!J62*(1+Sumary!$C$29)</f>
        <v>79.198916189876755</v>
      </c>
      <c r="K62" s="88">
        <f>'Roller D'!K62*(1+Sumary!$C$29)</f>
        <v>93.325942172332944</v>
      </c>
      <c r="L62" s="88">
        <f>'Roller D'!L62*(1+Sumary!$C$29)</f>
        <v>105.41228444992863</v>
      </c>
      <c r="M62" s="88">
        <f>'Roller D'!M62*(1+Sumary!$C$29)</f>
        <v>124.29719425867194</v>
      </c>
      <c r="N62" s="88">
        <f>'Roller D'!N62*(1+Sumary!$C$29)</f>
        <v>137.69554079666455</v>
      </c>
      <c r="O62" s="88">
        <f>'Roller D'!O62*(1+Sumary!$C$29)</f>
        <v>147.63496701179258</v>
      </c>
    </row>
    <row r="63" spans="1:15" ht="15" customHeight="1" x14ac:dyDescent="0.25">
      <c r="A63" s="524"/>
      <c r="B63" s="97">
        <f>[3]Sumary!BN14</f>
        <v>2.4380000000000002</v>
      </c>
      <c r="C63" s="98">
        <f>[3]Sumary!BO14</f>
        <v>95.984251968503941</v>
      </c>
      <c r="D63" s="88">
        <f>'Roller D'!D63*(1+Sumary!$C$29)</f>
        <v>32.465431536584859</v>
      </c>
      <c r="E63" s="88">
        <f>'Roller D'!E63*(1+Sumary!$C$29)</f>
        <v>38.790234148979778</v>
      </c>
      <c r="F63" s="88">
        <f>'Roller D'!F63*(1+Sumary!$C$29)</f>
        <v>45.544913369922014</v>
      </c>
      <c r="G63" s="88">
        <f>'Roller D'!G63*(1+Sumary!$C$29)</f>
        <v>51.983286176922086</v>
      </c>
      <c r="H63" s="88">
        <f>'Roller D'!H63*(1+Sumary!$C$29)</f>
        <v>58.952903702137981</v>
      </c>
      <c r="I63" s="88">
        <f>'Roller D'!I63*(1+Sumary!$C$29)</f>
        <v>71.931017425806616</v>
      </c>
      <c r="J63" s="88">
        <f>'Roller D'!J63*(1+Sumary!$C$29)</f>
        <v>86.309131149475277</v>
      </c>
      <c r="K63" s="88">
        <f>'Roller D'!K63*(1+Sumary!$C$29)</f>
        <v>101.62184087314391</v>
      </c>
      <c r="L63" s="88">
        <f>'Roller D'!L63*(1+Sumary!$C$29)</f>
        <v>114.88997940427596</v>
      </c>
      <c r="M63" s="88">
        <f>'Roller D'!M63*(1+Sumary!$C$29)</f>
        <v>135.62144585916974</v>
      </c>
      <c r="N63" s="88">
        <f>'Roller D'!N63*(1+Sumary!$C$29)</f>
        <v>150.3298757440102</v>
      </c>
      <c r="O63" s="88">
        <f>'Roller D'!O63*(1+Sumary!$C$29)</f>
        <v>161.24117387816483</v>
      </c>
    </row>
    <row r="64" spans="1:15" ht="15" customHeight="1" x14ac:dyDescent="0.25">
      <c r="A64" s="524"/>
      <c r="B64" s="97">
        <f>[3]Sumary!BN15</f>
        <v>2.9129999999999998</v>
      </c>
      <c r="C64" s="98">
        <f>[3]Sumary!BO15</f>
        <v>114.68503937007874</v>
      </c>
      <c r="D64" s="88">
        <f>'Roller D'!D64*(1+Sumary!$C$29)</f>
        <v>36.170693227873727</v>
      </c>
      <c r="E64" s="88">
        <f>'Roller D'!E64*(1+Sumary!$C$29)</f>
        <v>43.418774163343912</v>
      </c>
      <c r="F64" s="88">
        <f>'Roller D'!F64*(1+Sumary!$C$29)</f>
        <v>51.0967317073614</v>
      </c>
      <c r="G64" s="88">
        <f>'Roller D'!G64*(1+Sumary!$C$29)</f>
        <v>58.464457036930632</v>
      </c>
      <c r="H64" s="88">
        <f>'Roller D'!H64*(1+Sumary!$C$29)</f>
        <v>66.357352885221786</v>
      </c>
      <c r="I64" s="88">
        <f>'Roller D'!I64*(1+Sumary!$C$29)</f>
        <v>81.188097454534869</v>
      </c>
      <c r="J64" s="88">
        <f>'Roller D'!J64*(1+Sumary!$C$29)</f>
        <v>97.418842023847958</v>
      </c>
      <c r="K64" s="88">
        <f>'Roller D'!K64*(1+Sumary!$C$29)</f>
        <v>114.584182593161</v>
      </c>
      <c r="L64" s="88">
        <f>'Roller D'!L64*(1+Sumary!$C$29)</f>
        <v>129.69887777044357</v>
      </c>
      <c r="M64" s="88">
        <f>'Roller D'!M64*(1+Sumary!$C$29)</f>
        <v>153.31558898494754</v>
      </c>
      <c r="N64" s="88">
        <f>'Roller D'!N64*(1+Sumary!$C$29)</f>
        <v>170.07102409923775</v>
      </c>
      <c r="O64" s="88">
        <f>'Roller D'!O64*(1+Sumary!$C$29)</f>
        <v>182.50087210687144</v>
      </c>
    </row>
    <row r="65" spans="1:15" ht="15" customHeight="1" x14ac:dyDescent="0.25">
      <c r="A65" s="524"/>
      <c r="B65" s="97">
        <f>[3]Sumary!BN16</f>
        <v>3.25</v>
      </c>
      <c r="C65" s="98">
        <f>[3]Sumary!BO16</f>
        <v>127.95275590551181</v>
      </c>
      <c r="D65" s="88">
        <f>'Roller D'!D65*(1+Sumary!$C$29)</f>
        <v>38.799478890956571</v>
      </c>
      <c r="E65" s="88">
        <f>'Roller D'!E65*(1+Sumary!$C$29)</f>
        <v>46.702601499850672</v>
      </c>
      <c r="F65" s="88">
        <f>'Roller D'!F65*(1+Sumary!$C$29)</f>
        <v>55.035600717292084</v>
      </c>
      <c r="G65" s="88">
        <f>'Roller D'!G65*(1+Sumary!$C$29)</f>
        <v>63.062677204978819</v>
      </c>
      <c r="H65" s="88">
        <f>'Roller D'!H65*(1+Sumary!$C$29)</f>
        <v>71.610614726693896</v>
      </c>
      <c r="I65" s="88">
        <f>'Roller D'!I65*(1+Sumary!$C$29)</f>
        <v>87.755752127548419</v>
      </c>
      <c r="J65" s="88">
        <f>'Roller D'!J65*(1+Sumary!$C$29)</f>
        <v>105.30088952840292</v>
      </c>
      <c r="K65" s="88">
        <f>'Roller D'!K65*(1+Sumary!$C$29)</f>
        <v>123.78062292925738</v>
      </c>
      <c r="L65" s="88">
        <f>'Roller D'!L65*(1+Sumary!$C$29)</f>
        <v>140.20540145338779</v>
      </c>
      <c r="M65" s="88">
        <f>'Roller D'!M65*(1+Sumary!$C$29)</f>
        <v>165.86911789734148</v>
      </c>
      <c r="N65" s="88">
        <f>'Roller D'!N65*(1+Sumary!$C$29)</f>
        <v>184.07684935336763</v>
      </c>
      <c r="O65" s="88">
        <f>'Roller D'!O65*(1+Sumary!$C$29)</f>
        <v>197.58406853439595</v>
      </c>
    </row>
    <row r="66" spans="1:15" ht="15" customHeight="1" x14ac:dyDescent="0.25">
      <c r="A66" s="524"/>
      <c r="B66" s="97">
        <f>[3]Sumary!BN17</f>
        <v>3.5</v>
      </c>
      <c r="C66" s="98">
        <f>[3]Sumary!BO17</f>
        <v>137.79527559055117</v>
      </c>
      <c r="D66" s="88">
        <f>'Roller D'!D66*(1+Sumary!$C$29)</f>
        <v>40.749616623213868</v>
      </c>
      <c r="E66" s="88">
        <f>'Roller D'!E66*(1+Sumary!$C$29)</f>
        <v>49.13867519162126</v>
      </c>
      <c r="F66" s="88">
        <f>'Roller D'!F66*(1+Sumary!$C$29)</f>
        <v>57.95761036857597</v>
      </c>
      <c r="G66" s="88">
        <f>'Roller D'!G66*(1+Sumary!$C$29)</f>
        <v>66.473819762878065</v>
      </c>
      <c r="H66" s="88">
        <f>'Roller D'!H66*(1+Sumary!$C$29)</f>
        <v>75.507693244106449</v>
      </c>
      <c r="I66" s="88">
        <f>'Roller D'!I66*(1+Sumary!$C$29)</f>
        <v>92.627899511089595</v>
      </c>
      <c r="J66" s="88">
        <f>'Roller D'!J66*(1+Sumary!$C$29)</f>
        <v>111.14810577807273</v>
      </c>
      <c r="K66" s="88">
        <f>'Roller D'!K66*(1+Sumary!$C$29)</f>
        <v>130.60290804505587</v>
      </c>
      <c r="L66" s="88">
        <f>'Roller D'!L66*(1+Sumary!$C$29)</f>
        <v>147.9995584882129</v>
      </c>
      <c r="M66" s="88">
        <f>'Roller D'!M66*(1+Sumary!$C$29)</f>
        <v>175.18182480564562</v>
      </c>
      <c r="N66" s="88">
        <f>'Roller D'!N66*(1+Sumary!$C$29)</f>
        <v>194.46692743506634</v>
      </c>
      <c r="O66" s="88">
        <f>'Roller D'!O66*(1+Sumary!$C$29)</f>
        <v>208.77338339160997</v>
      </c>
    </row>
    <row r="67" spans="1:15" ht="15" customHeight="1" x14ac:dyDescent="0.25">
      <c r="B67" s="99"/>
      <c r="C67" s="100"/>
    </row>
    <row r="68" spans="1:15" ht="15" customHeight="1" x14ac:dyDescent="0.25">
      <c r="A68" s="65" t="s">
        <v>32</v>
      </c>
    </row>
    <row r="69" spans="1:15" ht="15" customHeight="1" x14ac:dyDescent="0.2">
      <c r="A69" s="90"/>
      <c r="B69" s="529"/>
      <c r="C69" s="530"/>
      <c r="D69" s="530"/>
      <c r="E69" s="530"/>
      <c r="F69" s="530"/>
      <c r="G69" s="530"/>
      <c r="H69" s="530"/>
      <c r="I69" s="530"/>
      <c r="J69" s="530"/>
      <c r="K69" s="530"/>
      <c r="L69" s="530"/>
      <c r="M69" s="530"/>
      <c r="N69" s="530"/>
      <c r="O69" s="530"/>
    </row>
    <row r="70" spans="1:15" ht="15" customHeight="1" x14ac:dyDescent="0.25">
      <c r="A70" s="523" t="s">
        <v>254</v>
      </c>
      <c r="B70" s="91" t="s">
        <v>255</v>
      </c>
      <c r="C70" s="92"/>
      <c r="D70" s="93">
        <f>[3]Sumary!BP4</f>
        <v>0.61</v>
      </c>
      <c r="E70" s="93">
        <f>[3]Sumary!BQ4</f>
        <v>0.76200000000000001</v>
      </c>
      <c r="F70" s="93">
        <f>[3]Sumary!BR4</f>
        <v>0.91400000000000003</v>
      </c>
      <c r="G70" s="93">
        <f>[3]Sumary!BS4</f>
        <v>1.0669999999999999</v>
      </c>
      <c r="H70" s="93">
        <f>[3]Sumary!BT4</f>
        <v>1.2190000000000001</v>
      </c>
      <c r="I70" s="93">
        <f>[3]Sumary!BU4</f>
        <v>1.524</v>
      </c>
      <c r="J70" s="93">
        <f>[3]Sumary!BV4</f>
        <v>1.829</v>
      </c>
      <c r="K70" s="93">
        <f>[3]Sumary!BW4</f>
        <v>2.1339999999999999</v>
      </c>
      <c r="L70" s="93">
        <f>[3]Sumary!BX4</f>
        <v>2.4380000000000002</v>
      </c>
      <c r="M70" s="93">
        <f>[3]Sumary!BY4</f>
        <v>2.9129999999999998</v>
      </c>
      <c r="N70" s="93">
        <f>[3]Sumary!BZ4</f>
        <v>3.25</v>
      </c>
      <c r="O70" s="93">
        <f>[3]Sumary!CA4</f>
        <v>3.5</v>
      </c>
    </row>
    <row r="71" spans="1:15" ht="15" customHeight="1" x14ac:dyDescent="0.25">
      <c r="A71" s="524"/>
      <c r="B71" s="102"/>
      <c r="C71" s="103" t="s">
        <v>256</v>
      </c>
      <c r="D71" s="96">
        <f>[3]Sumary!BP5</f>
        <v>24.015748031496063</v>
      </c>
      <c r="E71" s="96">
        <f>[3]Sumary!BQ5</f>
        <v>30</v>
      </c>
      <c r="F71" s="96">
        <f>[3]Sumary!BR5</f>
        <v>35.984251968503933</v>
      </c>
      <c r="G71" s="96">
        <f>[3]Sumary!BS5</f>
        <v>42.00787401574803</v>
      </c>
      <c r="H71" s="96">
        <f>[3]Sumary!BT5</f>
        <v>47.99212598425197</v>
      </c>
      <c r="I71" s="96">
        <f>[3]Sumary!BU5</f>
        <v>60</v>
      </c>
      <c r="J71" s="96">
        <f>[3]Sumary!BV5</f>
        <v>72.00787401574803</v>
      </c>
      <c r="K71" s="96">
        <f>[3]Sumary!BW5</f>
        <v>84.015748031496059</v>
      </c>
      <c r="L71" s="96">
        <f>[3]Sumary!BX5</f>
        <v>95.984251968503941</v>
      </c>
      <c r="M71" s="96">
        <f>[3]Sumary!BY5</f>
        <v>114.68503937007874</v>
      </c>
      <c r="N71" s="96">
        <f>[3]Sumary!BZ5</f>
        <v>127.95275590551181</v>
      </c>
      <c r="O71" s="96">
        <f>[3]Sumary!CA5</f>
        <v>137.79527559055117</v>
      </c>
    </row>
    <row r="72" spans="1:15" ht="15" customHeight="1" x14ac:dyDescent="0.25">
      <c r="A72" s="524"/>
      <c r="B72" s="97">
        <f>[3]Sumary!BN6</f>
        <v>0.61</v>
      </c>
      <c r="C72" s="98">
        <f>[3]Sumary!BO6</f>
        <v>24.015748031496063</v>
      </c>
      <c r="D72" s="88">
        <f>'Roller D'!D72*(1+Sumary!$C$29)</f>
        <v>21.863640591502346</v>
      </c>
      <c r="E72" s="88">
        <f>'Roller D'!E72*(1+Sumary!$C$29)</f>
        <v>25.546685460204571</v>
      </c>
      <c r="F72" s="88">
        <f>'Roller D'!F72*(1+Sumary!$C$29)</f>
        <v>29.885697207162025</v>
      </c>
      <c r="G72" s="88">
        <f>'Roller D'!G72*(1+Sumary!$C$29)</f>
        <v>33.70277890595392</v>
      </c>
      <c r="H72" s="88">
        <f>'Roller D'!H72*(1+Sumary!$C$29)</f>
        <v>38.369774092038988</v>
      </c>
      <c r="I72" s="88">
        <f>'Roller D'!I72*(1+Sumary!$C$29)</f>
        <v>46.197884098660715</v>
      </c>
      <c r="J72" s="88">
        <f>'Roller D'!J72*(1+Sumary!$C$29)</f>
        <v>55.425994105282449</v>
      </c>
      <c r="K72" s="88">
        <f>'Roller D'!K72*(1+Sumary!$C$29)</f>
        <v>65.588700111904188</v>
      </c>
      <c r="L72" s="88">
        <f>'Roller D'!L72*(1+Sumary!$C$29)</f>
        <v>73.723720184077976</v>
      </c>
      <c r="M72" s="88">
        <f>'Roller D'!M72*(1+Sumary!$C$29)</f>
        <v>86.434689046849527</v>
      </c>
      <c r="N72" s="88">
        <f>'Roller D'!N72*(1+Sumary!$C$29)</f>
        <v>95.452786955805337</v>
      </c>
      <c r="O72" s="88">
        <f>'Roller D'!O72*(1+Sumary!$C$29)</f>
        <v>102.14277056779036</v>
      </c>
    </row>
    <row r="73" spans="1:15" ht="15" customHeight="1" x14ac:dyDescent="0.25">
      <c r="A73" s="524"/>
      <c r="B73" s="97">
        <f>[3]Sumary!BN7</f>
        <v>0.76200000000000001</v>
      </c>
      <c r="C73" s="98">
        <f>[3]Sumary!BO7</f>
        <v>30</v>
      </c>
      <c r="D73" s="88">
        <f>'Roller D'!D73*(1+Sumary!$C$29)</f>
        <v>23.599777456758144</v>
      </c>
      <c r="E73" s="88">
        <f>'Roller D'!E73*(1+Sumary!$C$29)</f>
        <v>27.715433478770006</v>
      </c>
      <c r="F73" s="88">
        <f>'Roller D'!F73*(1+Sumary!$C$29)</f>
        <v>32.487056379037114</v>
      </c>
      <c r="G73" s="88">
        <f>'Roller D'!G73*(1+Sumary!$C$29)</f>
        <v>36.739595357147245</v>
      </c>
      <c r="H73" s="88">
        <f>'Roller D'!H73*(1+Sumary!$C$29)</f>
        <v>41.83920169654197</v>
      </c>
      <c r="I73" s="88">
        <f>'Roller D'!I73*(1+Sumary!$C$29)</f>
        <v>50.535380135791591</v>
      </c>
      <c r="J73" s="88">
        <f>'Roller D'!J73*(1+Sumary!$C$29)</f>
        <v>60.631558575041232</v>
      </c>
      <c r="K73" s="88">
        <f>'Roller D'!K73*(1+Sumary!$C$29)</f>
        <v>71.662333014290837</v>
      </c>
      <c r="L73" s="88">
        <f>'Roller D'!L73*(1+Sumary!$C$29)</f>
        <v>80.662575393083941</v>
      </c>
      <c r="M73" s="88">
        <f>'Roller D'!M73*(1+Sumary!$C$29)</f>
        <v>94.725454109948103</v>
      </c>
      <c r="N73" s="88">
        <f>'Roller D'!N73*(1+Sumary!$C$29)</f>
        <v>104.70269648380754</v>
      </c>
      <c r="O73" s="88">
        <f>'Roller D'!O73*(1+Sumary!$C$29)</f>
        <v>112.10421159794659</v>
      </c>
    </row>
    <row r="74" spans="1:15" ht="15" customHeight="1" x14ac:dyDescent="0.25">
      <c r="A74" s="524"/>
      <c r="B74" s="97">
        <f>[3]Sumary!BN8</f>
        <v>0.91400000000000003</v>
      </c>
      <c r="C74" s="98">
        <f>[3]Sumary!BO8</f>
        <v>35.984251968503933</v>
      </c>
      <c r="D74" s="88">
        <f>'Roller D'!D74*(1+Sumary!$C$29)</f>
        <v>25.335914322013945</v>
      </c>
      <c r="E74" s="88">
        <f>'Roller D'!E74*(1+Sumary!$C$29)</f>
        <v>29.884181497335451</v>
      </c>
      <c r="F74" s="88">
        <f>'Roller D'!F74*(1+Sumary!$C$29)</f>
        <v>35.088415550912188</v>
      </c>
      <c r="G74" s="88">
        <f>'Roller D'!G74*(1+Sumary!$C$29)</f>
        <v>39.77641180834059</v>
      </c>
      <c r="H74" s="88">
        <f>'Roller D'!H74*(1+Sumary!$C$29)</f>
        <v>45.308629301044952</v>
      </c>
      <c r="I74" s="88">
        <f>'Roller D'!I74*(1+Sumary!$C$29)</f>
        <v>54.872876172922474</v>
      </c>
      <c r="J74" s="88">
        <f>'Roller D'!J74*(1+Sumary!$C$29)</f>
        <v>65.837123044800009</v>
      </c>
      <c r="K74" s="88">
        <f>'Roller D'!K74*(1+Sumary!$C$29)</f>
        <v>77.735965916677529</v>
      </c>
      <c r="L74" s="88">
        <f>'Roller D'!L74*(1+Sumary!$C$29)</f>
        <v>87.601430602089906</v>
      </c>
      <c r="M74" s="88">
        <f>'Roller D'!M74*(1+Sumary!$C$29)</f>
        <v>103.01621917304671</v>
      </c>
      <c r="N74" s="88">
        <f>'Roller D'!N74*(1+Sumary!$C$29)</f>
        <v>113.95260601180973</v>
      </c>
      <c r="O74" s="88">
        <f>'Roller D'!O74*(1+Sumary!$C$29)</f>
        <v>122.06565262810281</v>
      </c>
    </row>
    <row r="75" spans="1:15" ht="15" customHeight="1" x14ac:dyDescent="0.25">
      <c r="A75" s="524"/>
      <c r="B75" s="97">
        <f>[3]Sumary!BN9</f>
        <v>1.0669999999999999</v>
      </c>
      <c r="C75" s="98">
        <f>[3]Sumary!BO9</f>
        <v>42.00787401574803</v>
      </c>
      <c r="D75" s="88">
        <f>'Roller D'!D75*(1+Sumary!$C$29)</f>
        <v>27.083473140330636</v>
      </c>
      <c r="E75" s="88">
        <f>'Roller D'!E75*(1+Sumary!$C$29)</f>
        <v>32.067197594970402</v>
      </c>
      <c r="F75" s="88">
        <f>'Roller D'!F75*(1+Sumary!$C$29)</f>
        <v>37.706888927865393</v>
      </c>
      <c r="G75" s="88">
        <f>'Roller D'!G75*(1+Sumary!$C$29)</f>
        <v>42.83320731513389</v>
      </c>
      <c r="H75" s="88">
        <f>'Roller D'!H75*(1+Sumary!$C$29)</f>
        <v>48.800882087156495</v>
      </c>
      <c r="I75" s="88">
        <f>'Roller D'!I75*(1+Sumary!$C$29)</f>
        <v>59.238908368192369</v>
      </c>
      <c r="J75" s="88">
        <f>'Roller D'!J75*(1+Sumary!$C$29)</f>
        <v>71.076934649228249</v>
      </c>
      <c r="K75" s="88">
        <f>'Roller D'!K75*(1+Sumary!$C$29)</f>
        <v>83.849556930264129</v>
      </c>
      <c r="L75" s="88">
        <f>'Roller D'!L75*(1+Sumary!$C$29)</f>
        <v>94.585936174312991</v>
      </c>
      <c r="M75" s="88">
        <f>'Roller D'!M75*(1+Sumary!$C$29)</f>
        <v>111.36152874313937</v>
      </c>
      <c r="N75" s="88">
        <f>'Roller D'!N75*(1+Sumary!$C$29)</f>
        <v>123.26337020775935</v>
      </c>
      <c r="O75" s="88">
        <f>'Roller D'!O75*(1+Sumary!$C$29)</f>
        <v>132.09262945451007</v>
      </c>
    </row>
    <row r="76" spans="1:15" ht="15" customHeight="1" x14ac:dyDescent="0.25">
      <c r="A76" s="524"/>
      <c r="B76" s="97">
        <f>[3]Sumary!BN10</f>
        <v>1.2190000000000001</v>
      </c>
      <c r="C76" s="98">
        <f>[3]Sumary!BO10</f>
        <v>47.99212598425197</v>
      </c>
      <c r="D76" s="88">
        <f>'Roller D'!D76*(1+Sumary!$C$29)</f>
        <v>28.819610005586433</v>
      </c>
      <c r="E76" s="88">
        <f>'Roller D'!E76*(1+Sumary!$C$29)</f>
        <v>34.235945613535847</v>
      </c>
      <c r="F76" s="88">
        <f>'Roller D'!F76*(1+Sumary!$C$29)</f>
        <v>40.308248099740482</v>
      </c>
      <c r="G76" s="88">
        <f>'Roller D'!G76*(1+Sumary!$C$29)</f>
        <v>45.870023766327229</v>
      </c>
      <c r="H76" s="88">
        <f>'Roller D'!H76*(1+Sumary!$C$29)</f>
        <v>52.270309691659484</v>
      </c>
      <c r="I76" s="88">
        <f>'Roller D'!I76*(1+Sumary!$C$29)</f>
        <v>63.576404405323267</v>
      </c>
      <c r="J76" s="88">
        <f>'Roller D'!J76*(1+Sumary!$C$29)</f>
        <v>76.282499118987033</v>
      </c>
      <c r="K76" s="88">
        <f>'Roller D'!K76*(1+Sumary!$C$29)</f>
        <v>89.92318983265082</v>
      </c>
      <c r="L76" s="88">
        <f>'Roller D'!L76*(1+Sumary!$C$29)</f>
        <v>101.52479138331897</v>
      </c>
      <c r="M76" s="88">
        <f>'Roller D'!M76*(1+Sumary!$C$29)</f>
        <v>119.65229380623798</v>
      </c>
      <c r="N76" s="88">
        <f>'Roller D'!N76*(1+Sumary!$C$29)</f>
        <v>132.51327973576156</v>
      </c>
      <c r="O76" s="88">
        <f>'Roller D'!O76*(1+Sumary!$C$29)</f>
        <v>142.05407048466628</v>
      </c>
    </row>
    <row r="77" spans="1:15" ht="15" customHeight="1" x14ac:dyDescent="0.25">
      <c r="A77" s="524"/>
      <c r="B77" s="97">
        <f>[3]Sumary!BN11</f>
        <v>1.524</v>
      </c>
      <c r="C77" s="98">
        <f>[3]Sumary!BO11</f>
        <v>60</v>
      </c>
      <c r="D77" s="88">
        <f>'Roller D'!D77*(1+Sumary!$C$29)</f>
        <v>32.303305689158918</v>
      </c>
      <c r="E77" s="88">
        <f>'Roller D'!E77*(1+Sumary!$C$29)</f>
        <v>38.587709729736225</v>
      </c>
      <c r="F77" s="88">
        <f>'Roller D'!F77*(1+Sumary!$C$29)</f>
        <v>45.528080648568768</v>
      </c>
      <c r="G77" s="88">
        <f>'Roller D'!G77*(1+Sumary!$C$29)</f>
        <v>51.96363572431386</v>
      </c>
      <c r="H77" s="88">
        <f>'Roller D'!H77*(1+Sumary!$C$29)</f>
        <v>59.231990082274017</v>
      </c>
      <c r="I77" s="88">
        <f>'Roller D'!I77*(1+Sumary!$C$29)</f>
        <v>72.279932637724031</v>
      </c>
      <c r="J77" s="88">
        <f>'Roller D'!J77*(1+Sumary!$C$29)</f>
        <v>86.727875193174071</v>
      </c>
      <c r="K77" s="88">
        <f>'Roller D'!K77*(1+Sumary!$C$29)</f>
        <v>102.11041374862407</v>
      </c>
      <c r="L77" s="88">
        <f>'Roller D'!L77*(1+Sumary!$C$29)</f>
        <v>115.44815216454803</v>
      </c>
      <c r="M77" s="88">
        <f>'Roller D'!M77*(1+Sumary!$C$29)</f>
        <v>136.28836843942921</v>
      </c>
      <c r="N77" s="88">
        <f>'Roller D'!N77*(1+Sumary!$C$29)</f>
        <v>151.07395345971332</v>
      </c>
      <c r="O77" s="88">
        <f>'Roller D'!O77*(1+Sumary!$C$29)</f>
        <v>162.04248834122973</v>
      </c>
    </row>
    <row r="78" spans="1:15" ht="15" customHeight="1" x14ac:dyDescent="0.25">
      <c r="A78" s="524"/>
      <c r="B78" s="97">
        <f>[3]Sumary!BN12</f>
        <v>1.829</v>
      </c>
      <c r="C78" s="98">
        <f>[3]Sumary!BO12</f>
        <v>72.00787401574803</v>
      </c>
      <c r="D78" s="88">
        <f>'Roller D'!D78*(1+Sumary!$C$29)</f>
        <v>35.787001372731417</v>
      </c>
      <c r="E78" s="88">
        <f>'Roller D'!E78*(1+Sumary!$C$29)</f>
        <v>42.939473845936618</v>
      </c>
      <c r="F78" s="88">
        <f>'Roller D'!F78*(1+Sumary!$C$29)</f>
        <v>50.747913197397054</v>
      </c>
      <c r="G78" s="88">
        <f>'Roller D'!G78*(1+Sumary!$C$29)</f>
        <v>58.057247682300506</v>
      </c>
      <c r="H78" s="88">
        <f>'Roller D'!H78*(1+Sumary!$C$29)</f>
        <v>66.193670472888556</v>
      </c>
      <c r="I78" s="88">
        <f>'Roller D'!I78*(1+Sumary!$C$29)</f>
        <v>80.983460870124816</v>
      </c>
      <c r="J78" s="88">
        <f>'Roller D'!J78*(1+Sumary!$C$29)</f>
        <v>97.173251267361067</v>
      </c>
      <c r="K78" s="88">
        <f>'Roller D'!K78*(1+Sumary!$C$29)</f>
        <v>114.29763766459736</v>
      </c>
      <c r="L78" s="88">
        <f>'Roller D'!L78*(1+Sumary!$C$29)</f>
        <v>129.37151294577711</v>
      </c>
      <c r="M78" s="88">
        <f>'Roller D'!M78*(1+Sumary!$C$29)</f>
        <v>152.92444307262048</v>
      </c>
      <c r="N78" s="88">
        <f>'Roller D'!N78*(1+Sumary!$C$29)</f>
        <v>169.63462718366512</v>
      </c>
      <c r="O78" s="88">
        <f>'Roller D'!O78*(1+Sumary!$C$29)</f>
        <v>182.0309061977932</v>
      </c>
    </row>
    <row r="79" spans="1:15" ht="15" customHeight="1" x14ac:dyDescent="0.25">
      <c r="A79" s="524"/>
      <c r="B79" s="97">
        <f>[3]Sumary!BN13</f>
        <v>2.1339999999999999</v>
      </c>
      <c r="C79" s="98">
        <f>[3]Sumary!BO13</f>
        <v>84.015748031496059</v>
      </c>
      <c r="D79" s="88">
        <f>'Roller D'!D79*(1+Sumary!$C$29)</f>
        <v>39.270697056303902</v>
      </c>
      <c r="E79" s="88">
        <f>'Roller D'!E79*(1+Sumary!$C$29)</f>
        <v>47.291237962137004</v>
      </c>
      <c r="F79" s="88">
        <f>'Roller D'!F79*(1+Sumary!$C$29)</f>
        <v>55.967745746225333</v>
      </c>
      <c r="G79" s="88">
        <f>'Roller D'!G79*(1+Sumary!$C$29)</f>
        <v>64.150859640287138</v>
      </c>
      <c r="H79" s="88">
        <f>'Roller D'!H79*(1+Sumary!$C$29)</f>
        <v>73.155350863503074</v>
      </c>
      <c r="I79" s="88">
        <f>'Roller D'!I79*(1+Sumary!$C$29)</f>
        <v>89.686989102525587</v>
      </c>
      <c r="J79" s="88">
        <f>'Roller D'!J79*(1+Sumary!$C$29)</f>
        <v>107.61862734154811</v>
      </c>
      <c r="K79" s="88">
        <f>'Roller D'!K79*(1+Sumary!$C$29)</f>
        <v>126.48486158057062</v>
      </c>
      <c r="L79" s="88">
        <f>'Roller D'!L79*(1+Sumary!$C$29)</f>
        <v>143.29487372700615</v>
      </c>
      <c r="M79" s="88">
        <f>'Roller D'!M79*(1+Sumary!$C$29)</f>
        <v>169.56051770581169</v>
      </c>
      <c r="N79" s="88">
        <f>'Roller D'!N79*(1+Sumary!$C$29)</f>
        <v>188.19530090761691</v>
      </c>
      <c r="O79" s="88">
        <f>'Roller D'!O79*(1+Sumary!$C$29)</f>
        <v>202.01932405435664</v>
      </c>
    </row>
    <row r="80" spans="1:15" ht="15" customHeight="1" x14ac:dyDescent="0.25">
      <c r="A80" s="524"/>
      <c r="B80" s="97">
        <f>[3]Sumary!BN14</f>
        <v>2.4380000000000002</v>
      </c>
      <c r="C80" s="98">
        <f>[3]Sumary!BO14</f>
        <v>95.984251968503941</v>
      </c>
      <c r="D80" s="88">
        <f>'Roller D'!D80*(1+Sumary!$C$29)</f>
        <v>42.742970786815498</v>
      </c>
      <c r="E80" s="88">
        <f>'Roller D'!E80*(1+Sumary!$C$29)</f>
        <v>51.628733999267887</v>
      </c>
      <c r="F80" s="88">
        <f>'Roller D'!F80*(1+Sumary!$C$29)</f>
        <v>61.170464089975503</v>
      </c>
      <c r="G80" s="88">
        <f>'Roller D'!G80*(1+Sumary!$C$29)</f>
        <v>70.224492542673815</v>
      </c>
      <c r="H80" s="88">
        <f>'Roller D'!H80*(1+Sumary!$C$29)</f>
        <v>80.094206072509039</v>
      </c>
      <c r="I80" s="88">
        <f>'Roller D'!I80*(1+Sumary!$C$29)</f>
        <v>98.361981176787353</v>
      </c>
      <c r="J80" s="88">
        <f>'Roller D'!J80*(1+Sumary!$C$29)</f>
        <v>118.02975628106567</v>
      </c>
      <c r="K80" s="88">
        <f>'Roller D'!K80*(1+Sumary!$C$29)</f>
        <v>138.63212738534398</v>
      </c>
      <c r="L80" s="88">
        <f>'Roller D'!L80*(1+Sumary!$C$29)</f>
        <v>157.17258414501808</v>
      </c>
      <c r="M80" s="88">
        <f>'Roller D'!M80*(1+Sumary!$C$29)</f>
        <v>186.1420478320089</v>
      </c>
      <c r="N80" s="88">
        <f>'Roller D'!N80*(1+Sumary!$C$29)</f>
        <v>206.69511996362132</v>
      </c>
      <c r="O80" s="88">
        <f>'Roller D'!O80*(1+Sumary!$C$29)</f>
        <v>221.94220611466912</v>
      </c>
    </row>
    <row r="81" spans="1:15" ht="15" customHeight="1" x14ac:dyDescent="0.25">
      <c r="A81" s="524"/>
      <c r="B81" s="97">
        <f>[3]Sumary!BN15</f>
        <v>2.9129999999999998</v>
      </c>
      <c r="C81" s="98">
        <f>[3]Sumary!BO15</f>
        <v>114.68503937007874</v>
      </c>
      <c r="D81" s="88">
        <f>'Roller D'!D81*(1+Sumary!$C$29)</f>
        <v>48.168398490739868</v>
      </c>
      <c r="E81" s="88">
        <f>'Roller D'!E81*(1+Sumary!$C$29)</f>
        <v>58.406071557284889</v>
      </c>
      <c r="F81" s="88">
        <f>'Roller D'!F81*(1+Sumary!$C$29)</f>
        <v>69.299711502085131</v>
      </c>
      <c r="G81" s="88">
        <f>'Roller D'!G81*(1+Sumary!$C$29)</f>
        <v>79.714543952652974</v>
      </c>
      <c r="H81" s="88">
        <f>'Roller D'!H81*(1+Sumary!$C$29)</f>
        <v>90.936167336580866</v>
      </c>
      <c r="I81" s="88">
        <f>'Roller D'!I81*(1+Sumary!$C$29)</f>
        <v>111.91665629282136</v>
      </c>
      <c r="J81" s="88">
        <f>'Roller D'!J81*(1+Sumary!$C$29)</f>
        <v>134.29714524906183</v>
      </c>
      <c r="K81" s="88">
        <f>'Roller D'!K81*(1+Sumary!$C$29)</f>
        <v>157.6122302053023</v>
      </c>
      <c r="L81" s="88">
        <f>'Roller D'!L81*(1+Sumary!$C$29)</f>
        <v>178.85650667316173</v>
      </c>
      <c r="M81" s="88">
        <f>'Roller D'!M81*(1+Sumary!$C$29)</f>
        <v>212.05068865419196</v>
      </c>
      <c r="N81" s="88">
        <f>'Roller D'!N81*(1+Sumary!$C$29)</f>
        <v>235.6010872386282</v>
      </c>
      <c r="O81" s="88">
        <f>'Roller D'!O81*(1+Sumary!$C$29)</f>
        <v>253.07170933390728</v>
      </c>
    </row>
    <row r="82" spans="1:15" ht="15" customHeight="1" x14ac:dyDescent="0.25">
      <c r="A82" s="524"/>
      <c r="B82" s="97">
        <f>[3]Sumary!BN16</f>
        <v>3.25</v>
      </c>
      <c r="C82" s="98">
        <f>[3]Sumary!BO16</f>
        <v>127.95275590551181</v>
      </c>
      <c r="D82" s="88">
        <f>'Roller D'!D82*(1+Sumary!$C$29)</f>
        <v>52.017596672260943</v>
      </c>
      <c r="E82" s="88">
        <f>'Roller D'!E82*(1+Sumary!$C$29)</f>
        <v>63.214414203709588</v>
      </c>
      <c r="F82" s="88">
        <f>'Roller D'!F82*(1+Sumary!$C$29)</f>
        <v>75.067198613413439</v>
      </c>
      <c r="G82" s="88">
        <f>'Roller D'!G82*(1+Sumary!$C$29)</f>
        <v>86.447485689838203</v>
      </c>
      <c r="H82" s="88">
        <f>'Roller D'!H82*(1+Sumary!$C$29)</f>
        <v>98.628253538669711</v>
      </c>
      <c r="I82" s="88">
        <f>'Roller D'!I82*(1+Sumary!$C$29)</f>
        <v>121.53334158567075</v>
      </c>
      <c r="J82" s="88">
        <f>'Roller D'!J82*(1+Sumary!$C$29)</f>
        <v>145.83842963267173</v>
      </c>
      <c r="K82" s="88">
        <f>'Roller D'!K82*(1+Sumary!$C$29)</f>
        <v>171.07811367967275</v>
      </c>
      <c r="L82" s="88">
        <f>'Roller D'!L82*(1+Sumary!$C$29)</f>
        <v>194.24067907733942</v>
      </c>
      <c r="M82" s="88">
        <f>'Roller D'!M82*(1+Sumary!$C$29)</f>
        <v>230.43218751119346</v>
      </c>
      <c r="N82" s="88">
        <f>'Roller D'!N82*(1+Sumary!$C$29)</f>
        <v>256.10911033689626</v>
      </c>
      <c r="O82" s="88">
        <f>'Roller D'!O82*(1+Sumary!$C$29)</f>
        <v>275.15727267050369</v>
      </c>
    </row>
    <row r="83" spans="1:15" ht="15" customHeight="1" x14ac:dyDescent="0.25">
      <c r="A83" s="524"/>
      <c r="B83" s="97">
        <f>[3]Sumary!BN17</f>
        <v>3.5</v>
      </c>
      <c r="C83" s="98">
        <f>[3]Sumary!BO17</f>
        <v>137.79527559055117</v>
      </c>
      <c r="D83" s="88">
        <f>'Roller D'!D83*(1+Sumary!$C$29)</f>
        <v>54.873084937484307</v>
      </c>
      <c r="E83" s="88">
        <f>'Roller D'!E83*(1+Sumary!$C$29)</f>
        <v>66.781433971086955</v>
      </c>
      <c r="F83" s="88">
        <f>'Roller D'!F83*(1+Sumary!$C$29)</f>
        <v>79.34574988294483</v>
      </c>
      <c r="G83" s="88">
        <f>'Roller D'!G83*(1+Sumary!$C$29)</f>
        <v>91.44224958982727</v>
      </c>
      <c r="H83" s="88">
        <f>'Roller D'!H83*(1+Sumary!$C$29)</f>
        <v>104.33454894081278</v>
      </c>
      <c r="I83" s="88">
        <f>'Roller D'!I83*(1+Sumary!$C$29)</f>
        <v>128.66738112042549</v>
      </c>
      <c r="J83" s="88">
        <f>'Roller D'!J83*(1+Sumary!$C$29)</f>
        <v>154.40021330003816</v>
      </c>
      <c r="K83" s="88">
        <f>'Roller D'!K83*(1+Sumary!$C$29)</f>
        <v>181.06764147965086</v>
      </c>
      <c r="L83" s="88">
        <f>'Roller D'!L83*(1+Sumary!$C$29)</f>
        <v>205.65326988162556</v>
      </c>
      <c r="M83" s="88">
        <f>'Roller D'!M83*(1+Sumary!$C$29)</f>
        <v>244.06831425971089</v>
      </c>
      <c r="N83" s="88">
        <f>'Roller D'!N83*(1+Sumary!$C$29)</f>
        <v>271.322777323742</v>
      </c>
      <c r="O83" s="88">
        <f>'Roller D'!O83*(1+Sumary!$C$29)</f>
        <v>291.54122173326061</v>
      </c>
    </row>
    <row r="84" spans="1:15" ht="15" customHeight="1" x14ac:dyDescent="0.25"/>
    <row r="85" spans="1:15" ht="15" customHeight="1" x14ac:dyDescent="0.25">
      <c r="A85" s="65" t="s">
        <v>7</v>
      </c>
    </row>
    <row r="86" spans="1:15" ht="15" customHeight="1" x14ac:dyDescent="0.2">
      <c r="A86" s="90"/>
      <c r="B86" s="529"/>
      <c r="C86" s="530"/>
      <c r="D86" s="530"/>
      <c r="E86" s="530"/>
      <c r="F86" s="530"/>
      <c r="G86" s="530"/>
      <c r="H86" s="530"/>
      <c r="I86" s="530"/>
      <c r="J86" s="530"/>
      <c r="K86" s="530"/>
      <c r="L86" s="530"/>
      <c r="M86" s="530"/>
      <c r="N86" s="530"/>
      <c r="O86" s="530"/>
    </row>
    <row r="87" spans="1:15" ht="15" customHeight="1" x14ac:dyDescent="0.25">
      <c r="A87" s="523" t="s">
        <v>254</v>
      </c>
      <c r="B87" s="91" t="s">
        <v>255</v>
      </c>
      <c r="C87" s="92"/>
      <c r="D87" s="93">
        <f>[3]Sumary!BP4</f>
        <v>0.61</v>
      </c>
      <c r="E87" s="93">
        <f>[3]Sumary!BQ4</f>
        <v>0.76200000000000001</v>
      </c>
      <c r="F87" s="93">
        <f>[3]Sumary!BR4</f>
        <v>0.91400000000000003</v>
      </c>
      <c r="G87" s="93">
        <f>[3]Sumary!BS4</f>
        <v>1.0669999999999999</v>
      </c>
      <c r="H87" s="93">
        <f>[3]Sumary!BT4</f>
        <v>1.2190000000000001</v>
      </c>
      <c r="I87" s="93">
        <f>[3]Sumary!BU4</f>
        <v>1.524</v>
      </c>
      <c r="J87" s="93">
        <f>[3]Sumary!BV4</f>
        <v>1.829</v>
      </c>
      <c r="K87" s="93">
        <f>[3]Sumary!BW4</f>
        <v>2.1339999999999999</v>
      </c>
      <c r="L87" s="93">
        <f>[3]Sumary!BX4</f>
        <v>2.4380000000000002</v>
      </c>
      <c r="M87" s="93">
        <f>[3]Sumary!BY4</f>
        <v>2.9129999999999998</v>
      </c>
      <c r="N87" s="93">
        <f>[3]Sumary!BZ4</f>
        <v>3.25</v>
      </c>
      <c r="O87" s="93">
        <f>[3]Sumary!CA4</f>
        <v>3.5</v>
      </c>
    </row>
    <row r="88" spans="1:15" ht="15" customHeight="1" x14ac:dyDescent="0.25">
      <c r="A88" s="524"/>
      <c r="B88" s="102"/>
      <c r="C88" s="103" t="s">
        <v>256</v>
      </c>
      <c r="D88" s="96">
        <f>[3]Sumary!BP5</f>
        <v>24.015748031496063</v>
      </c>
      <c r="E88" s="96">
        <f>[3]Sumary!BQ5</f>
        <v>30</v>
      </c>
      <c r="F88" s="96">
        <f>[3]Sumary!BR5</f>
        <v>35.984251968503933</v>
      </c>
      <c r="G88" s="96">
        <f>[3]Sumary!BS5</f>
        <v>42.00787401574803</v>
      </c>
      <c r="H88" s="96">
        <f>[3]Sumary!BT5</f>
        <v>47.99212598425197</v>
      </c>
      <c r="I88" s="96">
        <f>[3]Sumary!BU5</f>
        <v>60</v>
      </c>
      <c r="J88" s="96">
        <f>[3]Sumary!BV5</f>
        <v>72.00787401574803</v>
      </c>
      <c r="K88" s="96">
        <f>[3]Sumary!BW5</f>
        <v>84.015748031496059</v>
      </c>
      <c r="L88" s="96">
        <f>[3]Sumary!BX5</f>
        <v>95.984251968503941</v>
      </c>
      <c r="M88" s="96">
        <f>[3]Sumary!BY5</f>
        <v>114.68503937007874</v>
      </c>
      <c r="N88" s="96">
        <f>[3]Sumary!BZ5</f>
        <v>127.95275590551181</v>
      </c>
      <c r="O88" s="96">
        <f>[3]Sumary!CA5</f>
        <v>137.79527559055117</v>
      </c>
    </row>
    <row r="89" spans="1:15" ht="15" customHeight="1" x14ac:dyDescent="0.25">
      <c r="A89" s="524"/>
      <c r="B89" s="97">
        <f>[3]Sumary!BN6</f>
        <v>0.61</v>
      </c>
      <c r="C89" s="98">
        <f>[3]Sumary!BO6</f>
        <v>24.015748031496063</v>
      </c>
      <c r="D89" s="88">
        <f>'Roller D'!D89*(1+Sumary!$C$29)</f>
        <v>23.801133910045277</v>
      </c>
      <c r="E89" s="88">
        <f>'Roller D'!E89*(1+Sumary!$C$29)</f>
        <v>27.96696399910574</v>
      </c>
      <c r="F89" s="88">
        <f>'Roller D'!F89*(1+Sumary!$C$29)</f>
        <v>32.908524322826523</v>
      </c>
      <c r="G89" s="88">
        <f>'Roller D'!G89*(1+Sumary!$C$29)</f>
        <v>37.231615374678228</v>
      </c>
      <c r="H89" s="88">
        <f>'Roller D'!H89*(1+Sumary!$C$29)</f>
        <v>42.561040815729186</v>
      </c>
      <c r="I89" s="88">
        <f>'Roller D'!I89*(1+Sumary!$C$29)</f>
        <v>51.437827073971512</v>
      </c>
      <c r="J89" s="88">
        <f>'Roller D'!J89*(1+Sumary!$C$29)</f>
        <v>61.714613332213823</v>
      </c>
      <c r="K89" s="88">
        <f>'Roller D'!K89*(1+Sumary!$C$29)</f>
        <v>72.925995590456154</v>
      </c>
      <c r="L89" s="88">
        <f>'Roller D'!L89*(1+Sumary!$C$29)</f>
        <v>82.106253631458372</v>
      </c>
      <c r="M89" s="88">
        <f>'Roller D'!M89*(1+Sumary!$C$29)</f>
        <v>96.450406820524265</v>
      </c>
      <c r="N89" s="88">
        <f>'Roller D'!N89*(1+Sumary!$C$29)</f>
        <v>106.62720603045102</v>
      </c>
      <c r="O89" s="88">
        <f>'Roller D'!O89*(1+Sumary!$C$29)</f>
        <v>114.17676034048576</v>
      </c>
    </row>
    <row r="90" spans="1:15" ht="15" customHeight="1" x14ac:dyDescent="0.25">
      <c r="A90" s="524"/>
      <c r="B90" s="97">
        <f>[3]Sumary!BN7</f>
        <v>0.76200000000000001</v>
      </c>
      <c r="C90" s="98">
        <f>[3]Sumary!BO7</f>
        <v>30</v>
      </c>
      <c r="D90" s="88">
        <f>'Roller D'!D90*(1+Sumary!$C$29)</f>
        <v>25.828853928190703</v>
      </c>
      <c r="E90" s="88">
        <f>'Roller D'!E90*(1+Sumary!$C$29)</f>
        <v>30.499951956198878</v>
      </c>
      <c r="F90" s="88">
        <f>'Roller D'!F90*(1+Sumary!$C$29)</f>
        <v>35.946780218867382</v>
      </c>
      <c r="G90" s="88">
        <f>'Roller D'!G90*(1+Sumary!$C$29)</f>
        <v>40.778463340844077</v>
      </c>
      <c r="H90" s="88">
        <f>'Roller D'!H90*(1+Sumary!$C$29)</f>
        <v>46.613156720842746</v>
      </c>
      <c r="I90" s="88">
        <f>'Roller D'!I90*(1+Sumary!$C$29)</f>
        <v>56.50380298815778</v>
      </c>
      <c r="J90" s="88">
        <f>'Roller D'!J90*(1+Sumary!$C$29)</f>
        <v>67.794449255472813</v>
      </c>
      <c r="K90" s="88">
        <f>'Roller D'!K90*(1+Sumary!$C$29)</f>
        <v>80.019691522787852</v>
      </c>
      <c r="L90" s="88">
        <f>'Roller D'!L90*(1+Sumary!$C$29)</f>
        <v>90.210485441685492</v>
      </c>
      <c r="M90" s="88">
        <f>'Roller D'!M90*(1+Sumary!$C$29)</f>
        <v>106.13360093996302</v>
      </c>
      <c r="N90" s="88">
        <f>'Roller D'!N90*(1+Sumary!$C$29)</f>
        <v>117.43063235663568</v>
      </c>
      <c r="O90" s="88">
        <f>'Roller D'!O90*(1+Sumary!$C$29)</f>
        <v>125.81121946099229</v>
      </c>
    </row>
    <row r="91" spans="1:15" ht="15" customHeight="1" x14ac:dyDescent="0.25">
      <c r="A91" s="524"/>
      <c r="B91" s="97">
        <f>[3]Sumary!BN8</f>
        <v>0.91400000000000003</v>
      </c>
      <c r="C91" s="98">
        <f>[3]Sumary!BO8</f>
        <v>35.984251968503933</v>
      </c>
      <c r="D91" s="88">
        <f>'Roller D'!D91*(1+Sumary!$C$29)</f>
        <v>27.856573946336134</v>
      </c>
      <c r="E91" s="88">
        <f>'Roller D'!E91*(1+Sumary!$C$29)</f>
        <v>33.032939913292026</v>
      </c>
      <c r="F91" s="88">
        <f>'Roller D'!F91*(1+Sumary!$C$29)</f>
        <v>38.985036114908233</v>
      </c>
      <c r="G91" s="88">
        <f>'Roller D'!G91*(1+Sumary!$C$29)</f>
        <v>44.325311307009933</v>
      </c>
      <c r="H91" s="88">
        <f>'Roller D'!H91*(1+Sumary!$C$29)</f>
        <v>50.66527262595632</v>
      </c>
      <c r="I91" s="88">
        <f>'Roller D'!I91*(1+Sumary!$C$29)</f>
        <v>61.569778902344069</v>
      </c>
      <c r="J91" s="88">
        <f>'Roller D'!J91*(1+Sumary!$C$29)</f>
        <v>73.874285178731839</v>
      </c>
      <c r="K91" s="88">
        <f>'Roller D'!K91*(1+Sumary!$C$29)</f>
        <v>87.113387455119579</v>
      </c>
      <c r="L91" s="88">
        <f>'Roller D'!L91*(1+Sumary!$C$29)</f>
        <v>98.31471725191264</v>
      </c>
      <c r="M91" s="88">
        <f>'Roller D'!M91*(1+Sumary!$C$29)</f>
        <v>115.81679505940177</v>
      </c>
      <c r="N91" s="88">
        <f>'Roller D'!N91*(1+Sumary!$C$29)</f>
        <v>128.23405868282035</v>
      </c>
      <c r="O91" s="88">
        <f>'Roller D'!O91*(1+Sumary!$C$29)</f>
        <v>137.44567858149884</v>
      </c>
    </row>
    <row r="92" spans="1:15" ht="15" customHeight="1" x14ac:dyDescent="0.25">
      <c r="A92" s="524"/>
      <c r="B92" s="97">
        <f>[3]Sumary!BN9</f>
        <v>1.0669999999999999</v>
      </c>
      <c r="C92" s="98">
        <f>[3]Sumary!BO9</f>
        <v>42.00787401574803</v>
      </c>
      <c r="D92" s="88">
        <f>'Roller D'!D92*(1+Sumary!$C$29)</f>
        <v>29.897634227758832</v>
      </c>
      <c r="E92" s="88">
        <f>'Roller D'!E92*(1+Sumary!$C$29)</f>
        <v>35.582592264839725</v>
      </c>
      <c r="F92" s="88">
        <f>'Roller D'!F92*(1+Sumary!$C$29)</f>
        <v>42.043280536580937</v>
      </c>
      <c r="G92" s="88">
        <f>'Roller D'!G92*(1+Sumary!$C$29)</f>
        <v>47.895493799268991</v>
      </c>
      <c r="H92" s="88">
        <f>'Roller D'!H92*(1+Sumary!$C$29)</f>
        <v>54.744047188340375</v>
      </c>
      <c r="I92" s="88">
        <f>'Roller D'!I92*(1+Sumary!$C$29)</f>
        <v>66.669083605439482</v>
      </c>
      <c r="J92" s="88">
        <f>'Roller D'!J92*(1+Sumary!$C$29)</f>
        <v>79.994120022538596</v>
      </c>
      <c r="K92" s="88">
        <f>'Roller D'!K92*(1+Sumary!$C$29)</f>
        <v>94.25375243963768</v>
      </c>
      <c r="L92" s="88">
        <f>'Roller D'!L92*(1+Sumary!$C$29)</f>
        <v>106.47226637668075</v>
      </c>
      <c r="M92" s="88">
        <f>'Roller D'!M92*(1+Sumary!$C$29)</f>
        <v>125.56369440331049</v>
      </c>
      <c r="N92" s="88">
        <f>'Roller D'!N92*(1+Sumary!$C$29)</f>
        <v>139.10856018220363</v>
      </c>
      <c r="O92" s="88">
        <f>'Roller D'!O92*(1+Sumary!$C$29)</f>
        <v>149.15668019621927</v>
      </c>
    </row>
    <row r="93" spans="1:15" ht="15" customHeight="1" x14ac:dyDescent="0.25">
      <c r="A93" s="524"/>
      <c r="B93" s="97">
        <f>[3]Sumary!BN10</f>
        <v>1.2190000000000001</v>
      </c>
      <c r="C93" s="98">
        <f>[3]Sumary!BO10</f>
        <v>47.99212598425197</v>
      </c>
      <c r="D93" s="88">
        <f>'Roller D'!D93*(1+Sumary!$C$29)</f>
        <v>31.925354245904263</v>
      </c>
      <c r="E93" s="88">
        <f>'Roller D'!E93*(1+Sumary!$C$29)</f>
        <v>38.115580221932873</v>
      </c>
      <c r="F93" s="88">
        <f>'Roller D'!F93*(1+Sumary!$C$29)</f>
        <v>45.081536432621796</v>
      </c>
      <c r="G93" s="88">
        <f>'Roller D'!G93*(1+Sumary!$C$29)</f>
        <v>51.442341765434847</v>
      </c>
      <c r="H93" s="88">
        <f>'Roller D'!H93*(1+Sumary!$C$29)</f>
        <v>58.796163093453934</v>
      </c>
      <c r="I93" s="88">
        <f>'Roller D'!I93*(1+Sumary!$C$29)</f>
        <v>71.735059519625764</v>
      </c>
      <c r="J93" s="88">
        <f>'Roller D'!J93*(1+Sumary!$C$29)</f>
        <v>86.073955945797593</v>
      </c>
      <c r="K93" s="88">
        <f>'Roller D'!K93*(1+Sumary!$C$29)</f>
        <v>101.34744837196939</v>
      </c>
      <c r="L93" s="88">
        <f>'Roller D'!L93*(1+Sumary!$C$29)</f>
        <v>114.57649818690787</v>
      </c>
      <c r="M93" s="88">
        <f>'Roller D'!M93*(1+Sumary!$C$29)</f>
        <v>135.24688852274923</v>
      </c>
      <c r="N93" s="88">
        <f>'Roller D'!N93*(1+Sumary!$C$29)</f>
        <v>149.91198650838828</v>
      </c>
      <c r="O93" s="88">
        <f>'Roller D'!O93*(1+Sumary!$C$29)</f>
        <v>160.79113931672586</v>
      </c>
    </row>
    <row r="94" spans="1:15" ht="15" customHeight="1" x14ac:dyDescent="0.25">
      <c r="A94" s="524"/>
      <c r="B94" s="97">
        <f>[3]Sumary!BN11</f>
        <v>1.524</v>
      </c>
      <c r="C94" s="98">
        <f>[3]Sumary!BO11</f>
        <v>60</v>
      </c>
      <c r="D94" s="88">
        <f>'Roller D'!D94*(1+Sumary!$C$29)</f>
        <v>35.994134545472392</v>
      </c>
      <c r="E94" s="88">
        <f>'Roller D'!E94*(1+Sumary!$C$29)</f>
        <v>43.198220530573707</v>
      </c>
      <c r="F94" s="88">
        <f>'Roller D'!F94*(1+Sumary!$C$29)</f>
        <v>51.178036750335345</v>
      </c>
      <c r="G94" s="88">
        <f>'Roller D'!G94*(1+Sumary!$C$29)</f>
        <v>58.559372223859754</v>
      </c>
      <c r="H94" s="88">
        <f>'Roller D'!H94*(1+Sumary!$C$29)</f>
        <v>66.927053560951549</v>
      </c>
      <c r="I94" s="88">
        <f>'Roller D'!I94*(1+Sumary!$C$29)</f>
        <v>81.900340136907431</v>
      </c>
      <c r="J94" s="88">
        <f>'Roller D'!J94*(1+Sumary!$C$29)</f>
        <v>98.273626712863347</v>
      </c>
      <c r="K94" s="88">
        <f>'Roller D'!K94*(1+Sumary!$C$29)</f>
        <v>115.58150928881921</v>
      </c>
      <c r="L94" s="88">
        <f>'Roller D'!L94*(1+Sumary!$C$29)</f>
        <v>130.8382791219031</v>
      </c>
      <c r="M94" s="88">
        <f>'Roller D'!M94*(1+Sumary!$C$29)</f>
        <v>154.67698198609668</v>
      </c>
      <c r="N94" s="88">
        <f>'Roller D'!N94*(1+Sumary!$C$29)</f>
        <v>171.58991433395616</v>
      </c>
      <c r="O94" s="88">
        <f>'Roller D'!O94*(1+Sumary!$C$29)</f>
        <v>184.1366000519528</v>
      </c>
    </row>
    <row r="95" spans="1:15" ht="15" customHeight="1" x14ac:dyDescent="0.25">
      <c r="A95" s="524"/>
      <c r="B95" s="97">
        <f>[3]Sumary!BN12</f>
        <v>1.829</v>
      </c>
      <c r="C95" s="98">
        <f>[3]Sumary!BO12</f>
        <v>72.00787401574803</v>
      </c>
      <c r="D95" s="88">
        <f>'Roller D'!D95*(1+Sumary!$C$29)</f>
        <v>40.062914845040517</v>
      </c>
      <c r="E95" s="88">
        <f>'Roller D'!E95*(1+Sumary!$C$29)</f>
        <v>48.280860839214554</v>
      </c>
      <c r="F95" s="88">
        <f>'Roller D'!F95*(1+Sumary!$C$29)</f>
        <v>57.2745370680489</v>
      </c>
      <c r="G95" s="88">
        <f>'Roller D'!G95*(1+Sumary!$C$29)</f>
        <v>65.67640268228466</v>
      </c>
      <c r="H95" s="88">
        <f>'Roller D'!H95*(1+Sumary!$C$29)</f>
        <v>75.057944028449171</v>
      </c>
      <c r="I95" s="88">
        <f>'Roller D'!I95*(1+Sumary!$C$29)</f>
        <v>92.065620754189126</v>
      </c>
      <c r="J95" s="88">
        <f>'Roller D'!J95*(1+Sumary!$C$29)</f>
        <v>110.47329747992906</v>
      </c>
      <c r="K95" s="88">
        <f>'Roller D'!K95*(1+Sumary!$C$29)</f>
        <v>129.81557020566902</v>
      </c>
      <c r="L95" s="88">
        <f>'Roller D'!L95*(1+Sumary!$C$29)</f>
        <v>147.10006005689834</v>
      </c>
      <c r="M95" s="88">
        <f>'Roller D'!M95*(1+Sumary!$C$29)</f>
        <v>174.10707544944412</v>
      </c>
      <c r="N95" s="88">
        <f>'Roller D'!N95*(1+Sumary!$C$29)</f>
        <v>193.26784215952406</v>
      </c>
      <c r="O95" s="88">
        <f>'Roller D'!O95*(1+Sumary!$C$29)</f>
        <v>207.48206078717973</v>
      </c>
    </row>
    <row r="96" spans="1:15" ht="15" customHeight="1" x14ac:dyDescent="0.25">
      <c r="A96" s="524"/>
      <c r="B96" s="97">
        <f>[3]Sumary!BN13</f>
        <v>2.1339999999999999</v>
      </c>
      <c r="C96" s="98">
        <f>[3]Sumary!BO13</f>
        <v>84.015748031496059</v>
      </c>
      <c r="D96" s="88">
        <f>'Roller D'!D96*(1+Sumary!$C$29)</f>
        <v>44.131695144608649</v>
      </c>
      <c r="E96" s="88">
        <f>'Roller D'!E96*(1+Sumary!$C$29)</f>
        <v>53.363501147855388</v>
      </c>
      <c r="F96" s="88">
        <f>'Roller D'!F96*(1+Sumary!$C$29)</f>
        <v>63.371037385762449</v>
      </c>
      <c r="G96" s="88">
        <f>'Roller D'!G96*(1+Sumary!$C$29)</f>
        <v>72.793433140709567</v>
      </c>
      <c r="H96" s="88">
        <f>'Roller D'!H96*(1+Sumary!$C$29)</f>
        <v>83.188834495946793</v>
      </c>
      <c r="I96" s="88">
        <f>'Roller D'!I96*(1+Sumary!$C$29)</f>
        <v>102.23090137147079</v>
      </c>
      <c r="J96" s="88">
        <f>'Roller D'!J96*(1+Sumary!$C$29)</f>
        <v>122.67296824699481</v>
      </c>
      <c r="K96" s="88">
        <f>'Roller D'!K96*(1+Sumary!$C$29)</f>
        <v>144.04963112251886</v>
      </c>
      <c r="L96" s="88">
        <f>'Roller D'!L96*(1+Sumary!$C$29)</f>
        <v>163.36184099189359</v>
      </c>
      <c r="M96" s="88">
        <f>'Roller D'!M96*(1+Sumary!$C$29)</f>
        <v>193.53716891279157</v>
      </c>
      <c r="N96" s="88">
        <f>'Roller D'!N96*(1+Sumary!$C$29)</f>
        <v>214.94576998509194</v>
      </c>
      <c r="O96" s="88">
        <f>'Roller D'!O96*(1+Sumary!$C$29)</f>
        <v>230.82752152240673</v>
      </c>
    </row>
    <row r="97" spans="1:19" ht="15" customHeight="1" x14ac:dyDescent="0.25">
      <c r="A97" s="524"/>
      <c r="B97" s="97">
        <f>[3]Sumary!BN14</f>
        <v>2.4380000000000002</v>
      </c>
      <c r="C97" s="98">
        <f>[3]Sumary!BO14</f>
        <v>95.984251968503941</v>
      </c>
      <c r="D97" s="88">
        <f>'Roller D'!D97*(1+Sumary!$C$29)</f>
        <v>48.187135180899496</v>
      </c>
      <c r="E97" s="88">
        <f>'Roller D'!E97*(1+Sumary!$C$29)</f>
        <v>58.42947706204167</v>
      </c>
      <c r="F97" s="88">
        <f>'Roller D'!F97*(1+Sumary!$C$29)</f>
        <v>69.447549177844166</v>
      </c>
      <c r="G97" s="88">
        <f>'Roller D'!G97*(1+Sumary!$C$29)</f>
        <v>79.887129073041265</v>
      </c>
      <c r="H97" s="88">
        <f>'Roller D'!H97*(1+Sumary!$C$29)</f>
        <v>91.293066306173941</v>
      </c>
      <c r="I97" s="88">
        <f>'Roller D'!I97*(1+Sumary!$C$29)</f>
        <v>112.36285319984336</v>
      </c>
      <c r="J97" s="88">
        <f>'Roller D'!J97*(1+Sumary!$C$29)</f>
        <v>134.83264009351282</v>
      </c>
      <c r="K97" s="88">
        <f>'Roller D'!K97*(1+Sumary!$C$29)</f>
        <v>158.23702298718226</v>
      </c>
      <c r="L97" s="88">
        <f>'Roller D'!L97*(1+Sumary!$C$29)</f>
        <v>179.57030461234788</v>
      </c>
      <c r="M97" s="88">
        <f>'Roller D'!M97*(1+Sumary!$C$29)</f>
        <v>212.9035571516691</v>
      </c>
      <c r="N97" s="88">
        <f>'Roller D'!N97*(1+Sumary!$C$29)</f>
        <v>236.55262263746127</v>
      </c>
      <c r="O97" s="88">
        <f>'Roller D'!O97*(1+Sumary!$C$29)</f>
        <v>254.0964397634198</v>
      </c>
    </row>
    <row r="98" spans="1:19" ht="15" customHeight="1" x14ac:dyDescent="0.25">
      <c r="A98" s="524"/>
      <c r="B98" s="97">
        <f>[3]Sumary!BN15</f>
        <v>2.9129999999999998</v>
      </c>
      <c r="C98" s="98">
        <f>[3]Sumary!BO15</f>
        <v>114.68503937007874</v>
      </c>
      <c r="D98" s="88">
        <f>'Roller D'!D98*(1+Sumary!$C$29)</f>
        <v>54.523760237603959</v>
      </c>
      <c r="E98" s="88">
        <f>'Roller D'!E98*(1+Sumary!$C$29)</f>
        <v>66.345064427957738</v>
      </c>
      <c r="F98" s="88">
        <f>'Roller D'!F98*(1+Sumary!$C$29)</f>
        <v>78.942098852971839</v>
      </c>
      <c r="G98" s="88">
        <f>'Roller D'!G98*(1+Sumary!$C$29)</f>
        <v>90.971028967309564</v>
      </c>
      <c r="H98" s="88">
        <f>'Roller D'!H98*(1+Sumary!$C$29)</f>
        <v>103.95592850965383</v>
      </c>
      <c r="I98" s="88">
        <f>'Roller D'!I98*(1+Sumary!$C$29)</f>
        <v>128.19402793167549</v>
      </c>
      <c r="J98" s="88">
        <f>'Roller D'!J98*(1+Sumary!$C$29)</f>
        <v>153.83212735369713</v>
      </c>
      <c r="K98" s="88">
        <f>'Roller D'!K98*(1+Sumary!$C$29)</f>
        <v>180.40482277571886</v>
      </c>
      <c r="L98" s="88">
        <f>'Roller D'!L98*(1+Sumary!$C$29)</f>
        <v>204.89602901930766</v>
      </c>
      <c r="M98" s="88">
        <f>'Roller D'!M98*(1+Sumary!$C$29)</f>
        <v>243.16353877491514</v>
      </c>
      <c r="N98" s="88">
        <f>'Roller D'!N98*(1+Sumary!$C$29)</f>
        <v>270.31332990678834</v>
      </c>
      <c r="O98" s="88">
        <f>'Roller D'!O98*(1+Sumary!$C$29)</f>
        <v>290.45412451500272</v>
      </c>
    </row>
    <row r="99" spans="1:19" ht="15" customHeight="1" x14ac:dyDescent="0.25">
      <c r="A99" s="524"/>
      <c r="B99" s="97">
        <f>[3]Sumary!BN16</f>
        <v>3.25</v>
      </c>
      <c r="C99" s="98">
        <f>[3]Sumary!BO16</f>
        <v>127.95275590551181</v>
      </c>
      <c r="D99" s="88">
        <f>'Roller D'!D99*(1+Sumary!$C$29)</f>
        <v>59.019428962044806</v>
      </c>
      <c r="E99" s="88">
        <f>'Roller D'!E99*(1+Sumary!$C$29)</f>
        <v>71.960965359144495</v>
      </c>
      <c r="F99" s="88">
        <f>'Roller D'!F99*(1+Sumary!$C$29)</f>
        <v>85.678231990904521</v>
      </c>
      <c r="G99" s="88">
        <f>'Roller D'!G99*(1+Sumary!$C$29)</f>
        <v>98.834764260716753</v>
      </c>
      <c r="H99" s="88">
        <f>'Roller D'!H99*(1+Sumary!$C$29)</f>
        <v>112.93989600980694</v>
      </c>
      <c r="I99" s="88">
        <f>'Roller D'!I99*(1+Sumary!$C$29)</f>
        <v>139.42582979404901</v>
      </c>
      <c r="J99" s="88">
        <f>'Roller D'!J99*(1+Sumary!$C$29)</f>
        <v>167.31176357829108</v>
      </c>
      <c r="K99" s="88">
        <f>'Roller D'!K99*(1+Sumary!$C$29)</f>
        <v>196.13229336253323</v>
      </c>
      <c r="L99" s="88">
        <f>'Roller D'!L99*(1+Sumary!$C$29)</f>
        <v>222.86396401961389</v>
      </c>
      <c r="M99" s="88">
        <f>'Roller D'!M99*(1+Sumary!$C$29)</f>
        <v>264.63219942130235</v>
      </c>
      <c r="N99" s="88">
        <f>'Roller D'!N99*(1+Sumary!$C$29)</f>
        <v>294.26566327471079</v>
      </c>
      <c r="O99" s="88">
        <f>'Roller D'!O99*(1+Sumary!$C$29)</f>
        <v>316.2489450650732</v>
      </c>
    </row>
    <row r="100" spans="1:19" ht="15" customHeight="1" x14ac:dyDescent="0.25">
      <c r="A100" s="524"/>
      <c r="B100" s="97">
        <f>[3]Sumary!BN17</f>
        <v>3.5</v>
      </c>
      <c r="C100" s="98">
        <f>[3]Sumary!BO17</f>
        <v>137.79527559055117</v>
      </c>
      <c r="D100" s="88">
        <f>'Roller D'!D100*(1+Sumary!$C$29)</f>
        <v>62.354494781362959</v>
      </c>
      <c r="E100" s="88">
        <f>'Roller D'!E100*(1+Sumary!$C$29)</f>
        <v>76.127063972784541</v>
      </c>
      <c r="F100" s="88">
        <f>'Roller D'!F100*(1+Sumary!$C$29)</f>
        <v>90.675363398866452</v>
      </c>
      <c r="G100" s="88">
        <f>'Roller D'!G100*(1+Sumary!$C$29)</f>
        <v>104.66839578401587</v>
      </c>
      <c r="H100" s="88">
        <f>'Roller D'!H100*(1+Sumary!$C$29)</f>
        <v>119.60456032742795</v>
      </c>
      <c r="I100" s="88">
        <f>'Roller D'!I100*(1+Sumary!$C$29)</f>
        <v>147.7580270213291</v>
      </c>
      <c r="J100" s="88">
        <f>'Roller D'!J100*(1+Sumary!$C$29)</f>
        <v>177.31149371523026</v>
      </c>
      <c r="K100" s="88">
        <f>'Roller D'!K100*(1+Sumary!$C$29)</f>
        <v>207.79955640913144</v>
      </c>
      <c r="L100" s="88">
        <f>'Roller D'!L100*(1+Sumary!$C$29)</f>
        <v>236.1932926548559</v>
      </c>
      <c r="M100" s="88">
        <f>'Roller D'!M100*(1+Sumary!$C$29)</f>
        <v>280.55850553880026</v>
      </c>
      <c r="N100" s="88">
        <f>'Roller D'!N100*(1+Sumary!$C$29)</f>
        <v>312.03445657435662</v>
      </c>
      <c r="O100" s="88">
        <f>'Roller D'!O100*(1+Sumary!$C$29)</f>
        <v>335.38456861853791</v>
      </c>
    </row>
    <row r="101" spans="1:19" ht="15" customHeight="1" x14ac:dyDescent="0.25"/>
    <row r="102" spans="1:19" ht="15" customHeight="1" x14ac:dyDescent="0.25">
      <c r="A102" s="65" t="s">
        <v>245</v>
      </c>
    </row>
    <row r="103" spans="1:19" ht="15" customHeight="1" x14ac:dyDescent="0.2">
      <c r="A103" s="90"/>
      <c r="B103" s="529"/>
      <c r="C103" s="530"/>
      <c r="D103" s="530"/>
      <c r="E103" s="530"/>
      <c r="F103" s="530"/>
      <c r="G103" s="530"/>
      <c r="H103" s="530"/>
      <c r="I103" s="530"/>
      <c r="J103" s="530"/>
      <c r="K103" s="530"/>
      <c r="L103" s="530"/>
      <c r="M103" s="530"/>
      <c r="N103" s="530"/>
      <c r="O103" s="530"/>
    </row>
    <row r="104" spans="1:19" ht="15" customHeight="1" x14ac:dyDescent="0.25">
      <c r="A104" s="523" t="s">
        <v>254</v>
      </c>
      <c r="B104" s="91" t="s">
        <v>255</v>
      </c>
      <c r="C104" s="92"/>
      <c r="D104" s="93">
        <f>[3]Sumary!BP4</f>
        <v>0.61</v>
      </c>
      <c r="E104" s="93">
        <f>[3]Sumary!BQ4</f>
        <v>0.76200000000000001</v>
      </c>
      <c r="F104" s="93">
        <f>[3]Sumary!BR4</f>
        <v>0.91400000000000003</v>
      </c>
      <c r="G104" s="93">
        <f>[3]Sumary!BS4</f>
        <v>1.0669999999999999</v>
      </c>
      <c r="H104" s="93">
        <f>[3]Sumary!BT4</f>
        <v>1.2190000000000001</v>
      </c>
      <c r="I104" s="93">
        <f>[3]Sumary!BU4</f>
        <v>1.524</v>
      </c>
      <c r="J104" s="93">
        <f>[3]Sumary!BV4</f>
        <v>1.829</v>
      </c>
      <c r="K104" s="93">
        <f>[3]Sumary!BW4</f>
        <v>2.1339999999999999</v>
      </c>
      <c r="L104" s="93">
        <f>[3]Sumary!BX4</f>
        <v>2.4380000000000002</v>
      </c>
      <c r="M104" s="93">
        <f>[3]Sumary!BY4</f>
        <v>2.9129999999999998</v>
      </c>
      <c r="N104" s="93">
        <f>[3]Sumary!BZ4</f>
        <v>3.25</v>
      </c>
      <c r="O104" s="93">
        <f>[3]Sumary!CA4</f>
        <v>3.5</v>
      </c>
    </row>
    <row r="105" spans="1:19" ht="15" customHeight="1" x14ac:dyDescent="0.25">
      <c r="A105" s="524"/>
      <c r="B105" s="94"/>
      <c r="C105" s="95" t="s">
        <v>256</v>
      </c>
      <c r="D105" s="96">
        <f>[3]Sumary!BP5</f>
        <v>24.015748031496063</v>
      </c>
      <c r="E105" s="96">
        <f>[3]Sumary!BQ5</f>
        <v>30</v>
      </c>
      <c r="F105" s="96">
        <f>[3]Sumary!BR5</f>
        <v>35.984251968503933</v>
      </c>
      <c r="G105" s="96">
        <f>[3]Sumary!BS5</f>
        <v>42.00787401574803</v>
      </c>
      <c r="H105" s="96">
        <f>[3]Sumary!BT5</f>
        <v>47.99212598425197</v>
      </c>
      <c r="I105" s="96">
        <f>[3]Sumary!BU5</f>
        <v>60</v>
      </c>
      <c r="J105" s="96">
        <f>[3]Sumary!BV5</f>
        <v>72.00787401574803</v>
      </c>
      <c r="K105" s="96">
        <f>[3]Sumary!BW5</f>
        <v>84.015748031496059</v>
      </c>
      <c r="L105" s="96">
        <f>[3]Sumary!BX5</f>
        <v>95.984251968503941</v>
      </c>
      <c r="M105" s="96">
        <f>[3]Sumary!BY5</f>
        <v>114.68503937007874</v>
      </c>
      <c r="N105" s="96">
        <f>[3]Sumary!BZ5</f>
        <v>127.95275590551181</v>
      </c>
      <c r="O105" s="96">
        <f>[3]Sumary!CA5</f>
        <v>137.79527559055117</v>
      </c>
    </row>
    <row r="106" spans="1:19" ht="15" customHeight="1" x14ac:dyDescent="0.25">
      <c r="A106" s="524"/>
      <c r="B106" s="97">
        <f>[3]Sumary!BN6</f>
        <v>0.61</v>
      </c>
      <c r="C106" s="98">
        <f>[3]Sumary!BO6</f>
        <v>24.015748031496063</v>
      </c>
      <c r="D106" s="88">
        <f>'Roller D'!D106*(1+Sumary!$C$29)</f>
        <v>27.237419811164653</v>
      </c>
      <c r="E106" s="88">
        <f>'Roller D'!E106*(1+Sumary!$C$29)</f>
        <v>32.259504747717159</v>
      </c>
      <c r="F106" s="88">
        <f>'Roller D'!F106*(1+Sumary!$C$29)</f>
        <v>38.269728978175173</v>
      </c>
      <c r="G106" s="88">
        <f>'Roller D'!G106*(1+Sumary!$C$29)</f>
        <v>43.490264572990057</v>
      </c>
      <c r="H106" s="88">
        <f>'Roller D'!H106*(1+Sumary!$C$29)</f>
        <v>49.994558450400831</v>
      </c>
      <c r="I106" s="88">
        <f>'Roller D'!I106*(1+Sumary!$C$29)</f>
        <v>60.731248628720969</v>
      </c>
      <c r="J106" s="88">
        <f>'Roller D'!J106*(1+Sumary!$C$29)</f>
        <v>72.867938807041114</v>
      </c>
      <c r="K106" s="88">
        <f>'Roller D'!K106*(1+Sumary!$C$29)</f>
        <v>85.93922498536125</v>
      </c>
      <c r="L106" s="88">
        <f>'Roller D'!L106*(1+Sumary!$C$29)</f>
        <v>96.973288900801663</v>
      </c>
      <c r="M106" s="88">
        <f>'Roller D'!M106*(1+Sumary!$C$29)</f>
        <v>114.21401376867728</v>
      </c>
      <c r="N106" s="88">
        <f>'Roller D'!N106*(1+Sumary!$C$29)</f>
        <v>126.44585435914905</v>
      </c>
      <c r="O106" s="88">
        <f>'Roller D'!O106*(1+Sumary!$C$29)</f>
        <v>135.51992007908359</v>
      </c>
    </row>
    <row r="107" spans="1:19" ht="15" customHeight="1" x14ac:dyDescent="0.25">
      <c r="A107" s="524"/>
      <c r="B107" s="97">
        <f>[3]Sumary!BN7</f>
        <v>0.76200000000000001</v>
      </c>
      <c r="C107" s="98">
        <f>[3]Sumary!BO7</f>
        <v>30</v>
      </c>
      <c r="D107" s="88">
        <f>'Roller D'!D107*(1+Sumary!$C$29)</f>
        <v>29.782283846112204</v>
      </c>
      <c r="E107" s="88">
        <f>'Roller D'!E107*(1+Sumary!$C$29)</f>
        <v>35.438498837274587</v>
      </c>
      <c r="F107" s="88">
        <f>'Roller D'!F107*(1+Sumary!$C$29)</f>
        <v>42.082853122342492</v>
      </c>
      <c r="G107" s="88">
        <f>'Roller D'!G107*(1+Sumary!$C$29)</f>
        <v>47.94169068002126</v>
      </c>
      <c r="H107" s="88">
        <f>'Roller D'!H107*(1+Sumary!$C$29)</f>
        <v>55.080114612041932</v>
      </c>
      <c r="I107" s="88">
        <f>'Roller D'!I107*(1+Sumary!$C$29)</f>
        <v>67.089236807835832</v>
      </c>
      <c r="J107" s="88">
        <f>'Roller D'!J107*(1+Sumary!$C$29)</f>
        <v>80.498359003629758</v>
      </c>
      <c r="K107" s="88">
        <f>'Roller D'!K107*(1+Sumary!$C$29)</f>
        <v>94.84207719942367</v>
      </c>
      <c r="L107" s="88">
        <f>'Roller D'!L107*(1+Sumary!$C$29)</f>
        <v>107.14440122408386</v>
      </c>
      <c r="M107" s="88">
        <f>'Roller D'!M107*(1+Sumary!$C$29)</f>
        <v>126.36678251261533</v>
      </c>
      <c r="N107" s="88">
        <f>'Roller D'!N107*(1+Sumary!$C$29)</f>
        <v>140.00455618468928</v>
      </c>
      <c r="O107" s="88">
        <f>'Roller D'!O107*(1+Sumary!$C$29)</f>
        <v>150.12159896812693</v>
      </c>
    </row>
    <row r="108" spans="1:19" ht="15" customHeight="1" x14ac:dyDescent="0.25">
      <c r="A108" s="524"/>
      <c r="B108" s="97">
        <f>[3]Sumary!BN8</f>
        <v>0.91400000000000003</v>
      </c>
      <c r="C108" s="98">
        <f>[3]Sumary!BO8</f>
        <v>35.984251968503933</v>
      </c>
      <c r="D108" s="88">
        <f>'Roller D'!D108*(1+Sumary!$C$29)</f>
        <v>32.327147881059759</v>
      </c>
      <c r="E108" s="88">
        <f>'Roller D'!E108*(1+Sumary!$C$29)</f>
        <v>38.617492926832028</v>
      </c>
      <c r="F108" s="88">
        <f>'Roller D'!F108*(1+Sumary!$C$29)</f>
        <v>45.895977266509803</v>
      </c>
      <c r="G108" s="88">
        <f>'Roller D'!G108*(1+Sumary!$C$29)</f>
        <v>52.39311678705247</v>
      </c>
      <c r="H108" s="88">
        <f>'Roller D'!H108*(1+Sumary!$C$29)</f>
        <v>60.165670773683033</v>
      </c>
      <c r="I108" s="88">
        <f>'Roller D'!I108*(1+Sumary!$C$29)</f>
        <v>73.447224986950715</v>
      </c>
      <c r="J108" s="88">
        <f>'Roller D'!J108*(1+Sumary!$C$29)</f>
        <v>88.128779200218403</v>
      </c>
      <c r="K108" s="88">
        <f>'Roller D'!K108*(1+Sumary!$C$29)</f>
        <v>103.74492941348609</v>
      </c>
      <c r="L108" s="88">
        <f>'Roller D'!L108*(1+Sumary!$C$29)</f>
        <v>117.31551354736607</v>
      </c>
      <c r="M108" s="88">
        <f>'Roller D'!M108*(1+Sumary!$C$29)</f>
        <v>138.51955125655343</v>
      </c>
      <c r="N108" s="88">
        <f>'Roller D'!N108*(1+Sumary!$C$29)</f>
        <v>153.5632580102295</v>
      </c>
      <c r="O108" s="88">
        <f>'Roller D'!O108*(1+Sumary!$C$29)</f>
        <v>164.72327785717027</v>
      </c>
    </row>
    <row r="109" spans="1:19" ht="15" customHeight="1" x14ac:dyDescent="0.25">
      <c r="A109" s="524"/>
      <c r="B109" s="97">
        <f>[3]Sumary!BN9</f>
        <v>1.0669999999999999</v>
      </c>
      <c r="C109" s="98">
        <f>[3]Sumary!BO9</f>
        <v>42.00787401574803</v>
      </c>
      <c r="D109" s="88">
        <f>'Roller D'!D109*(1+Sumary!$C$29)</f>
        <v>34.888754442553022</v>
      </c>
      <c r="E109" s="88">
        <f>'Roller D'!E109*(1+Sumary!$C$29)</f>
        <v>41.817401451189177</v>
      </c>
      <c r="F109" s="88">
        <f>'Roller D'!F109*(1+Sumary!$C$29)</f>
        <v>49.734187753730851</v>
      </c>
      <c r="G109" s="88">
        <f>'Roller D'!G109*(1+Sumary!$C$29)</f>
        <v>56.873828592156258</v>
      </c>
      <c r="H109" s="88">
        <f>'Roller D'!H109*(1+Sumary!$C$29)</f>
        <v>65.284684541650691</v>
      </c>
      <c r="I109" s="88">
        <f>'Roller D'!I109*(1+Sumary!$C$29)</f>
        <v>79.847042035665012</v>
      </c>
      <c r="J109" s="88">
        <f>'Roller D'!J109*(1+Sumary!$C$29)</f>
        <v>95.809399529679354</v>
      </c>
      <c r="K109" s="88">
        <f>'Roller D'!K109*(1+Sumary!$C$29)</f>
        <v>112.70635302369365</v>
      </c>
      <c r="L109" s="88">
        <f>'Roller D'!L109*(1+Sumary!$C$29)</f>
        <v>127.55354108330138</v>
      </c>
      <c r="M109" s="88">
        <f>'Roller D'!M109*(1+Sumary!$C$29)</f>
        <v>150.75227242643848</v>
      </c>
      <c r="N109" s="88">
        <f>'Roller D'!N109*(1+Sumary!$C$29)</f>
        <v>167.21116182146409</v>
      </c>
      <c r="O109" s="88">
        <f>'Roller D'!O109*(1+Sumary!$C$29)</f>
        <v>179.42102042311521</v>
      </c>
    </row>
    <row r="110" spans="1:19" ht="15" customHeight="1" x14ac:dyDescent="0.25">
      <c r="A110" s="524"/>
      <c r="B110" s="97">
        <f>[3]Sumary!BN10</f>
        <v>1.2190000000000001</v>
      </c>
      <c r="C110" s="98">
        <f>[3]Sumary!BO10</f>
        <v>47.99212598425197</v>
      </c>
      <c r="D110" s="88">
        <f>'Roller D'!D110*(1+Sumary!$C$29)</f>
        <v>37.433618477500573</v>
      </c>
      <c r="E110" s="88">
        <f>'Roller D'!E110*(1+Sumary!$C$29)</f>
        <v>44.996395540746619</v>
      </c>
      <c r="F110" s="88">
        <f>'Roller D'!F110*(1+Sumary!$C$29)</f>
        <v>53.547311897898176</v>
      </c>
      <c r="G110" s="88">
        <f>'Roller D'!G110*(1+Sumary!$C$29)</f>
        <v>61.325254699187475</v>
      </c>
      <c r="H110" s="88">
        <f>'Roller D'!H110*(1+Sumary!$C$29)</f>
        <v>70.370240703291799</v>
      </c>
      <c r="I110" s="88">
        <f>'Roller D'!I110*(1+Sumary!$C$29)</f>
        <v>86.205030214779896</v>
      </c>
      <c r="J110" s="88">
        <f>'Roller D'!J110*(1+Sumary!$C$29)</f>
        <v>103.43981972626798</v>
      </c>
      <c r="K110" s="88">
        <f>'Roller D'!K110*(1+Sumary!$C$29)</f>
        <v>121.6092052377561</v>
      </c>
      <c r="L110" s="88">
        <f>'Roller D'!L110*(1+Sumary!$C$29)</f>
        <v>137.7246534065836</v>
      </c>
      <c r="M110" s="88">
        <f>'Roller D'!M110*(1+Sumary!$C$29)</f>
        <v>162.90504117037653</v>
      </c>
      <c r="N110" s="88">
        <f>'Roller D'!N110*(1+Sumary!$C$29)</f>
        <v>180.76986364700431</v>
      </c>
      <c r="O110" s="88">
        <f>'Roller D'!O110*(1+Sumary!$C$29)</f>
        <v>194.02269931215855</v>
      </c>
      <c r="S110" s="104"/>
    </row>
    <row r="111" spans="1:19" ht="15" customHeight="1" x14ac:dyDescent="0.25">
      <c r="A111" s="524"/>
      <c r="B111" s="97">
        <f>[3]Sumary!BN11</f>
        <v>1.524</v>
      </c>
      <c r="C111" s="98">
        <f>[3]Sumary!BO11</f>
        <v>60</v>
      </c>
      <c r="D111" s="88">
        <f>'Roller D'!D111*(1+Sumary!$C$29)</f>
        <v>42.540089073941381</v>
      </c>
      <c r="E111" s="88">
        <f>'Roller D'!E111*(1+Sumary!$C$29)</f>
        <v>51.375298154661195</v>
      </c>
      <c r="F111" s="88">
        <f>'Roller D'!F111*(1+Sumary!$C$29)</f>
        <v>61.198646529286535</v>
      </c>
      <c r="G111" s="88">
        <f>'Roller D'!G111*(1+Sumary!$C$29)</f>
        <v>70.257392611322459</v>
      </c>
      <c r="H111" s="88">
        <f>'Roller D'!H111*(1+Sumary!$C$29)</f>
        <v>80.574810632900551</v>
      </c>
      <c r="I111" s="88">
        <f>'Roller D'!I111*(1+Sumary!$C$29)</f>
        <v>98.962835442609048</v>
      </c>
      <c r="J111" s="88">
        <f>'Roller D'!J111*(1+Sumary!$C$29)</f>
        <v>118.75086025231755</v>
      </c>
      <c r="K111" s="88">
        <f>'Roller D'!K111*(1+Sumary!$C$29)</f>
        <v>139.47348106202605</v>
      </c>
      <c r="L111" s="88">
        <f>'Roller D'!L111*(1+Sumary!$C$29)</f>
        <v>158.1337932658011</v>
      </c>
      <c r="M111" s="88">
        <f>'Roller D'!M111*(1+Sumary!$C$29)</f>
        <v>187.29053108419961</v>
      </c>
      <c r="N111" s="88">
        <f>'Roller D'!N111*(1+Sumary!$C$29)</f>
        <v>207.97646928377912</v>
      </c>
      <c r="O111" s="88">
        <f>'Roller D'!O111*(1+Sumary!$C$29)</f>
        <v>223.3221207671468</v>
      </c>
    </row>
    <row r="112" spans="1:19" ht="15" customHeight="1" x14ac:dyDescent="0.25">
      <c r="A112" s="524"/>
      <c r="B112" s="97">
        <f>[3]Sumary!BN12</f>
        <v>1.829</v>
      </c>
      <c r="C112" s="98">
        <f>[3]Sumary!BO12</f>
        <v>72.00787401574803</v>
      </c>
      <c r="D112" s="88">
        <f>'Roller D'!D112*(1+Sumary!$C$29)</f>
        <v>47.646559670382189</v>
      </c>
      <c r="E112" s="88">
        <f>'Roller D'!E112*(1+Sumary!$C$29)</f>
        <v>57.754200768575785</v>
      </c>
      <c r="F112" s="88">
        <f>'Roller D'!F112*(1+Sumary!$C$29)</f>
        <v>68.849981160674886</v>
      </c>
      <c r="G112" s="88">
        <f>'Roller D'!G112*(1+Sumary!$C$29)</f>
        <v>79.189530523457449</v>
      </c>
      <c r="H112" s="88">
        <f>'Roller D'!H112*(1+Sumary!$C$29)</f>
        <v>90.779380562509303</v>
      </c>
      <c r="I112" s="88">
        <f>'Roller D'!I112*(1+Sumary!$C$29)</f>
        <v>111.72064067043823</v>
      </c>
      <c r="J112" s="88">
        <f>'Roller D'!J112*(1+Sumary!$C$29)</f>
        <v>134.06190077836715</v>
      </c>
      <c r="K112" s="88">
        <f>'Roller D'!K112*(1+Sumary!$C$29)</f>
        <v>157.33775688629606</v>
      </c>
      <c r="L112" s="88">
        <f>'Roller D'!L112*(1+Sumary!$C$29)</f>
        <v>178.54293312501861</v>
      </c>
      <c r="M112" s="88">
        <f>'Roller D'!M112*(1+Sumary!$C$29)</f>
        <v>211.67602099802269</v>
      </c>
      <c r="N112" s="88">
        <f>'Roller D'!N112*(1+Sumary!$C$29)</f>
        <v>235.18307492055393</v>
      </c>
      <c r="O112" s="88">
        <f>'Roller D'!O112*(1+Sumary!$C$29)</f>
        <v>252.62154222213505</v>
      </c>
    </row>
    <row r="113" spans="1:15" ht="15" customHeight="1" x14ac:dyDescent="0.25">
      <c r="A113" s="524"/>
      <c r="B113" s="97">
        <f>[3]Sumary!BN13</f>
        <v>2.1339999999999999</v>
      </c>
      <c r="C113" s="98">
        <f>[3]Sumary!BO13</f>
        <v>84.015748031496059</v>
      </c>
      <c r="D113" s="88">
        <f>'Roller D'!D113*(1+Sumary!$C$29)</f>
        <v>52.753030266822996</v>
      </c>
      <c r="E113" s="88">
        <f>'Roller D'!E113*(1+Sumary!$C$29)</f>
        <v>64.133103382490361</v>
      </c>
      <c r="F113" s="88">
        <f>'Roller D'!F113*(1+Sumary!$C$29)</f>
        <v>76.501315792063252</v>
      </c>
      <c r="G113" s="88">
        <f>'Roller D'!G113*(1+Sumary!$C$29)</f>
        <v>88.121668435592426</v>
      </c>
      <c r="H113" s="88">
        <f>'Roller D'!H113*(1+Sumary!$C$29)</f>
        <v>100.98395049211808</v>
      </c>
      <c r="I113" s="88">
        <f>'Roller D'!I113*(1+Sumary!$C$29)</f>
        <v>124.47844589826738</v>
      </c>
      <c r="J113" s="88">
        <f>'Roller D'!J113*(1+Sumary!$C$29)</f>
        <v>149.37294130441668</v>
      </c>
      <c r="K113" s="88">
        <f>'Roller D'!K113*(1+Sumary!$C$29)</f>
        <v>175.20203271056602</v>
      </c>
      <c r="L113" s="88">
        <f>'Roller D'!L113*(1+Sumary!$C$29)</f>
        <v>198.95207298423617</v>
      </c>
      <c r="M113" s="88">
        <f>'Roller D'!M113*(1+Sumary!$C$29)</f>
        <v>236.06151091184574</v>
      </c>
      <c r="N113" s="88">
        <f>'Roller D'!N113*(1+Sumary!$C$29)</f>
        <v>262.38968055732875</v>
      </c>
      <c r="O113" s="88">
        <f>'Roller D'!O113*(1+Sumary!$C$29)</f>
        <v>281.92096367712327</v>
      </c>
    </row>
    <row r="114" spans="1:15" ht="15" customHeight="1" x14ac:dyDescent="0.25">
      <c r="A114" s="524"/>
      <c r="B114" s="97">
        <f>[3]Sumary!BN14</f>
        <v>2.4380000000000002</v>
      </c>
      <c r="C114" s="98">
        <f>[3]Sumary!BO14</f>
        <v>95.984251968503941</v>
      </c>
      <c r="D114" s="88">
        <f>'Roller D'!D114*(1+Sumary!$C$29)</f>
        <v>57.842758336718099</v>
      </c>
      <c r="E114" s="88">
        <f>'Roller D'!E114*(1+Sumary!$C$29)</f>
        <v>70.491091561605245</v>
      </c>
      <c r="F114" s="88">
        <f>'Roller D'!F114*(1+Sumary!$C$29)</f>
        <v>84.127564080397903</v>
      </c>
      <c r="G114" s="88">
        <f>'Roller D'!G114*(1+Sumary!$C$29)</f>
        <v>97.02452064965486</v>
      </c>
      <c r="H114" s="88">
        <f>'Roller D'!H114*(1+Sumary!$C$29)</f>
        <v>111.15506281540026</v>
      </c>
      <c r="I114" s="88">
        <f>'Roller D'!I114*(1+Sumary!$C$29)</f>
        <v>137.19442225649715</v>
      </c>
      <c r="J114" s="88">
        <f>'Roller D'!J114*(1+Sumary!$C$29)</f>
        <v>164.633781697594</v>
      </c>
      <c r="K114" s="88">
        <f>'Roller D'!K114*(1+Sumary!$C$29)</f>
        <v>193.00773713869089</v>
      </c>
      <c r="L114" s="88">
        <f>'Roller D'!L114*(1+Sumary!$C$29)</f>
        <v>219.29429763080051</v>
      </c>
      <c r="M114" s="88">
        <f>'Roller D'!M114*(1+Sumary!$C$29)</f>
        <v>260.36704839972191</v>
      </c>
      <c r="N114" s="88">
        <f>'Roller D'!N114*(1+Sumary!$C$29)</f>
        <v>289.5070842084092</v>
      </c>
      <c r="O114" s="88">
        <f>'Roller D'!O114*(1+Sumary!$C$29)</f>
        <v>311.12432145520995</v>
      </c>
    </row>
    <row r="115" spans="1:15" ht="15" customHeight="1" x14ac:dyDescent="0.25">
      <c r="A115" s="524"/>
      <c r="B115" s="97">
        <f>[3]Sumary!BN15</f>
        <v>2.9129999999999998</v>
      </c>
      <c r="C115" s="98">
        <f>[3]Sumary!BO15</f>
        <v>114.68503937007874</v>
      </c>
      <c r="D115" s="88">
        <f>'Roller D'!D115*(1+Sumary!$C$29)</f>
        <v>65.795458445929199</v>
      </c>
      <c r="E115" s="88">
        <f>'Roller D'!E115*(1+Sumary!$C$29)</f>
        <v>80.425448091472205</v>
      </c>
      <c r="F115" s="88">
        <f>'Roller D'!F115*(1+Sumary!$C$29)</f>
        <v>96.043577030920744</v>
      </c>
      <c r="G115" s="88">
        <f>'Roller D'!G115*(1+Sumary!$C$29)</f>
        <v>110.93522723412738</v>
      </c>
      <c r="H115" s="88">
        <f>'Roller D'!H115*(1+Sumary!$C$29)</f>
        <v>127.04742582052867</v>
      </c>
      <c r="I115" s="88">
        <f>'Roller D'!I115*(1+Sumary!$C$29)</f>
        <v>157.06313531623107</v>
      </c>
      <c r="J115" s="88">
        <f>'Roller D'!J115*(1+Sumary!$C$29)</f>
        <v>188.4788448119335</v>
      </c>
      <c r="K115" s="88">
        <f>'Roller D'!K115*(1+Sumary!$C$29)</f>
        <v>220.8291503076359</v>
      </c>
      <c r="L115" s="88">
        <f>'Roller D'!L115*(1+Sumary!$C$29)</f>
        <v>251.07902364105735</v>
      </c>
      <c r="M115" s="88">
        <f>'Roller D'!M115*(1+Sumary!$C$29)</f>
        <v>298.3444507245282</v>
      </c>
      <c r="N115" s="88">
        <f>'Roller D'!N115*(1+Sumary!$C$29)</f>
        <v>331.87802741322241</v>
      </c>
      <c r="O115" s="88">
        <f>'Roller D'!O115*(1+Sumary!$C$29)</f>
        <v>356.75456798347034</v>
      </c>
    </row>
    <row r="116" spans="1:15" ht="15" customHeight="1" x14ac:dyDescent="0.25">
      <c r="A116" s="524"/>
      <c r="B116" s="97">
        <f>[3]Sumary!BN16</f>
        <v>3.25</v>
      </c>
      <c r="C116" s="98">
        <f>[3]Sumary!BO16</f>
        <v>127.95275590551181</v>
      </c>
      <c r="D116" s="88">
        <f>'Roller D'!D116*(1+Sumary!$C$29)</f>
        <v>71.437689891832648</v>
      </c>
      <c r="E116" s="88">
        <f>'Roller D'!E116*(1+Sumary!$C$29)</f>
        <v>87.473612618977839</v>
      </c>
      <c r="F116" s="88">
        <f>'Roller D'!F116*(1+Sumary!$C$29)</f>
        <v>104.49767464002855</v>
      </c>
      <c r="G116" s="88">
        <f>'Roller D'!G116*(1+Sumary!$C$29)</f>
        <v>120.80450748458475</v>
      </c>
      <c r="H116" s="88">
        <f>'Roller D'!H116*(1+Sumary!$C$29)</f>
        <v>138.32263915258818</v>
      </c>
      <c r="I116" s="88">
        <f>'Roller D'!I116*(1+Sumary!$C$29)</f>
        <v>171.15946437124231</v>
      </c>
      <c r="J116" s="88">
        <f>'Roller D'!J116*(1+Sumary!$C$29)</f>
        <v>205.39628958989647</v>
      </c>
      <c r="K116" s="88">
        <f>'Roller D'!K116*(1+Sumary!$C$29)</f>
        <v>240.56771080855066</v>
      </c>
      <c r="L116" s="88">
        <f>'Roller D'!L116*(1+Sumary!$C$29)</f>
        <v>273.62945030517636</v>
      </c>
      <c r="M116" s="88">
        <f>'Roller D'!M116*(1+Sumary!$C$29)</f>
        <v>325.28841826865408</v>
      </c>
      <c r="N116" s="88">
        <f>'Roller D'!N116*(1+Sumary!$C$29)</f>
        <v>361.93909659221629</v>
      </c>
      <c r="O116" s="88">
        <f>'Roller D'!O116*(1+Sumary!$C$29)</f>
        <v>389.12802709930986</v>
      </c>
    </row>
    <row r="117" spans="1:15" ht="15" customHeight="1" x14ac:dyDescent="0.25">
      <c r="A117" s="524"/>
      <c r="B117" s="97">
        <f>[3]Sumary!BN17</f>
        <v>3.5</v>
      </c>
      <c r="C117" s="98">
        <f>[3]Sumary!BO17</f>
        <v>137.79527559055117</v>
      </c>
      <c r="D117" s="88">
        <f>'Roller D'!D117*(1+Sumary!$C$29)</f>
        <v>75.623321528259552</v>
      </c>
      <c r="E117" s="88">
        <f>'Roller D'!E117*(1+Sumary!$C$29)</f>
        <v>92.702221318907831</v>
      </c>
      <c r="F117" s="88">
        <f>'Roller D'!F117*(1+Sumary!$C$29)</f>
        <v>110.76926040346163</v>
      </c>
      <c r="G117" s="88">
        <f>'Roller D'!G117*(1+Sumary!$C$29)</f>
        <v>128.12593200272818</v>
      </c>
      <c r="H117" s="88">
        <f>'Roller D'!H117*(1+Sumary!$C$29)</f>
        <v>146.68704073423473</v>
      </c>
      <c r="I117" s="88">
        <f>'Roller D'!I117*(1+Sumary!$C$29)</f>
        <v>181.61668177110232</v>
      </c>
      <c r="J117" s="88">
        <f>'Roller D'!J117*(1+Sumary!$C$29)</f>
        <v>217.94632280796992</v>
      </c>
      <c r="K117" s="88">
        <f>'Roller D'!K117*(1+Sumary!$C$29)</f>
        <v>255.21055984483749</v>
      </c>
      <c r="L117" s="88">
        <f>'Roller D'!L117*(1+Sumary!$C$29)</f>
        <v>290.35825346846946</v>
      </c>
      <c r="M117" s="88">
        <f>'Roller D'!M117*(1+Sumary!$C$29)</f>
        <v>345.27652475539435</v>
      </c>
      <c r="N117" s="88">
        <f>'Roller D'!N117*(1+Sumary!$C$29)</f>
        <v>384.2395930158022</v>
      </c>
      <c r="O117" s="88">
        <f>'Roller D'!O117*(1+Sumary!$C$29)</f>
        <v>413.14394632471004</v>
      </c>
    </row>
    <row r="118" spans="1:15" ht="15" customHeight="1" x14ac:dyDescent="0.25"/>
    <row r="142" spans="1:1" x14ac:dyDescent="0.25">
      <c r="A142" s="65" t="s">
        <v>257</v>
      </c>
    </row>
    <row r="144" spans="1:1" x14ac:dyDescent="0.25">
      <c r="A144" s="65" t="s">
        <v>258</v>
      </c>
    </row>
    <row r="145" spans="1:15" x14ac:dyDescent="0.25">
      <c r="A145" s="89" t="s">
        <v>259</v>
      </c>
    </row>
    <row r="146" spans="1:15" x14ac:dyDescent="0.2">
      <c r="A146" s="105" t="s">
        <v>260</v>
      </c>
      <c r="B146" s="106">
        <f>[3]Sumary!BP4</f>
        <v>0.61</v>
      </c>
      <c r="C146" s="106">
        <f>[3]Sumary!BQ4</f>
        <v>0.76200000000000001</v>
      </c>
      <c r="D146" s="106">
        <f>[3]Sumary!BR4</f>
        <v>0.91400000000000003</v>
      </c>
      <c r="E146" s="106">
        <f>[3]Sumary!BS4</f>
        <v>1.0669999999999999</v>
      </c>
      <c r="F146" s="106">
        <f>[3]Sumary!BT4</f>
        <v>1.2190000000000001</v>
      </c>
      <c r="G146" s="106">
        <f>[3]Sumary!BU4</f>
        <v>1.524</v>
      </c>
      <c r="H146" s="106">
        <f>[3]Sumary!BV4</f>
        <v>1.829</v>
      </c>
      <c r="I146" s="106">
        <f>[3]Sumary!BW4</f>
        <v>2.1339999999999999</v>
      </c>
      <c r="J146" s="106">
        <f>[3]Sumary!BX4</f>
        <v>2.4380000000000002</v>
      </c>
      <c r="K146" s="106">
        <f>[3]Sumary!BY4</f>
        <v>2.9129999999999998</v>
      </c>
      <c r="L146" s="106">
        <f>[3]Sumary!BZ4</f>
        <v>3.25</v>
      </c>
      <c r="M146" s="106">
        <f>[3]Sumary!CA4</f>
        <v>3.5</v>
      </c>
      <c r="N146" s="107"/>
      <c r="O146" s="107"/>
    </row>
    <row r="147" spans="1:15" x14ac:dyDescent="0.2">
      <c r="A147" s="105" t="s">
        <v>256</v>
      </c>
      <c r="B147" s="108">
        <f>[3]Sumary!BP5</f>
        <v>24.015748031496063</v>
      </c>
      <c r="C147" s="108">
        <f>[3]Sumary!BQ5</f>
        <v>30</v>
      </c>
      <c r="D147" s="108">
        <f>[3]Sumary!BR5</f>
        <v>35.984251968503933</v>
      </c>
      <c r="E147" s="108">
        <f>[3]Sumary!BS5</f>
        <v>42.00787401574803</v>
      </c>
      <c r="F147" s="108">
        <f>[3]Sumary!BT5</f>
        <v>47.99212598425197</v>
      </c>
      <c r="G147" s="108">
        <f>[3]Sumary!BU5</f>
        <v>60</v>
      </c>
      <c r="H147" s="108">
        <f>[3]Sumary!BV5</f>
        <v>72.00787401574803</v>
      </c>
      <c r="I147" s="108">
        <f>[3]Sumary!BW5</f>
        <v>84.015748031496059</v>
      </c>
      <c r="J147" s="108">
        <f>[3]Sumary!BX5</f>
        <v>95.984251968503941</v>
      </c>
      <c r="K147" s="108">
        <f>[3]Sumary!BY5</f>
        <v>114.68503937007874</v>
      </c>
      <c r="L147" s="108">
        <f>[3]Sumary!BZ5</f>
        <v>127.95275590551181</v>
      </c>
      <c r="M147" s="108">
        <f>[3]Sumary!CA5</f>
        <v>137.79527559055117</v>
      </c>
      <c r="N147" s="109"/>
      <c r="O147" s="109"/>
    </row>
    <row r="148" spans="1:15" x14ac:dyDescent="0.2">
      <c r="A148" s="105" t="s">
        <v>261</v>
      </c>
      <c r="B148" s="110">
        <f>'Roller D'!B148*(1+Sumary!$C$30)</f>
        <v>3.2573999999999996</v>
      </c>
      <c r="C148" s="110">
        <f>'Roller D'!C148*(1+Sumary!$C$30)</f>
        <v>4.0690799999999996</v>
      </c>
      <c r="D148" s="110">
        <f>'Roller D'!D148*(1+Sumary!$C$30)</f>
        <v>4.8807600000000004</v>
      </c>
      <c r="E148" s="110">
        <f>'Roller D'!E148*(1+Sumary!$C$30)</f>
        <v>5.6977799999999998</v>
      </c>
      <c r="F148" s="110">
        <f>'Roller D'!F148*(1+Sumary!$C$30)</f>
        <v>6.5094600000000007</v>
      </c>
      <c r="G148" s="110">
        <f>'Roller D'!G148*(1+Sumary!$C$30)</f>
        <v>8.1381599999999992</v>
      </c>
      <c r="H148" s="110">
        <f>'Roller D'!H148*(1+Sumary!$C$30)</f>
        <v>9.7668599999999994</v>
      </c>
      <c r="I148" s="110">
        <f>'Roller D'!I148*(1+Sumary!$C$30)</f>
        <v>11.39556</v>
      </c>
      <c r="J148" s="110">
        <f>'Roller D'!J148*(1+Sumary!$C$30)</f>
        <v>13.018920000000001</v>
      </c>
      <c r="K148" s="110">
        <f>'Roller D'!K148*(1+Sumary!$C$30)</f>
        <v>15.555419999999998</v>
      </c>
      <c r="L148" s="110">
        <f>'Roller D'!L148*(1+Sumary!$C$30)</f>
        <v>17.355</v>
      </c>
      <c r="M148" s="110">
        <f>'Roller D'!M148*(1+Sumary!$C$30)</f>
        <v>18.689999999999998</v>
      </c>
      <c r="N148" s="111"/>
      <c r="O148" s="111"/>
    </row>
    <row r="150" spans="1:15" x14ac:dyDescent="0.25">
      <c r="A150" s="89" t="s">
        <v>262</v>
      </c>
    </row>
    <row r="151" spans="1:15" x14ac:dyDescent="0.2">
      <c r="A151" s="105" t="s">
        <v>260</v>
      </c>
      <c r="B151" s="106">
        <f>[3]Sumary!BP4</f>
        <v>0.61</v>
      </c>
      <c r="C151" s="106">
        <f>[3]Sumary!BQ4</f>
        <v>0.76200000000000001</v>
      </c>
      <c r="D151" s="106">
        <f>[3]Sumary!BR4</f>
        <v>0.91400000000000003</v>
      </c>
      <c r="E151" s="106">
        <f>[3]Sumary!BS4</f>
        <v>1.0669999999999999</v>
      </c>
      <c r="F151" s="106">
        <f>[3]Sumary!BT4</f>
        <v>1.2190000000000001</v>
      </c>
      <c r="G151" s="106">
        <f>[3]Sumary!BU4</f>
        <v>1.524</v>
      </c>
      <c r="H151" s="106">
        <f>[3]Sumary!BV4</f>
        <v>1.829</v>
      </c>
      <c r="I151" s="106">
        <f>[3]Sumary!BW4</f>
        <v>2.1339999999999999</v>
      </c>
      <c r="J151" s="106">
        <f>[3]Sumary!BX4</f>
        <v>2.4380000000000002</v>
      </c>
      <c r="K151" s="106">
        <f>[3]Sumary!BY4</f>
        <v>2.9129999999999998</v>
      </c>
      <c r="L151" s="106">
        <f>[3]Sumary!BZ4</f>
        <v>3.25</v>
      </c>
      <c r="M151" s="106">
        <f>[3]Sumary!CA4</f>
        <v>3.5</v>
      </c>
      <c r="N151" s="107"/>
      <c r="O151" s="107"/>
    </row>
    <row r="152" spans="1:15" x14ac:dyDescent="0.2">
      <c r="A152" s="105" t="s">
        <v>256</v>
      </c>
      <c r="B152" s="108">
        <f>[3]Sumary!BP5</f>
        <v>24.015748031496063</v>
      </c>
      <c r="C152" s="108">
        <f>[3]Sumary!BQ5</f>
        <v>30</v>
      </c>
      <c r="D152" s="108">
        <f>[3]Sumary!BR5</f>
        <v>35.984251968503933</v>
      </c>
      <c r="E152" s="108">
        <f>[3]Sumary!BS5</f>
        <v>42.00787401574803</v>
      </c>
      <c r="F152" s="108">
        <f>[3]Sumary!BT5</f>
        <v>47.99212598425197</v>
      </c>
      <c r="G152" s="108">
        <f>[3]Sumary!BU5</f>
        <v>60</v>
      </c>
      <c r="H152" s="108">
        <f>[3]Sumary!BV5</f>
        <v>72.00787401574803</v>
      </c>
      <c r="I152" s="108">
        <f>[3]Sumary!BW5</f>
        <v>84.015748031496059</v>
      </c>
      <c r="J152" s="108">
        <f>[3]Sumary!BX5</f>
        <v>95.984251968503941</v>
      </c>
      <c r="K152" s="108">
        <f>[3]Sumary!BY5</f>
        <v>114.68503937007874</v>
      </c>
      <c r="L152" s="108">
        <f>[3]Sumary!BZ5</f>
        <v>127.95275590551181</v>
      </c>
      <c r="M152" s="108">
        <f>[3]Sumary!CA5</f>
        <v>137.79527559055117</v>
      </c>
      <c r="N152" s="109"/>
      <c r="O152" s="109"/>
    </row>
    <row r="153" spans="1:15" x14ac:dyDescent="0.2">
      <c r="A153" s="112"/>
      <c r="B153" s="110">
        <f>'Roller D'!B153*(1+Sumary!$C$30)</f>
        <v>2.1349999999999998</v>
      </c>
      <c r="C153" s="110">
        <f>'Roller D'!C153*(1+Sumary!$C$30)</f>
        <v>2.6669999999999998</v>
      </c>
      <c r="D153" s="110">
        <f>'Roller D'!D153*(1+Sumary!$C$30)</f>
        <v>3.1990000000000003</v>
      </c>
      <c r="E153" s="110">
        <f>'Roller D'!E153*(1+Sumary!$C$30)</f>
        <v>3.7344999999999997</v>
      </c>
      <c r="F153" s="110">
        <f>'Roller D'!F153*(1+Sumary!$C$30)</f>
        <v>4.2665000000000006</v>
      </c>
      <c r="G153" s="110">
        <f>'Roller D'!G153*(1+Sumary!$C$30)</f>
        <v>5.3339999999999996</v>
      </c>
      <c r="H153" s="110">
        <f>'Roller D'!H153*(1+Sumary!$C$30)</f>
        <v>6.4014999999999995</v>
      </c>
      <c r="I153" s="110">
        <f>'Roller D'!I153*(1+Sumary!$C$30)</f>
        <v>7.4689999999999994</v>
      </c>
      <c r="J153" s="110">
        <f>'Roller D'!J153*(1+Sumary!$C$30)</f>
        <v>8.5330000000000013</v>
      </c>
      <c r="K153" s="110">
        <f>'Roller D'!K153*(1+Sumary!$C$30)</f>
        <v>10.195499999999999</v>
      </c>
      <c r="L153" s="110">
        <f>'Roller D'!L153*(1+Sumary!$C$30)</f>
        <v>11.375</v>
      </c>
      <c r="M153" s="110">
        <f>'Roller D'!M153*(1+Sumary!$C$30)</f>
        <v>12.25</v>
      </c>
      <c r="N153" s="111"/>
      <c r="O153" s="111"/>
    </row>
    <row r="155" spans="1:15" x14ac:dyDescent="0.25">
      <c r="A155" s="113" t="s">
        <v>263</v>
      </c>
    </row>
    <row r="156" spans="1:15" x14ac:dyDescent="0.2">
      <c r="A156" s="105" t="s">
        <v>260</v>
      </c>
      <c r="B156" s="106">
        <f>[3]Sumary!BP4</f>
        <v>0.61</v>
      </c>
      <c r="C156" s="106">
        <f>[3]Sumary!BQ4</f>
        <v>0.76200000000000001</v>
      </c>
      <c r="D156" s="106">
        <f>[3]Sumary!BR4</f>
        <v>0.91400000000000003</v>
      </c>
      <c r="E156" s="106">
        <f>[3]Sumary!BS4</f>
        <v>1.0669999999999999</v>
      </c>
      <c r="F156" s="106">
        <f>[3]Sumary!BT4</f>
        <v>1.2190000000000001</v>
      </c>
      <c r="G156" s="106">
        <f>[3]Sumary!BU4</f>
        <v>1.524</v>
      </c>
      <c r="H156" s="106">
        <f>[3]Sumary!BV4</f>
        <v>1.829</v>
      </c>
      <c r="I156" s="106">
        <f>[3]Sumary!BW4</f>
        <v>2.1339999999999999</v>
      </c>
      <c r="J156" s="106">
        <f>[3]Sumary!BX4</f>
        <v>2.4380000000000002</v>
      </c>
      <c r="K156" s="106">
        <f>[3]Sumary!BY4</f>
        <v>2.9129999999999998</v>
      </c>
      <c r="L156" s="106">
        <f>[3]Sumary!BZ4</f>
        <v>3.25</v>
      </c>
      <c r="M156" s="106">
        <f>[3]Sumary!CA4</f>
        <v>3.5</v>
      </c>
      <c r="N156" s="107"/>
      <c r="O156" s="107"/>
    </row>
    <row r="157" spans="1:15" x14ac:dyDescent="0.2">
      <c r="A157" s="105" t="s">
        <v>256</v>
      </c>
      <c r="B157" s="108">
        <f>[3]Sumary!BP5</f>
        <v>24.015748031496063</v>
      </c>
      <c r="C157" s="108">
        <f>[3]Sumary!BQ5</f>
        <v>30</v>
      </c>
      <c r="D157" s="108">
        <f>[3]Sumary!BR5</f>
        <v>35.984251968503933</v>
      </c>
      <c r="E157" s="108">
        <f>[3]Sumary!BS5</f>
        <v>42.00787401574803</v>
      </c>
      <c r="F157" s="108">
        <f>[3]Sumary!BT5</f>
        <v>47.99212598425197</v>
      </c>
      <c r="G157" s="108">
        <f>[3]Sumary!BU5</f>
        <v>60</v>
      </c>
      <c r="H157" s="108">
        <f>[3]Sumary!BV5</f>
        <v>72.00787401574803</v>
      </c>
      <c r="I157" s="108">
        <f>[3]Sumary!BW5</f>
        <v>84.015748031496059</v>
      </c>
      <c r="J157" s="108">
        <f>[3]Sumary!BX5</f>
        <v>95.984251968503941</v>
      </c>
      <c r="K157" s="108">
        <f>[3]Sumary!BY5</f>
        <v>114.68503937007874</v>
      </c>
      <c r="L157" s="108">
        <f>[3]Sumary!BZ5</f>
        <v>127.95275590551181</v>
      </c>
      <c r="M157" s="108">
        <f>[3]Sumary!CA5</f>
        <v>137.79527559055117</v>
      </c>
      <c r="N157" s="109"/>
      <c r="O157" s="109"/>
    </row>
    <row r="158" spans="1:15" x14ac:dyDescent="0.2">
      <c r="A158" s="105" t="s">
        <v>261</v>
      </c>
      <c r="B158" s="110">
        <f>'Roller D'!B158*(1+Sumary!$C$30)</f>
        <v>4.7076750000000001</v>
      </c>
      <c r="C158" s="110">
        <f>'Roller D'!C158*(1+Sumary!$C$30)</f>
        <v>5.8807350000000005</v>
      </c>
      <c r="D158" s="110">
        <f>'Roller D'!D158*(1+Sumary!$C$30)</f>
        <v>7.0537950000000009</v>
      </c>
      <c r="E158" s="110">
        <f>'Roller D'!E158*(1+Sumary!$C$30)</f>
        <v>8.2345724999999987</v>
      </c>
      <c r="F158" s="110">
        <f>'Roller D'!F158*(1+Sumary!$C$30)</f>
        <v>9.4076325000000001</v>
      </c>
      <c r="G158" s="110">
        <f>'Roller D'!G158*(1+Sumary!$C$30)</f>
        <v>11.761470000000001</v>
      </c>
      <c r="H158" s="110">
        <f>'Roller D'!H158*(1+Sumary!$C$30)</f>
        <v>14.115307499999998</v>
      </c>
      <c r="I158" s="110">
        <f>'Roller D'!I158*(1+Sumary!$C$30)</f>
        <v>16.469144999999997</v>
      </c>
      <c r="J158" s="110">
        <f>'Roller D'!J158*(1+Sumary!$C$30)</f>
        <v>18.815265</v>
      </c>
      <c r="K158" s="110">
        <f>'Roller D'!K158*(1+Sumary!$C$30)</f>
        <v>22.481077499999998</v>
      </c>
      <c r="L158" s="110">
        <f>'Roller D'!L158*(1+Sumary!$C$30)</f>
        <v>25.081875</v>
      </c>
      <c r="M158" s="110">
        <f>'Roller D'!M158*(1+Sumary!$C$30)</f>
        <v>27.011249999999997</v>
      </c>
      <c r="N158" s="111"/>
      <c r="O158" s="111"/>
    </row>
    <row r="159" spans="1:15" x14ac:dyDescent="0.2">
      <c r="A159" s="112"/>
      <c r="B159" s="114"/>
      <c r="C159" s="114"/>
      <c r="D159" s="114"/>
      <c r="E159" s="114"/>
      <c r="F159" s="114"/>
      <c r="G159" s="114"/>
      <c r="H159" s="114"/>
      <c r="I159" s="114"/>
      <c r="J159" s="114"/>
      <c r="K159" s="114"/>
      <c r="L159" s="114"/>
      <c r="M159" s="114"/>
      <c r="N159" s="114"/>
      <c r="O159" s="114"/>
    </row>
    <row r="160" spans="1:15" x14ac:dyDescent="0.2">
      <c r="A160" s="115" t="s">
        <v>264</v>
      </c>
      <c r="B160" s="112"/>
      <c r="C160" s="112"/>
      <c r="D160" s="112"/>
      <c r="E160" s="112"/>
      <c r="F160" s="112"/>
      <c r="G160" s="112"/>
      <c r="H160" s="112"/>
      <c r="I160" s="112"/>
      <c r="J160" s="112"/>
      <c r="K160" s="112"/>
      <c r="L160" s="112"/>
      <c r="M160" s="112"/>
      <c r="N160" s="112"/>
      <c r="O160" s="114"/>
    </row>
    <row r="161" spans="1:15" x14ac:dyDescent="0.25">
      <c r="A161" s="116" t="s">
        <v>255</v>
      </c>
      <c r="B161" s="106">
        <f>[3]Sumary!BP4</f>
        <v>0.61</v>
      </c>
      <c r="C161" s="106">
        <f>[3]Sumary!BQ4</f>
        <v>0.76200000000000001</v>
      </c>
      <c r="D161" s="106">
        <f>[3]Sumary!BR4</f>
        <v>0.91400000000000003</v>
      </c>
      <c r="E161" s="106">
        <f>[3]Sumary!BS4</f>
        <v>1.0669999999999999</v>
      </c>
      <c r="F161" s="106">
        <f>[3]Sumary!BT4</f>
        <v>1.2190000000000001</v>
      </c>
      <c r="G161" s="106">
        <f>[3]Sumary!BU4</f>
        <v>1.524</v>
      </c>
      <c r="H161" s="106">
        <f>[3]Sumary!BV4</f>
        <v>1.829</v>
      </c>
      <c r="I161" s="106">
        <v>2</v>
      </c>
      <c r="J161" s="107"/>
      <c r="K161" s="107"/>
      <c r="L161" s="107"/>
      <c r="M161" s="107"/>
    </row>
    <row r="162" spans="1:15" x14ac:dyDescent="0.25">
      <c r="A162" s="116" t="s">
        <v>256</v>
      </c>
      <c r="B162" s="108">
        <f>[3]Sumary!BP5</f>
        <v>24.015748031496063</v>
      </c>
      <c r="C162" s="108">
        <f>[3]Sumary!BQ5</f>
        <v>30</v>
      </c>
      <c r="D162" s="108">
        <f>[3]Sumary!BR5</f>
        <v>35.984251968503933</v>
      </c>
      <c r="E162" s="108">
        <f>[3]Sumary!BS5</f>
        <v>42.00787401574803</v>
      </c>
      <c r="F162" s="108">
        <f>[3]Sumary!BT5</f>
        <v>47.99212598425197</v>
      </c>
      <c r="G162" s="108">
        <f>[3]Sumary!BU5</f>
        <v>60</v>
      </c>
      <c r="H162" s="108">
        <f>[3]Sumary!BV5</f>
        <v>72.00787401574803</v>
      </c>
      <c r="I162" s="108">
        <f>[3]Sumary!BW5</f>
        <v>84.015748031496059</v>
      </c>
      <c r="J162" s="117"/>
      <c r="K162" s="117"/>
      <c r="L162" s="117"/>
      <c r="M162" s="117"/>
    </row>
    <row r="163" spans="1:15" x14ac:dyDescent="0.25">
      <c r="B163" s="110">
        <f>'Roller D'!B163*(1+Sumary!$C$30)</f>
        <v>15.0168</v>
      </c>
      <c r="C163" s="110">
        <f>'Roller D'!C163*(1+Sumary!$C$30)</f>
        <v>16.594560000000001</v>
      </c>
      <c r="D163" s="110">
        <f>'Roller D'!D163*(1+Sumary!$C$30)</f>
        <v>18.172319999999999</v>
      </c>
      <c r="E163" s="110">
        <f>'Roller D'!E163*(1+Sumary!$C$30)</f>
        <v>19.760460000000002</v>
      </c>
      <c r="F163" s="110">
        <f>'Roller D'!F163*(1+Sumary!$C$30)</f>
        <v>21.33822</v>
      </c>
      <c r="G163" s="110">
        <f>'Roller D'!G163*(1+Sumary!$C$30)</f>
        <v>24.50412</v>
      </c>
      <c r="H163" s="110">
        <f>'Roller D'!H163*(1+Sumary!$C$30)</f>
        <v>27.670020000000001</v>
      </c>
      <c r="I163" s="110">
        <f>'Roller D'!I163*(1+Sumary!$C$30)</f>
        <v>29.445</v>
      </c>
      <c r="J163" s="391"/>
      <c r="K163" s="391"/>
      <c r="L163" s="391"/>
      <c r="M163" s="391"/>
    </row>
    <row r="165" spans="1:15" x14ac:dyDescent="0.25">
      <c r="A165" s="118"/>
    </row>
    <row r="166" spans="1:15" x14ac:dyDescent="0.25">
      <c r="A166" s="118" t="s">
        <v>265</v>
      </c>
      <c r="B166" s="118" t="s">
        <v>266</v>
      </c>
      <c r="C166" s="118"/>
    </row>
    <row r="167" spans="1:15" x14ac:dyDescent="0.25">
      <c r="A167" s="89" t="s">
        <v>267</v>
      </c>
      <c r="E167" s="391">
        <f>'Roller D'!E167*(1+Sumary!$C$30)</f>
        <v>1.2000000000000002</v>
      </c>
    </row>
    <row r="168" spans="1:15" x14ac:dyDescent="0.25">
      <c r="A168" s="89" t="s">
        <v>268</v>
      </c>
      <c r="E168" s="391">
        <f>'Roller D'!E168*(1+Sumary!$C$30)</f>
        <v>2.37</v>
      </c>
    </row>
    <row r="171" spans="1:15" s="120" customFormat="1" x14ac:dyDescent="0.25">
      <c r="A171" s="65" t="s">
        <v>269</v>
      </c>
      <c r="B171" s="89"/>
      <c r="C171" s="89"/>
      <c r="D171" s="89"/>
      <c r="E171" s="89"/>
      <c r="F171" s="89"/>
      <c r="G171" s="89"/>
      <c r="H171" s="89"/>
      <c r="I171" s="65" t="s">
        <v>270</v>
      </c>
      <c r="J171" s="89"/>
      <c r="K171" s="89"/>
      <c r="L171" s="89"/>
      <c r="M171" s="89"/>
      <c r="N171" s="89"/>
      <c r="O171" s="89"/>
    </row>
    <row r="173" spans="1:15" x14ac:dyDescent="0.25">
      <c r="A173" s="89" t="s">
        <v>271</v>
      </c>
      <c r="E173" s="119">
        <v>2</v>
      </c>
      <c r="F173" s="89" t="s">
        <v>272</v>
      </c>
      <c r="I173" s="89" t="s">
        <v>273</v>
      </c>
      <c r="L173" s="121">
        <f>'Roller D'!L173*(1+Sumary!$C$31)</f>
        <v>40.286999999999999</v>
      </c>
    </row>
    <row r="174" spans="1:15" x14ac:dyDescent="0.25">
      <c r="A174" s="89" t="s">
        <v>274</v>
      </c>
      <c r="E174" s="121">
        <f>SpringMech</f>
        <v>7.6950000000000003</v>
      </c>
      <c r="F174" s="89" t="s">
        <v>275</v>
      </c>
      <c r="G174" s="89" t="s">
        <v>40</v>
      </c>
      <c r="I174" s="89" t="s">
        <v>276</v>
      </c>
      <c r="L174" s="121">
        <f>'Roller D'!L174*(1+Sumary!$C$31)</f>
        <v>48.087000000000003</v>
      </c>
    </row>
    <row r="175" spans="1:15" x14ac:dyDescent="0.25">
      <c r="A175" s="89" t="s">
        <v>277</v>
      </c>
      <c r="E175" s="119">
        <f>Brk_Covers32mm_White</f>
        <v>0.60000000000000009</v>
      </c>
      <c r="F175" s="89" t="s">
        <v>278</v>
      </c>
      <c r="I175" s="89" t="s">
        <v>279</v>
      </c>
      <c r="L175" s="121">
        <f>'Roller D'!L175*(1+Sumary!$C$31)</f>
        <v>75.010000000000005</v>
      </c>
    </row>
    <row r="176" spans="1:15" x14ac:dyDescent="0.25">
      <c r="A176" s="89" t="s">
        <v>280</v>
      </c>
      <c r="E176" s="119">
        <f>Bracket_Covers40mm</f>
        <v>1.0499999999999998</v>
      </c>
      <c r="F176" s="89" t="s">
        <v>278</v>
      </c>
      <c r="I176" s="89" t="s">
        <v>281</v>
      </c>
      <c r="L176" s="121">
        <f>'Roller D'!L176*(1+Sumary!$C$31)</f>
        <v>15.08</v>
      </c>
    </row>
    <row r="177" spans="1:15" x14ac:dyDescent="0.25">
      <c r="I177" s="89" t="s">
        <v>282</v>
      </c>
      <c r="L177" s="121">
        <f>'Roller D'!L177*(1+Sumary!$C$31)</f>
        <v>20.54</v>
      </c>
    </row>
    <row r="178" spans="1:15" x14ac:dyDescent="0.25">
      <c r="I178" s="89" t="s">
        <v>283</v>
      </c>
      <c r="L178" s="121">
        <f>'Roller D'!L178*(1+Sumary!$C$31)</f>
        <v>28.6</v>
      </c>
    </row>
    <row r="179" spans="1:15" x14ac:dyDescent="0.25">
      <c r="I179" s="89" t="s">
        <v>28</v>
      </c>
      <c r="L179" s="121">
        <f>'Roller D'!L179*(1+Sumary!$C$31)</f>
        <v>4.2249999999999996</v>
      </c>
    </row>
    <row r="180" spans="1:15" x14ac:dyDescent="0.25">
      <c r="I180" s="89" t="s">
        <v>284</v>
      </c>
      <c r="L180" s="121">
        <f>'Roller D'!L180*(1+Sumary!$C$31)</f>
        <v>3.9</v>
      </c>
    </row>
    <row r="181" spans="1:15" x14ac:dyDescent="0.25">
      <c r="I181" s="89" t="s">
        <v>285</v>
      </c>
      <c r="L181" s="121">
        <f>'Roller D'!L181*(1+Sumary!$C$31)</f>
        <v>80.599999999999994</v>
      </c>
    </row>
    <row r="182" spans="1:15" x14ac:dyDescent="0.25">
      <c r="I182" s="89" t="s">
        <v>286</v>
      </c>
      <c r="L182" s="121">
        <f>'Roller D'!L182*(1+Sumary!$C$31)</f>
        <v>109.2</v>
      </c>
    </row>
    <row r="183" spans="1:15" x14ac:dyDescent="0.25">
      <c r="L183" s="121"/>
    </row>
    <row r="185" spans="1:15" s="120" customFormat="1" x14ac:dyDescent="0.25">
      <c r="A185" s="65" t="s">
        <v>287</v>
      </c>
      <c r="B185" s="89"/>
      <c r="C185" s="89"/>
      <c r="D185" s="89"/>
      <c r="E185" s="119"/>
      <c r="F185" s="89"/>
      <c r="G185" s="89"/>
      <c r="H185" s="89"/>
      <c r="I185" s="89"/>
      <c r="J185" s="89"/>
      <c r="K185" s="89"/>
      <c r="L185" s="89"/>
      <c r="M185" s="89"/>
      <c r="N185" s="89"/>
      <c r="O185" s="89"/>
    </row>
    <row r="186" spans="1:15" x14ac:dyDescent="0.25">
      <c r="A186" s="123" t="s">
        <v>255</v>
      </c>
      <c r="B186" s="124">
        <v>0.61</v>
      </c>
      <c r="C186" s="124">
        <v>0.76200000000000001</v>
      </c>
      <c r="D186" s="124">
        <v>0.91400000000000003</v>
      </c>
      <c r="E186" s="124">
        <v>1.0669999999999999</v>
      </c>
      <c r="F186" s="124">
        <v>1.2190000000000001</v>
      </c>
      <c r="G186" s="124">
        <v>1.524</v>
      </c>
      <c r="H186" s="124">
        <v>1.829</v>
      </c>
      <c r="I186" s="124">
        <v>2.1339999999999999</v>
      </c>
      <c r="J186" s="124">
        <v>2.4380000000000002</v>
      </c>
      <c r="K186" s="124">
        <v>2.9129999999999998</v>
      </c>
      <c r="L186" s="124">
        <v>3.25</v>
      </c>
      <c r="M186" s="124">
        <v>3.5</v>
      </c>
      <c r="O186" s="125"/>
    </row>
    <row r="187" spans="1:15" x14ac:dyDescent="0.25">
      <c r="A187" s="126" t="s">
        <v>256</v>
      </c>
      <c r="B187" s="127">
        <f>CONVERT(B186,"m","in")</f>
        <v>24.015748031496063</v>
      </c>
      <c r="C187" s="127">
        <f t="shared" ref="C187:M187" si="2">CONVERT(C186,"m","in")</f>
        <v>30</v>
      </c>
      <c r="D187" s="127">
        <f t="shared" si="2"/>
        <v>35.984251968503933</v>
      </c>
      <c r="E187" s="127">
        <f t="shared" si="2"/>
        <v>42.00787401574803</v>
      </c>
      <c r="F187" s="127">
        <f t="shared" si="2"/>
        <v>47.99212598425197</v>
      </c>
      <c r="G187" s="127">
        <f t="shared" si="2"/>
        <v>60</v>
      </c>
      <c r="H187" s="127">
        <f t="shared" si="2"/>
        <v>72.00787401574803</v>
      </c>
      <c r="I187" s="127">
        <f t="shared" si="2"/>
        <v>84.015748031496059</v>
      </c>
      <c r="J187" s="127">
        <f t="shared" si="2"/>
        <v>95.984251968503941</v>
      </c>
      <c r="K187" s="127">
        <f t="shared" si="2"/>
        <v>114.68503937007874</v>
      </c>
      <c r="L187" s="127">
        <f t="shared" si="2"/>
        <v>127.95275590551181</v>
      </c>
      <c r="M187" s="127">
        <f t="shared" si="2"/>
        <v>137.79527559055117</v>
      </c>
      <c r="O187" s="128"/>
    </row>
    <row r="188" spans="1:15" x14ac:dyDescent="0.25">
      <c r="B188" s="129">
        <f>'Roller D'!B188*(1+Sumary!$C$32)</f>
        <v>3.9223500000000007</v>
      </c>
      <c r="C188" s="129">
        <f>'Roller D'!C188*(1+Sumary!$C$32)</f>
        <v>4.6268700000000003</v>
      </c>
      <c r="D188" s="129">
        <f>'Roller D'!D188*(1+Sumary!$C$32)</f>
        <v>5.3313900000000007</v>
      </c>
      <c r="E188" s="129">
        <f>'Roller D'!E188*(1+Sumary!$C$32)</f>
        <v>6.0405449999999998</v>
      </c>
      <c r="F188" s="129">
        <f>'Roller D'!F188*(1+Sumary!$C$32)</f>
        <v>6.7450650000000012</v>
      </c>
      <c r="G188" s="129">
        <f>'Roller D'!G188*(1+Sumary!$C$32)</f>
        <v>8.1587400000000017</v>
      </c>
      <c r="H188" s="129">
        <f>'Roller D'!H188*(1+Sumary!$C$32)</f>
        <v>9.5724150000000012</v>
      </c>
      <c r="I188" s="129">
        <f>'Roller D'!I188*(1+Sumary!$C$32)</f>
        <v>10.986090000000001</v>
      </c>
      <c r="J188" s="129">
        <f>'Roller D'!J188*(1+Sumary!$C$32)</f>
        <v>12.395130000000004</v>
      </c>
      <c r="K188" s="129">
        <f>'Roller D'!K188*(1+Sumary!$C$32)</f>
        <v>14.596755000000002</v>
      </c>
      <c r="L188" s="129">
        <f>'Roller D'!L188*(1+Sumary!$C$32)</f>
        <v>16.158750000000001</v>
      </c>
      <c r="M188" s="129">
        <f>'Roller D'!M188*(1+Sumary!$C$32)</f>
        <v>17.317500000000003</v>
      </c>
      <c r="O188" s="121"/>
    </row>
    <row r="191" spans="1:15" x14ac:dyDescent="0.25">
      <c r="A191" s="65" t="s">
        <v>288</v>
      </c>
    </row>
    <row r="192" spans="1:15" x14ac:dyDescent="0.25">
      <c r="A192" s="123" t="str">
        <f>[3]Sumary!BN4</f>
        <v>Mtrs</v>
      </c>
      <c r="B192" s="124">
        <v>0.61</v>
      </c>
      <c r="C192" s="124">
        <v>0.76200000000000001</v>
      </c>
      <c r="D192" s="124">
        <v>0.91400000000000003</v>
      </c>
      <c r="E192" s="124">
        <v>1.0669999999999999</v>
      </c>
      <c r="F192" s="124">
        <v>1.2190000000000001</v>
      </c>
      <c r="G192" s="124">
        <v>1.524</v>
      </c>
      <c r="H192" s="124">
        <v>1.829</v>
      </c>
      <c r="I192" s="124">
        <v>2.1339999999999999</v>
      </c>
      <c r="J192" s="124">
        <v>2.4380000000000002</v>
      </c>
      <c r="K192" s="124">
        <v>2.9129999999999998</v>
      </c>
      <c r="L192" s="124">
        <v>3.25</v>
      </c>
      <c r="M192" s="124">
        <v>3.5</v>
      </c>
      <c r="N192" s="124">
        <v>3.9</v>
      </c>
    </row>
    <row r="193" spans="1:15" x14ac:dyDescent="0.25">
      <c r="A193" s="126" t="str">
        <f>[3]Sumary!BO5</f>
        <v>(ins)</v>
      </c>
      <c r="B193" s="127">
        <f>CONVERT(B192,"m","in")</f>
        <v>24.015748031496063</v>
      </c>
      <c r="C193" s="127">
        <f t="shared" ref="C193:N193" si="3">CONVERT(C192,"m","in")</f>
        <v>30</v>
      </c>
      <c r="D193" s="127">
        <f t="shared" si="3"/>
        <v>35.984251968503933</v>
      </c>
      <c r="E193" s="127">
        <f t="shared" si="3"/>
        <v>42.00787401574803</v>
      </c>
      <c r="F193" s="127">
        <f t="shared" si="3"/>
        <v>47.99212598425197</v>
      </c>
      <c r="G193" s="127">
        <f t="shared" si="3"/>
        <v>60</v>
      </c>
      <c r="H193" s="127">
        <f t="shared" si="3"/>
        <v>72.00787401574803</v>
      </c>
      <c r="I193" s="127">
        <f t="shared" si="3"/>
        <v>84.015748031496059</v>
      </c>
      <c r="J193" s="127">
        <f t="shared" si="3"/>
        <v>95.984251968503941</v>
      </c>
      <c r="K193" s="127">
        <f t="shared" si="3"/>
        <v>114.68503937007874</v>
      </c>
      <c r="L193" s="127">
        <f t="shared" si="3"/>
        <v>127.95275590551181</v>
      </c>
      <c r="M193" s="127">
        <f t="shared" si="3"/>
        <v>137.79527559055117</v>
      </c>
      <c r="N193" s="127">
        <f t="shared" si="3"/>
        <v>153.54330708661416</v>
      </c>
    </row>
    <row r="194" spans="1:15" x14ac:dyDescent="0.25">
      <c r="B194" s="129">
        <f>'Roller D'!B194*(1+Sumary!$C$33)</f>
        <v>10.215300000000001</v>
      </c>
      <c r="C194" s="129">
        <f>'Roller D'!C194*(1+Sumary!$C$33)</f>
        <v>11.4693</v>
      </c>
      <c r="D194" s="129">
        <f>'Roller D'!D194*(1+Sumary!$C$33)</f>
        <v>12.723300000000002</v>
      </c>
      <c r="E194" s="129">
        <f>'Roller D'!E194*(1+Sumary!$C$33)</f>
        <v>13.98555</v>
      </c>
      <c r="F194" s="129">
        <f>'Roller D'!F194*(1+Sumary!$C$33)</f>
        <v>15.239550000000001</v>
      </c>
      <c r="G194" s="129">
        <f>'Roller D'!G194*(1+Sumary!$C$33)</f>
        <v>18.382200000000001</v>
      </c>
      <c r="H194" s="129">
        <f>'Roller D'!H194*(1+Sumary!$C$33)</f>
        <v>20.89845</v>
      </c>
      <c r="I194" s="129">
        <f>'Roller D'!I194*(1+Sumary!$C$33)</f>
        <v>23.4147</v>
      </c>
      <c r="J194" s="129">
        <f>'Roller D'!J194*(1+Sumary!$C$33)</f>
        <v>25.922700000000003</v>
      </c>
      <c r="K194" s="129">
        <f>'Roller D'!K194*(1+Sumary!$C$33)</f>
        <v>29.841449999999998</v>
      </c>
      <c r="L194" s="129">
        <f>'Roller D'!L194*(1+Sumary!$C$33)</f>
        <v>32.621699999999997</v>
      </c>
      <c r="M194" s="129">
        <f>'Roller D'!M194*(1+Sumary!$C$33)</f>
        <v>34.684199999999997</v>
      </c>
      <c r="N194" s="129">
        <f>'Roller D'!N194*(1+Sumary!$C$33)</f>
        <v>37.984199999999994</v>
      </c>
    </row>
    <row r="196" spans="1:15" x14ac:dyDescent="0.25">
      <c r="A196" s="89" t="s">
        <v>289</v>
      </c>
      <c r="C196" s="119">
        <f>SensesFaceFix</f>
        <v>2.0100000000000002</v>
      </c>
      <c r="D196" s="89" t="s">
        <v>290</v>
      </c>
    </row>
    <row r="197" spans="1:15" x14ac:dyDescent="0.25">
      <c r="A197" s="89" t="s">
        <v>291</v>
      </c>
      <c r="C197" s="119">
        <f>[3]Sumary!D93</f>
        <v>0.58200000000000007</v>
      </c>
      <c r="D197" s="89" t="s">
        <v>290</v>
      </c>
    </row>
    <row r="200" spans="1:15" x14ac:dyDescent="0.25">
      <c r="A200" s="65" t="s">
        <v>292</v>
      </c>
      <c r="E200" s="119"/>
    </row>
    <row r="201" spans="1:15" x14ac:dyDescent="0.25">
      <c r="A201" s="123" t="s">
        <v>255</v>
      </c>
      <c r="B201" s="124">
        <v>0.61</v>
      </c>
      <c r="C201" s="124">
        <v>0.76200000000000001</v>
      </c>
      <c r="D201" s="124">
        <v>0.91400000000000003</v>
      </c>
      <c r="E201" s="124">
        <v>1.0669999999999999</v>
      </c>
      <c r="F201" s="124">
        <v>1.2190000000000001</v>
      </c>
      <c r="G201" s="124">
        <v>1.524</v>
      </c>
      <c r="H201" s="124">
        <v>1.829</v>
      </c>
      <c r="I201" s="124">
        <v>2.1339999999999999</v>
      </c>
      <c r="J201" s="124">
        <v>2.4380000000000002</v>
      </c>
      <c r="K201" s="124">
        <v>2.9129999999999998</v>
      </c>
      <c r="L201" s="124">
        <v>3.25</v>
      </c>
      <c r="M201" s="124">
        <v>3.5</v>
      </c>
      <c r="O201" s="125"/>
    </row>
    <row r="202" spans="1:15" x14ac:dyDescent="0.25">
      <c r="A202" s="126" t="s">
        <v>256</v>
      </c>
      <c r="B202" s="127">
        <f>CONVERT(B201,"m","in")</f>
        <v>24.015748031496063</v>
      </c>
      <c r="C202" s="127">
        <f t="shared" ref="C202:M202" si="4">CONVERT(C201,"m","in")</f>
        <v>30</v>
      </c>
      <c r="D202" s="127">
        <f t="shared" si="4"/>
        <v>35.984251968503933</v>
      </c>
      <c r="E202" s="127">
        <f t="shared" si="4"/>
        <v>42.00787401574803</v>
      </c>
      <c r="F202" s="127">
        <f t="shared" si="4"/>
        <v>47.99212598425197</v>
      </c>
      <c r="G202" s="127">
        <f t="shared" si="4"/>
        <v>60</v>
      </c>
      <c r="H202" s="127">
        <f t="shared" si="4"/>
        <v>72.00787401574803</v>
      </c>
      <c r="I202" s="127">
        <f t="shared" si="4"/>
        <v>84.015748031496059</v>
      </c>
      <c r="J202" s="127">
        <f t="shared" si="4"/>
        <v>95.984251968503941</v>
      </c>
      <c r="K202" s="127">
        <f t="shared" si="4"/>
        <v>114.68503937007874</v>
      </c>
      <c r="L202" s="127">
        <f t="shared" si="4"/>
        <v>127.95275590551181</v>
      </c>
      <c r="M202" s="127">
        <f t="shared" si="4"/>
        <v>137.79527559055117</v>
      </c>
      <c r="O202" s="128"/>
    </row>
    <row r="203" spans="1:15" x14ac:dyDescent="0.25">
      <c r="B203" s="129">
        <f>'Roller D'!B203*(1+Sumary!$C$32)</f>
        <v>1.75668</v>
      </c>
      <c r="C203" s="129">
        <f>'Roller D'!C203*(1+Sumary!$C$32)</f>
        <v>2.119656</v>
      </c>
      <c r="D203" s="129">
        <f>'Roller D'!D203*(1+Sumary!$C$32)</f>
        <v>2.4826319999999997</v>
      </c>
      <c r="E203" s="129">
        <f>'Roller D'!E203*(1+Sumary!$C$32)</f>
        <v>2.8479960000000002</v>
      </c>
      <c r="F203" s="129">
        <f>'Roller D'!F203*(1+Sumary!$C$32)</f>
        <v>3.2109719999999999</v>
      </c>
      <c r="G203" s="129">
        <f>'Roller D'!G203*(1+Sumary!$C$32)</f>
        <v>3.9393120000000001</v>
      </c>
      <c r="H203" s="129">
        <f>'Roller D'!H203*(1+Sumary!$C$32)</f>
        <v>4.6676519999999995</v>
      </c>
      <c r="I203" s="129">
        <f>'Roller D'!I203*(1+Sumary!$C$32)</f>
        <v>5.3959919999999997</v>
      </c>
      <c r="J203" s="129">
        <f>'Roller D'!J203*(1+Sumary!$C$32)</f>
        <v>6.1219440000000001</v>
      </c>
      <c r="K203" s="129">
        <f>'Roller D'!K203*(1+Sumary!$C$32)</f>
        <v>7.2562439999999988</v>
      </c>
      <c r="L203" s="129">
        <f>'Roller D'!L203*(1+Sumary!$C$32)</f>
        <v>8.0609999999999999</v>
      </c>
      <c r="M203" s="129">
        <f>'Roller D'!M203*(1+Sumary!$C$32)</f>
        <v>8.6580000000000013</v>
      </c>
      <c r="O203" s="121"/>
    </row>
    <row r="205" spans="1:15" x14ac:dyDescent="0.25">
      <c r="A205" s="65" t="s">
        <v>293</v>
      </c>
    </row>
    <row r="206" spans="1:15" x14ac:dyDescent="0.25">
      <c r="A206" s="123" t="s">
        <v>255</v>
      </c>
      <c r="B206" s="124">
        <v>0.61</v>
      </c>
      <c r="C206" s="124">
        <v>0.76200000000000001</v>
      </c>
      <c r="D206" s="124">
        <v>0.91400000000000003</v>
      </c>
      <c r="E206" s="124">
        <v>1.0669999999999999</v>
      </c>
      <c r="F206" s="124">
        <v>1.2190000000000001</v>
      </c>
      <c r="G206" s="124">
        <v>1.524</v>
      </c>
      <c r="H206" s="124">
        <v>1.829</v>
      </c>
      <c r="I206" s="124">
        <v>2.1339999999999999</v>
      </c>
      <c r="J206" s="124">
        <v>2.4380000000000002</v>
      </c>
      <c r="K206" s="124">
        <v>2.9129999999999998</v>
      </c>
      <c r="L206" s="124">
        <v>3.25</v>
      </c>
      <c r="M206" s="124">
        <v>3.5</v>
      </c>
      <c r="N206" s="124">
        <v>3.9</v>
      </c>
      <c r="O206" s="124">
        <v>4.5</v>
      </c>
    </row>
    <row r="207" spans="1:15" x14ac:dyDescent="0.25">
      <c r="A207" s="126" t="s">
        <v>256</v>
      </c>
      <c r="B207" s="127">
        <f>CONVERT(B206,"m","in")</f>
        <v>24.015748031496063</v>
      </c>
      <c r="C207" s="127">
        <f t="shared" ref="C207:O207" si="5">CONVERT(C206,"m","in")</f>
        <v>30</v>
      </c>
      <c r="D207" s="127">
        <f t="shared" si="5"/>
        <v>35.984251968503933</v>
      </c>
      <c r="E207" s="127">
        <f t="shared" si="5"/>
        <v>42.00787401574803</v>
      </c>
      <c r="F207" s="127">
        <f t="shared" si="5"/>
        <v>47.99212598425197</v>
      </c>
      <c r="G207" s="127">
        <f t="shared" si="5"/>
        <v>60</v>
      </c>
      <c r="H207" s="127">
        <f t="shared" si="5"/>
        <v>72.00787401574803</v>
      </c>
      <c r="I207" s="127">
        <f t="shared" si="5"/>
        <v>84.015748031496059</v>
      </c>
      <c r="J207" s="127">
        <f t="shared" si="5"/>
        <v>95.984251968503941</v>
      </c>
      <c r="K207" s="127">
        <f t="shared" si="5"/>
        <v>114.68503937007874</v>
      </c>
      <c r="L207" s="127">
        <f t="shared" si="5"/>
        <v>127.95275590551181</v>
      </c>
      <c r="M207" s="127">
        <f t="shared" si="5"/>
        <v>137.79527559055117</v>
      </c>
      <c r="N207" s="127">
        <f t="shared" si="5"/>
        <v>153.54330708661416</v>
      </c>
      <c r="O207" s="127">
        <f t="shared" si="5"/>
        <v>177.16535433070865</v>
      </c>
    </row>
    <row r="208" spans="1:15" x14ac:dyDescent="0.25">
      <c r="B208" s="129">
        <f>'Roller D'!B208*(1+Sumary!$C$33)</f>
        <v>8.1577500000000001</v>
      </c>
      <c r="C208" s="129">
        <f>'Roller D'!C208*(1+Sumary!$C$33)</f>
        <v>9.4915499999999984</v>
      </c>
      <c r="D208" s="129">
        <f>'Roller D'!D208*(1+Sumary!$C$33)</f>
        <v>10.825349999999998</v>
      </c>
      <c r="E208" s="129">
        <f>'Roller D'!E208*(1+Sumary!$C$33)</f>
        <v>12.167924999999999</v>
      </c>
      <c r="F208" s="129">
        <f>'Roller D'!F208*(1+Sumary!$C$33)</f>
        <v>13.501724999999999</v>
      </c>
      <c r="G208" s="129">
        <f>'Roller D'!G208*(1+Sumary!$C$33)</f>
        <v>16.883099999999995</v>
      </c>
      <c r="H208" s="129">
        <f>'Roller D'!H208*(1+Sumary!$C$33)</f>
        <v>19.559474999999996</v>
      </c>
      <c r="I208" s="129">
        <f>'Roller D'!I208*(1+Sumary!$C$33)</f>
        <v>22.235849999999996</v>
      </c>
      <c r="J208" s="129">
        <f>'Roller D'!J208*(1+Sumary!$C$33)</f>
        <v>24.903449999999996</v>
      </c>
      <c r="K208" s="129">
        <f>'Roller D'!K208*(1+Sumary!$C$33)</f>
        <v>29.071574999999992</v>
      </c>
      <c r="L208" s="129">
        <f>'Roller D'!L208*(1+Sumary!$C$33)</f>
        <v>32.028749999999995</v>
      </c>
      <c r="M208" s="129">
        <f>'Roller D'!M208*(1+Sumary!$C$33)</f>
        <v>34.222499999999997</v>
      </c>
      <c r="N208" s="129">
        <f>'Roller D'!N208*(1+Sumary!$C$33)</f>
        <v>37.732500000000002</v>
      </c>
      <c r="O208" s="129">
        <f>'Roller D'!O208*(1+Sumary!$C$33)</f>
        <v>42.292499999999997</v>
      </c>
    </row>
    <row r="210" spans="1:15" x14ac:dyDescent="0.25">
      <c r="A210" s="65" t="s">
        <v>294</v>
      </c>
    </row>
    <row r="211" spans="1:15" x14ac:dyDescent="0.25">
      <c r="A211" s="123" t="s">
        <v>255</v>
      </c>
      <c r="B211" s="124">
        <v>0.61</v>
      </c>
      <c r="C211" s="124">
        <v>0.76200000000000001</v>
      </c>
      <c r="D211" s="124">
        <v>0.91400000000000003</v>
      </c>
      <c r="E211" s="124">
        <v>1.0669999999999999</v>
      </c>
      <c r="F211" s="124">
        <v>1.2190000000000001</v>
      </c>
      <c r="G211" s="124">
        <v>1.524</v>
      </c>
      <c r="H211" s="124">
        <v>1.829</v>
      </c>
      <c r="I211" s="124">
        <v>2.1339999999999999</v>
      </c>
      <c r="J211" s="124">
        <v>2.4380000000000002</v>
      </c>
      <c r="K211" s="124">
        <v>2.9129999999999998</v>
      </c>
      <c r="L211" s="124">
        <v>3.25</v>
      </c>
      <c r="M211" s="124">
        <v>3.5</v>
      </c>
      <c r="N211" s="124">
        <v>3.9</v>
      </c>
      <c r="O211" s="124">
        <v>4.5</v>
      </c>
    </row>
    <row r="212" spans="1:15" x14ac:dyDescent="0.25">
      <c r="A212" s="126" t="s">
        <v>256</v>
      </c>
      <c r="B212" s="127">
        <f>CONVERT(B211,"m","in")</f>
        <v>24.015748031496063</v>
      </c>
      <c r="C212" s="127">
        <f t="shared" ref="C212:O212" si="6">CONVERT(C211,"m","in")</f>
        <v>30</v>
      </c>
      <c r="D212" s="127">
        <f t="shared" si="6"/>
        <v>35.984251968503933</v>
      </c>
      <c r="E212" s="127">
        <f t="shared" si="6"/>
        <v>42.00787401574803</v>
      </c>
      <c r="F212" s="127">
        <f t="shared" si="6"/>
        <v>47.99212598425197</v>
      </c>
      <c r="G212" s="127">
        <f t="shared" si="6"/>
        <v>60</v>
      </c>
      <c r="H212" s="127">
        <f t="shared" si="6"/>
        <v>72.00787401574803</v>
      </c>
      <c r="I212" s="127">
        <f t="shared" si="6"/>
        <v>84.015748031496059</v>
      </c>
      <c r="J212" s="127">
        <f t="shared" si="6"/>
        <v>95.984251968503941</v>
      </c>
      <c r="K212" s="127">
        <f t="shared" si="6"/>
        <v>114.68503937007874</v>
      </c>
      <c r="L212" s="127">
        <f t="shared" si="6"/>
        <v>127.95275590551181</v>
      </c>
      <c r="M212" s="127">
        <f t="shared" si="6"/>
        <v>137.79527559055117</v>
      </c>
      <c r="N212" s="127">
        <f t="shared" si="6"/>
        <v>153.54330708661416</v>
      </c>
      <c r="O212" s="127">
        <f t="shared" si="6"/>
        <v>177.16535433070865</v>
      </c>
    </row>
    <row r="213" spans="1:15" x14ac:dyDescent="0.25">
      <c r="B213" s="129">
        <f>'Roller D'!B213*(1+Sumary!$C$33)</f>
        <v>6.9407999999999994</v>
      </c>
      <c r="C213" s="129">
        <f>'Roller D'!C213*(1+Sumary!$C$33)</f>
        <v>7.9713599999999989</v>
      </c>
      <c r="D213" s="129">
        <f>'Roller D'!D213*(1+Sumary!$C$33)</f>
        <v>9.0019200000000001</v>
      </c>
      <c r="E213" s="129">
        <f>'Roller D'!E213*(1+Sumary!$C$33)</f>
        <v>10.039259999999999</v>
      </c>
      <c r="F213" s="129">
        <f>'Roller D'!F213*(1+Sumary!$C$33)</f>
        <v>11.06982</v>
      </c>
      <c r="G213" s="129">
        <f>'Roller D'!G213*(1+Sumary!$C$33)</f>
        <v>13.842719999999998</v>
      </c>
      <c r="H213" s="129">
        <f>'Roller D'!H213*(1+Sumary!$C$33)</f>
        <v>15.910619999999998</v>
      </c>
      <c r="I213" s="129">
        <f>'Roller D'!I213*(1+Sumary!$C$33)</f>
        <v>17.978519999999996</v>
      </c>
      <c r="J213" s="129">
        <f>'Roller D'!J213*(1+Sumary!$C$33)</f>
        <v>20.039639999999999</v>
      </c>
      <c r="K213" s="129">
        <f>'Roller D'!K213*(1+Sumary!$C$33)</f>
        <v>23.260139999999996</v>
      </c>
      <c r="L213" s="129">
        <f>'Roller D'!L213*(1+Sumary!$C$33)</f>
        <v>25.544999999999995</v>
      </c>
      <c r="M213" s="129">
        <f>'Roller D'!M213*(1+Sumary!$C$33)</f>
        <v>27.239999999999995</v>
      </c>
      <c r="N213" s="129">
        <f>'Roller D'!N213*(1+Sumary!$C$33)</f>
        <v>29.951999999999995</v>
      </c>
      <c r="O213" s="129">
        <f>'Roller D'!O213*(1+Sumary!$C$33)</f>
        <v>33.314999999999998</v>
      </c>
    </row>
    <row r="214" spans="1:15" x14ac:dyDescent="0.25">
      <c r="D214" s="121"/>
    </row>
    <row r="216" spans="1:15" x14ac:dyDescent="0.25">
      <c r="A216" s="74" t="s">
        <v>295</v>
      </c>
      <c r="D216" s="121">
        <f>'Roller D'!D216*(1+Sumary!$C$34)</f>
        <v>3</v>
      </c>
      <c r="E216" s="89" t="s">
        <v>296</v>
      </c>
    </row>
    <row r="217" spans="1:15" x14ac:dyDescent="0.25">
      <c r="A217" s="130" t="s">
        <v>289</v>
      </c>
      <c r="D217" s="121">
        <f>'[3]Material Cost'!D217</f>
        <v>0.97500000000000009</v>
      </c>
      <c r="E217" s="89" t="s">
        <v>290</v>
      </c>
    </row>
    <row r="218" spans="1:15" x14ac:dyDescent="0.25">
      <c r="A218" s="130" t="s">
        <v>297</v>
      </c>
      <c r="D218" s="121">
        <f>'[3]Material Cost'!D218</f>
        <v>1.125</v>
      </c>
      <c r="E218" s="89" t="s">
        <v>290</v>
      </c>
    </row>
    <row r="219" spans="1:15" x14ac:dyDescent="0.25">
      <c r="J219" s="121"/>
      <c r="K219" s="121"/>
      <c r="L219" s="121"/>
      <c r="M219" s="121"/>
      <c r="N219" s="121"/>
      <c r="O219" s="121"/>
    </row>
    <row r="221" spans="1:15" x14ac:dyDescent="0.25">
      <c r="A221" s="65" t="s">
        <v>298</v>
      </c>
    </row>
    <row r="222" spans="1:15" x14ac:dyDescent="0.25">
      <c r="A222" s="123" t="s">
        <v>255</v>
      </c>
      <c r="B222" s="124">
        <v>0.61</v>
      </c>
      <c r="C222" s="124">
        <v>0.76200000000000001</v>
      </c>
      <c r="D222" s="124">
        <v>0.91400000000000003</v>
      </c>
      <c r="E222" s="124">
        <v>1.0669999999999999</v>
      </c>
      <c r="F222" s="124">
        <v>1.2190000000000001</v>
      </c>
      <c r="G222" s="124">
        <v>1.524</v>
      </c>
      <c r="H222" s="124">
        <v>1.829</v>
      </c>
      <c r="I222" s="124">
        <v>2.1339999999999999</v>
      </c>
      <c r="J222" s="124">
        <v>2.4380000000000002</v>
      </c>
      <c r="K222" s="124">
        <v>2.9129999999999998</v>
      </c>
      <c r="L222" s="124">
        <v>3.25</v>
      </c>
      <c r="M222" s="124">
        <v>3.5</v>
      </c>
      <c r="N222" s="124">
        <v>3.9</v>
      </c>
      <c r="O222" s="124">
        <v>4.5</v>
      </c>
    </row>
    <row r="223" spans="1:15" x14ac:dyDescent="0.25">
      <c r="A223" s="126" t="s">
        <v>256</v>
      </c>
      <c r="B223" s="127">
        <f>CONVERT(B222,"m","in")</f>
        <v>24.015748031496063</v>
      </c>
      <c r="C223" s="127">
        <f t="shared" ref="C223:O223" si="7">CONVERT(C222,"m","in")</f>
        <v>30</v>
      </c>
      <c r="D223" s="127">
        <f t="shared" si="7"/>
        <v>35.984251968503933</v>
      </c>
      <c r="E223" s="127">
        <f t="shared" si="7"/>
        <v>42.00787401574803</v>
      </c>
      <c r="F223" s="127">
        <f t="shared" si="7"/>
        <v>47.99212598425197</v>
      </c>
      <c r="G223" s="127">
        <f t="shared" si="7"/>
        <v>60</v>
      </c>
      <c r="H223" s="127">
        <f t="shared" si="7"/>
        <v>72.00787401574803</v>
      </c>
      <c r="I223" s="127">
        <f t="shared" si="7"/>
        <v>84.015748031496059</v>
      </c>
      <c r="J223" s="127">
        <f t="shared" si="7"/>
        <v>95.984251968503941</v>
      </c>
      <c r="K223" s="127">
        <f t="shared" si="7"/>
        <v>114.68503937007874</v>
      </c>
      <c r="L223" s="127">
        <f t="shared" si="7"/>
        <v>127.95275590551181</v>
      </c>
      <c r="M223" s="127">
        <f t="shared" si="7"/>
        <v>137.79527559055117</v>
      </c>
      <c r="N223" s="127">
        <f t="shared" si="7"/>
        <v>153.54330708661416</v>
      </c>
      <c r="O223" s="127">
        <f t="shared" si="7"/>
        <v>177.16535433070865</v>
      </c>
    </row>
    <row r="224" spans="1:15" x14ac:dyDescent="0.25">
      <c r="B224" s="129">
        <f>'Roller D'!B224*(1+Sumary!$C$33)</f>
        <v>5.3853</v>
      </c>
      <c r="C224" s="129">
        <f>'Roller D'!C224*(1+Sumary!$C$33)</f>
        <v>6.0282599999999995</v>
      </c>
      <c r="D224" s="129">
        <f>'Roller D'!D224*(1+Sumary!$C$33)</f>
        <v>6.6712199999999999</v>
      </c>
      <c r="E224" s="129">
        <f>'Roller D'!E224*(1+Sumary!$C$33)</f>
        <v>7.3184100000000001</v>
      </c>
      <c r="F224" s="129">
        <f>'Roller D'!F224*(1+Sumary!$C$33)</f>
        <v>7.9613700000000005</v>
      </c>
      <c r="G224" s="129">
        <f>'Roller D'!G224*(1+Sumary!$C$33)</f>
        <v>9.9565199999999994</v>
      </c>
      <c r="H224" s="129">
        <f>'Roller D'!H224*(1+Sumary!$C$33)</f>
        <v>11.24667</v>
      </c>
      <c r="I224" s="129">
        <f>'Roller D'!I224*(1+Sumary!$C$33)</f>
        <v>12.536819999999999</v>
      </c>
      <c r="J224" s="129">
        <f>'Roller D'!J224*(1+Sumary!$C$33)</f>
        <v>13.82274</v>
      </c>
      <c r="K224" s="129">
        <f>'Roller D'!K224*(1+Sumary!$C$33)</f>
        <v>15.831989999999998</v>
      </c>
      <c r="L224" s="129">
        <f>'Roller D'!L224*(1+Sumary!$C$33)</f>
        <v>17.257499999999997</v>
      </c>
      <c r="M224" s="129">
        <f>'Roller D'!M224*(1+Sumary!$C$33)</f>
        <v>18.314999999999998</v>
      </c>
      <c r="N224" s="129">
        <f>'Roller D'!N224*(1+Sumary!$C$33)</f>
        <v>20.006999999999994</v>
      </c>
      <c r="O224" s="129">
        <f>'Roller D'!O224*(1+Sumary!$C$33)</f>
        <v>21.839999999999996</v>
      </c>
    </row>
    <row r="227" spans="1:7" x14ac:dyDescent="0.25">
      <c r="A227" s="65" t="s">
        <v>299</v>
      </c>
    </row>
    <row r="228" spans="1:7" x14ac:dyDescent="0.25">
      <c r="A228" s="123" t="s">
        <v>255</v>
      </c>
      <c r="B228" s="124">
        <v>0.6</v>
      </c>
      <c r="C228" s="124">
        <v>0.9</v>
      </c>
      <c r="D228" s="124">
        <v>1.2</v>
      </c>
      <c r="E228" s="124">
        <v>1.5</v>
      </c>
      <c r="F228" s="124">
        <v>1.8</v>
      </c>
      <c r="G228" s="124">
        <v>2.1</v>
      </c>
    </row>
    <row r="229" spans="1:7" x14ac:dyDescent="0.25">
      <c r="A229" s="126" t="s">
        <v>256</v>
      </c>
      <c r="B229" s="127">
        <f t="shared" ref="B229:G229" si="8">CONVERT(B228,"m","in")</f>
        <v>23.622047244094489</v>
      </c>
      <c r="C229" s="127">
        <f t="shared" si="8"/>
        <v>35.433070866141733</v>
      </c>
      <c r="D229" s="127">
        <f t="shared" si="8"/>
        <v>47.244094488188978</v>
      </c>
      <c r="E229" s="127">
        <f t="shared" si="8"/>
        <v>59.055118110236222</v>
      </c>
      <c r="F229" s="127">
        <f t="shared" si="8"/>
        <v>70.866141732283467</v>
      </c>
      <c r="G229" s="127">
        <f t="shared" si="8"/>
        <v>82.677165354330711</v>
      </c>
    </row>
    <row r="230" spans="1:7" x14ac:dyDescent="0.25">
      <c r="B230" s="129">
        <f>'Roller D'!B230*(1+Sumary!$C$35)</f>
        <v>18.14</v>
      </c>
      <c r="C230" s="129">
        <f>'Roller D'!C230*(1+Sumary!$C$35)</f>
        <v>20.772500000000001</v>
      </c>
      <c r="D230" s="129">
        <f>'Roller D'!D230*(1+Sumary!$C$35)</f>
        <v>23.404999999999998</v>
      </c>
      <c r="E230" s="129">
        <f>'Roller D'!E230*(1+Sumary!$C$35)</f>
        <v>26.037499999999998</v>
      </c>
      <c r="F230" s="129">
        <f>'Roller D'!F230*(1+Sumary!$C$35)</f>
        <v>28.669999999999998</v>
      </c>
      <c r="G230" s="129">
        <f>'Roller D'!G230*(1+Sumary!$C$35)</f>
        <v>31.302499999999998</v>
      </c>
    </row>
    <row r="232" spans="1:7" x14ac:dyDescent="0.25">
      <c r="A232" s="89" t="s">
        <v>300</v>
      </c>
      <c r="C232" s="121">
        <f>LLGripFixChromeCovers</f>
        <v>3.1500000000000004</v>
      </c>
    </row>
  </sheetData>
  <mergeCells count="14">
    <mergeCell ref="B103:O103"/>
    <mergeCell ref="A104:A117"/>
    <mergeCell ref="B52:O52"/>
    <mergeCell ref="A53:A66"/>
    <mergeCell ref="B69:O69"/>
    <mergeCell ref="A70:A83"/>
    <mergeCell ref="B86:O86"/>
    <mergeCell ref="A87:A100"/>
    <mergeCell ref="A36:A49"/>
    <mergeCell ref="B2:O2"/>
    <mergeCell ref="A3:A16"/>
    <mergeCell ref="B18:O18"/>
    <mergeCell ref="A19:A32"/>
    <mergeCell ref="B35:O35"/>
  </mergeCells>
  <pageMargins left="0.59055118110236227" right="0.23622047244094491" top="0.74803149606299213" bottom="0.74803149606299213" header="0.31496062992125984" footer="0.31496062992125984"/>
  <pageSetup paperSize="9" scale="70" orientation="portrait" r:id="rId1"/>
  <headerFooter>
    <oddHeader xml:space="preserve">&amp;C&amp;14Roller Blinds </oddHeader>
    <oddFooter>&amp;LEclipse no sew bottom bar as standard.
All blinds over 2mtr will be made with 40mm barrel
Metal Bottom Bar is advised over 1.8mtr width
&amp;RAlways check the fabric roll width to ensure pattern is correct</oddFooter>
  </headerFooter>
  <rowBreaks count="3" manualBreakCount="3">
    <brk id="66" max="14" man="1"/>
    <brk id="117" max="14" man="1"/>
    <brk id="169"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4E6E2-9E2A-4D4A-85E6-8CD907B88D5F}">
  <sheetPr>
    <pageSetUpPr fitToPage="1"/>
  </sheetPr>
  <dimension ref="A1:L1"/>
  <sheetViews>
    <sheetView view="pageBreakPreview" zoomScaleNormal="100" zoomScaleSheetLayoutView="100" workbookViewId="0">
      <selection activeCell="O16" sqref="O16"/>
    </sheetView>
  </sheetViews>
  <sheetFormatPr defaultRowHeight="15" x14ac:dyDescent="0.25"/>
  <cols>
    <col min="1" max="1" width="8.7109375" style="4"/>
    <col min="2" max="12" width="9.140625" style="4"/>
  </cols>
  <sheetData>
    <row r="1" spans="1:1" ht="34.5" x14ac:dyDescent="0.55000000000000004">
      <c r="A1" s="148"/>
    </row>
  </sheetData>
  <pageMargins left="0.7" right="0.7" top="0.75" bottom="0.75" header="0.3" footer="0.3"/>
  <pageSetup paperSize="9" scale="80" fitToHeight="0" orientation="portrait" r:id="rId1"/>
  <rowBreaks count="1" manualBreakCount="1">
    <brk id="57" max="11" man="1"/>
  </rowBreaks>
  <customProperties>
    <customPr name="SSC_SHEET_GU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D79FB-87AE-48FC-8458-65F96C1E689C}">
  <dimension ref="A1:P66"/>
  <sheetViews>
    <sheetView view="pageLayout" zoomScaleNormal="100" zoomScaleSheetLayoutView="100" workbookViewId="0">
      <selection activeCell="R22" sqref="R22"/>
    </sheetView>
  </sheetViews>
  <sheetFormatPr defaultRowHeight="12.75" x14ac:dyDescent="0.2"/>
  <cols>
    <col min="1" max="9" width="8.5703125" style="352" customWidth="1"/>
    <col min="10" max="16384" width="9.140625" style="4"/>
  </cols>
  <sheetData>
    <row r="1" spans="1:16" ht="15" customHeight="1" x14ac:dyDescent="0.25">
      <c r="A1" s="351" t="s">
        <v>962</v>
      </c>
      <c r="K1" s="353" t="s">
        <v>963</v>
      </c>
    </row>
    <row r="2" spans="1:16" ht="15" customHeight="1" x14ac:dyDescent="0.2">
      <c r="A2" s="354"/>
      <c r="B2" s="535"/>
      <c r="C2" s="536"/>
      <c r="D2" s="536"/>
      <c r="E2" s="536"/>
      <c r="F2" s="536"/>
      <c r="G2" s="536"/>
      <c r="H2" s="536"/>
      <c r="I2" s="536"/>
    </row>
    <row r="3" spans="1:16" ht="15" customHeight="1" x14ac:dyDescent="0.2">
      <c r="A3" s="537" t="s">
        <v>254</v>
      </c>
      <c r="B3" s="355" t="s">
        <v>255</v>
      </c>
      <c r="C3" s="356"/>
      <c r="D3" s="357">
        <f>[14]Sumary!W3</f>
        <v>0.61</v>
      </c>
      <c r="E3" s="357">
        <f>[14]Sumary!X3</f>
        <v>0.76200000000000001</v>
      </c>
      <c r="F3" s="357">
        <f>[14]Sumary!Y3</f>
        <v>0.91400000000000003</v>
      </c>
      <c r="G3" s="357">
        <f>[14]Sumary!Z3</f>
        <v>1.0669999999999999</v>
      </c>
      <c r="H3" s="357">
        <f>[14]Sumary!AA3</f>
        <v>1.2190000000000001</v>
      </c>
      <c r="I3" s="357">
        <f>[14]Sumary!AB3</f>
        <v>1.4</v>
      </c>
      <c r="K3" s="358" t="s">
        <v>964</v>
      </c>
    </row>
    <row r="4" spans="1:16" ht="15" customHeight="1" x14ac:dyDescent="0.2">
      <c r="A4" s="538"/>
      <c r="B4" s="359"/>
      <c r="C4" s="360" t="s">
        <v>256</v>
      </c>
      <c r="D4" s="361">
        <f>[14]Sumary!W4</f>
        <v>24.015748031496063</v>
      </c>
      <c r="E4" s="361">
        <f>[14]Sumary!X4</f>
        <v>30</v>
      </c>
      <c r="F4" s="361">
        <f>[14]Sumary!Y4</f>
        <v>35.984251968503933</v>
      </c>
      <c r="G4" s="361">
        <f>[14]Sumary!Z4</f>
        <v>42.00787401574803</v>
      </c>
      <c r="H4" s="361">
        <f>[14]Sumary!AA4</f>
        <v>47.99212598425197</v>
      </c>
      <c r="I4" s="361">
        <f>[14]Sumary!AB4</f>
        <v>55.118110236220474</v>
      </c>
      <c r="K4" s="362" t="s">
        <v>965</v>
      </c>
      <c r="L4" s="362"/>
      <c r="M4" s="362"/>
      <c r="N4" s="362"/>
      <c r="O4" s="362"/>
    </row>
    <row r="5" spans="1:16" ht="15" customHeight="1" x14ac:dyDescent="0.2">
      <c r="A5" s="538"/>
      <c r="B5" s="363">
        <f>[14]Sumary!U5</f>
        <v>0.61</v>
      </c>
      <c r="C5" s="364">
        <f>[14]Sumary!V5</f>
        <v>24.015748031496063</v>
      </c>
      <c r="D5" s="365">
        <f>'[14]Material Cost'!D5+'[14]Material Cost'!D5*(PfRollerMarkUp)+Cut_Length_Charge+Labour</f>
        <v>52.914072579999996</v>
      </c>
      <c r="E5" s="365">
        <f>'[14]Material Cost'!E5+'[14]Material Cost'!E5*(PfRollerMarkUp)+Cut_Length_Charge+Labour</f>
        <v>57.397613235999998</v>
      </c>
      <c r="F5" s="365">
        <f>'[14]Material Cost'!F5+'[14]Material Cost'!F5*(PfRollerMarkUp)+Cut_Length_Charge+Labour</f>
        <v>61.881153892</v>
      </c>
      <c r="G5" s="365">
        <f>'[14]Material Cost'!G5+'[14]Material Cost'!G5*(PfRollerMarkUp)+Cut_Length_Charge+Labour</f>
        <v>66.394191526</v>
      </c>
      <c r="H5" s="365">
        <f>'[14]Material Cost'!H5+'[14]Material Cost'!H5*(PfRollerMarkUp)+Cut_Length_Charge+Labour</f>
        <v>72.521187982000001</v>
      </c>
      <c r="I5" s="365">
        <f>'[14]Material Cost'!I5+'[14]Material Cost'!I5*(PfRollerMarkUp)+Cut_Length_Charge+Labour</f>
        <v>78.104165200000011</v>
      </c>
      <c r="K5" s="362"/>
      <c r="L5" s="362"/>
      <c r="M5" s="362"/>
      <c r="N5" s="362"/>
      <c r="O5" s="362"/>
      <c r="P5" s="362"/>
    </row>
    <row r="6" spans="1:16" ht="15" customHeight="1" x14ac:dyDescent="0.2">
      <c r="A6" s="538"/>
      <c r="B6" s="363">
        <f>[14]Sumary!U6</f>
        <v>0.76200000000000001</v>
      </c>
      <c r="C6" s="364">
        <f>[14]Sumary!V6</f>
        <v>30</v>
      </c>
      <c r="D6" s="365">
        <f>'[14]Material Cost'!D6+'[14]Material Cost'!D6*(PfRollerMarkUp)+Cut_Length_Charge+Labour</f>
        <v>54.798144195999996</v>
      </c>
      <c r="E6" s="365">
        <f>'[14]Material Cost'!E6+'[14]Material Cost'!E6*(PfRollerMarkUp)+Cut_Length_Charge+Labour</f>
        <v>59.406280103200004</v>
      </c>
      <c r="F6" s="365">
        <f>'[14]Material Cost'!F6+'[14]Material Cost'!F6*(PfRollerMarkUp)+Cut_Length_Charge+Labour</f>
        <v>64.014416010400012</v>
      </c>
      <c r="G6" s="365">
        <f>'[14]Material Cost'!G6+'[14]Material Cost'!G6*(PfRollerMarkUp)+Cut_Length_Charge+Labour</f>
        <v>68.652868601199998</v>
      </c>
      <c r="H6" s="365">
        <f>'[14]Material Cost'!H6+'[14]Material Cost'!H6*(PfRollerMarkUp)+Cut_Length_Charge+Labour</f>
        <v>74.904460308400004</v>
      </c>
      <c r="I6" s="365">
        <f>'[14]Material Cost'!I6+'[14]Material Cost'!I6*(PfRollerMarkUp)+Cut_Length_Charge+Labour</f>
        <v>80.635804239999999</v>
      </c>
      <c r="K6" s="362"/>
      <c r="L6" s="362"/>
      <c r="M6" s="362"/>
      <c r="N6" s="362"/>
      <c r="O6" s="362"/>
      <c r="P6" s="362"/>
    </row>
    <row r="7" spans="1:16" ht="15" customHeight="1" x14ac:dyDescent="0.2">
      <c r="A7" s="538"/>
      <c r="B7" s="363">
        <f>[14]Sumary!U7</f>
        <v>0.91400000000000003</v>
      </c>
      <c r="C7" s="364">
        <f>[14]Sumary!V7</f>
        <v>35.984251968503933</v>
      </c>
      <c r="D7" s="365">
        <f>'[14]Material Cost'!D7+'[14]Material Cost'!D7*(PfRollerMarkUp)+Cut_Length_Charge+Labour</f>
        <v>56.68221581200001</v>
      </c>
      <c r="E7" s="365">
        <f>'[14]Material Cost'!E7+'[14]Material Cost'!E7*(PfRollerMarkUp)+Cut_Length_Charge+Labour</f>
        <v>61.414946970400003</v>
      </c>
      <c r="F7" s="365">
        <f>'[14]Material Cost'!F7+'[14]Material Cost'!F7*(PfRollerMarkUp)+Cut_Length_Charge+Labour</f>
        <v>66.14767812880001</v>
      </c>
      <c r="G7" s="365">
        <f>'[14]Material Cost'!G7+'[14]Material Cost'!G7*(PfRollerMarkUp)+Cut_Length_Charge+Labour</f>
        <v>70.91154567640001</v>
      </c>
      <c r="H7" s="365">
        <f>'[14]Material Cost'!H7+'[14]Material Cost'!H7*(PfRollerMarkUp)+Cut_Length_Charge+Labour</f>
        <v>77.287732634800008</v>
      </c>
      <c r="I7" s="365">
        <f>'[14]Material Cost'!I7+'[14]Material Cost'!I7*(PfRollerMarkUp)+Cut_Length_Charge+Labour</f>
        <v>83.167443280000015</v>
      </c>
      <c r="K7" s="362" t="s">
        <v>966</v>
      </c>
      <c r="L7" s="362"/>
      <c r="M7" s="362"/>
      <c r="N7" s="362"/>
      <c r="O7" s="362"/>
      <c r="P7" s="362"/>
    </row>
    <row r="8" spans="1:16" ht="15" customHeight="1" x14ac:dyDescent="0.2">
      <c r="A8" s="538"/>
      <c r="B8" s="363">
        <f>[14]Sumary!U8</f>
        <v>1.0669999999999999</v>
      </c>
      <c r="C8" s="364">
        <f>[14]Sumary!V8</f>
        <v>42.00787401574803</v>
      </c>
      <c r="D8" s="365">
        <f>'[14]Material Cost'!D8+'[14]Material Cost'!D8*(PfRollerMarkUp)+Cut_Length_Charge+Labour</f>
        <v>58.578682635999996</v>
      </c>
      <c r="E8" s="365">
        <f>'[14]Material Cost'!E8+'[14]Material Cost'!E8*(PfRollerMarkUp)+Cut_Length_Charge+Labour</f>
        <v>63.436828751199997</v>
      </c>
      <c r="F8" s="365">
        <f>'[14]Material Cost'!F8+'[14]Material Cost'!F8*(PfRollerMarkUp)+Cut_Length_Charge+Labour</f>
        <v>68.294974866399997</v>
      </c>
      <c r="G8" s="365">
        <f>'[14]Material Cost'!G8+'[14]Material Cost'!G8*(PfRollerMarkUp)+Cut_Length_Charge+Labour</f>
        <v>73.185082469199997</v>
      </c>
      <c r="H8" s="365">
        <f>'[14]Material Cost'!H8+'[14]Material Cost'!H8*(PfRollerMarkUp)+Cut_Length_Charge+Labour</f>
        <v>79.686684384399996</v>
      </c>
      <c r="I8" s="365">
        <f>'[14]Material Cost'!I8+'[14]Material Cost'!I8*(PfRollerMarkUp)+Cut_Length_Charge+Labour</f>
        <v>85.715737840000003</v>
      </c>
      <c r="K8" s="4" t="s">
        <v>967</v>
      </c>
      <c r="P8" s="362"/>
    </row>
    <row r="9" spans="1:16" ht="15" customHeight="1" x14ac:dyDescent="0.2">
      <c r="A9" s="538"/>
      <c r="B9" s="363">
        <f>[14]Sumary!U9</f>
        <v>1.2190000000000001</v>
      </c>
      <c r="C9" s="364">
        <f>[14]Sumary!V9</f>
        <v>47.99212598425197</v>
      </c>
      <c r="D9" s="365">
        <f>'[14]Material Cost'!D9+'[14]Material Cost'!D9*(PfRollerMarkUp)+Cut_Length_Charge+Labour</f>
        <v>60.462754252000003</v>
      </c>
      <c r="E9" s="365">
        <f>'[14]Material Cost'!E9+'[14]Material Cost'!E9*(PfRollerMarkUp)+Cut_Length_Charge+Labour</f>
        <v>65.445495618400003</v>
      </c>
      <c r="F9" s="365">
        <f>'[14]Material Cost'!F9+'[14]Material Cost'!F9*(PfRollerMarkUp)+Cut_Length_Charge+Labour</f>
        <v>70.428236984800009</v>
      </c>
      <c r="G9" s="365">
        <f>'[14]Material Cost'!G9+'[14]Material Cost'!G9*(PfRollerMarkUp)+Cut_Length_Charge+Labour</f>
        <v>75.443759544399995</v>
      </c>
      <c r="H9" s="365">
        <f>'[14]Material Cost'!H9+'[14]Material Cost'!H9*(PfRollerMarkUp)+Cut_Length_Charge+Labour</f>
        <v>82.0699567108</v>
      </c>
      <c r="I9" s="365">
        <f>'[14]Material Cost'!I9+'[14]Material Cost'!I9*(PfRollerMarkUp)+Cut_Length_Charge+Labour</f>
        <v>88.247376880000004</v>
      </c>
    </row>
    <row r="10" spans="1:16" ht="15" customHeight="1" x14ac:dyDescent="0.2">
      <c r="A10" s="538"/>
      <c r="B10" s="363">
        <f>[14]Sumary!U10</f>
        <v>1.524</v>
      </c>
      <c r="C10" s="364">
        <f>[14]Sumary!V10</f>
        <v>60</v>
      </c>
      <c r="D10" s="365">
        <f>'[14]Material Cost'!D10+'[14]Material Cost'!D10*(PfRollerMarkUp)+Cut_Length_Charge+Labour</f>
        <v>64.243292691999997</v>
      </c>
      <c r="E10" s="365">
        <f>'[14]Material Cost'!E10+'[14]Material Cost'!E10*(PfRollerMarkUp)+Cut_Length_Charge+Labour</f>
        <v>69.47604426640001</v>
      </c>
      <c r="F10" s="365">
        <f>'[14]Material Cost'!F10+'[14]Material Cost'!F10*(PfRollerMarkUp)+Cut_Length_Charge+Labour</f>
        <v>74.708795840800008</v>
      </c>
      <c r="G10" s="365">
        <f>'[14]Material Cost'!G10+'[14]Material Cost'!G10*(PfRollerMarkUp)+Cut_Length_Charge+Labour</f>
        <v>79.975973412399995</v>
      </c>
      <c r="H10" s="365">
        <f>'[14]Material Cost'!H10+'[14]Material Cost'!H10*(PfRollerMarkUp)+Cut_Length_Charge+Labour</f>
        <v>86.852180786800005</v>
      </c>
      <c r="I10" s="365">
        <f>'[14]Material Cost'!I10+'[14]Material Cost'!I10*(PfRollerMarkUp)+Cut_Length_Charge+Labour</f>
        <v>93.327310479999994</v>
      </c>
      <c r="K10" s="366" t="s">
        <v>968</v>
      </c>
    </row>
    <row r="11" spans="1:16" ht="15" customHeight="1" x14ac:dyDescent="0.2">
      <c r="A11" s="538"/>
      <c r="B11" s="363">
        <f>[14]Sumary!U11</f>
        <v>1.8</v>
      </c>
      <c r="C11" s="364">
        <f>[14]Sumary!V11</f>
        <v>70.866141732283467</v>
      </c>
      <c r="D11" s="365">
        <f>'[14]Material Cost'!D11+'[14]Material Cost'!D11*(PfRollerMarkUp)+Cut_Length_Charge+Labour</f>
        <v>67.664370100000014</v>
      </c>
      <c r="E11" s="365">
        <f>'[14]Material Cost'!E11+'[14]Material Cost'!E11*(PfRollerMarkUp)+Cut_Length_Charge+Labour</f>
        <v>73.123360420000012</v>
      </c>
      <c r="F11" s="365">
        <f>'[14]Material Cost'!F11+'[14]Material Cost'!F11*(PfRollerMarkUp)+Cut_Length_Charge+Labour</f>
        <v>78.58235074000001</v>
      </c>
      <c r="G11" s="365">
        <f>'[14]Material Cost'!G11+'[14]Material Cost'!G11*(PfRollerMarkUp)+Cut_Length_Charge+Labour</f>
        <v>84.077255470000011</v>
      </c>
      <c r="H11" s="365">
        <f>'[14]Material Cost'!H11+'[14]Material Cost'!H11*(PfRollerMarkUp)+Cut_Length_Charge+Labour</f>
        <v>91.179701590000008</v>
      </c>
      <c r="I11" s="365">
        <f>'[14]Material Cost'!I11+'[14]Material Cost'!I11*(PfRollerMarkUp)+Cut_Length_Charge+Labour</f>
        <v>97.924234000000013</v>
      </c>
      <c r="K11" s="4" t="s">
        <v>969</v>
      </c>
    </row>
    <row r="12" spans="1:16" ht="15" customHeight="1" x14ac:dyDescent="0.2">
      <c r="A12" s="351" t="s">
        <v>31</v>
      </c>
    </row>
    <row r="13" spans="1:16" ht="15" customHeight="1" x14ac:dyDescent="0.2">
      <c r="A13" s="354"/>
      <c r="B13" s="535"/>
      <c r="C13" s="536"/>
      <c r="D13" s="536"/>
      <c r="E13" s="536"/>
      <c r="F13" s="536"/>
      <c r="G13" s="536"/>
      <c r="H13" s="536"/>
      <c r="I13" s="536"/>
    </row>
    <row r="14" spans="1:16" ht="15" customHeight="1" x14ac:dyDescent="0.2">
      <c r="A14" s="533" t="s">
        <v>254</v>
      </c>
      <c r="B14" s="355" t="s">
        <v>255</v>
      </c>
      <c r="C14" s="356"/>
      <c r="D14" s="357">
        <f>[14]Sumary!W3</f>
        <v>0.61</v>
      </c>
      <c r="E14" s="357">
        <f>[14]Sumary!X3</f>
        <v>0.76200000000000001</v>
      </c>
      <c r="F14" s="357">
        <f>[14]Sumary!Y3</f>
        <v>0.91400000000000003</v>
      </c>
      <c r="G14" s="357">
        <f>[14]Sumary!Z3</f>
        <v>1.0669999999999999</v>
      </c>
      <c r="H14" s="357">
        <f>[14]Sumary!AA3</f>
        <v>1.2190000000000001</v>
      </c>
      <c r="I14" s="357">
        <f>[14]Sumary!AB3</f>
        <v>1.4</v>
      </c>
    </row>
    <row r="15" spans="1:16" ht="15" customHeight="1" x14ac:dyDescent="0.2">
      <c r="A15" s="534"/>
      <c r="B15" s="367"/>
      <c r="C15" s="368" t="s">
        <v>256</v>
      </c>
      <c r="D15" s="361">
        <f>[14]Sumary!W4</f>
        <v>24.015748031496063</v>
      </c>
      <c r="E15" s="361">
        <f>[14]Sumary!X4</f>
        <v>30</v>
      </c>
      <c r="F15" s="361">
        <f>[14]Sumary!Y4</f>
        <v>35.984251968503933</v>
      </c>
      <c r="G15" s="361">
        <f>[14]Sumary!Z4</f>
        <v>42.00787401574803</v>
      </c>
      <c r="H15" s="361">
        <f>[14]Sumary!AA4</f>
        <v>47.99212598425197</v>
      </c>
      <c r="I15" s="361">
        <f>[14]Sumary!AB4</f>
        <v>55.118110236220474</v>
      </c>
    </row>
    <row r="16" spans="1:16" ht="15" customHeight="1" x14ac:dyDescent="0.2">
      <c r="A16" s="534"/>
      <c r="B16" s="363">
        <f>[14]Sumary!U5</f>
        <v>0.61</v>
      </c>
      <c r="C16" s="364">
        <f>[14]Sumary!V5</f>
        <v>24.015748031496063</v>
      </c>
      <c r="D16" s="365">
        <f>'[14]Material Cost'!D17+'[14]Material Cost'!D17*(PfRollerMarkUp)+Cut_Length_Charge+Labour</f>
        <v>55.211879140000001</v>
      </c>
      <c r="E16" s="365">
        <f>'[14]Material Cost'!E17+'[14]Material Cost'!E17*(PfRollerMarkUp)+Cut_Length_Charge+Labour</f>
        <v>60.267987988000002</v>
      </c>
      <c r="F16" s="365">
        <f>'[14]Material Cost'!F17+'[14]Material Cost'!F17*(PfRollerMarkUp)+Cut_Length_Charge+Labour</f>
        <v>65.32409683600001</v>
      </c>
      <c r="G16" s="365">
        <f>'[14]Material Cost'!G17+'[14]Material Cost'!G17*(PfRollerMarkUp)+Cut_Length_Charge+Labour</f>
        <v>70.413469558000003</v>
      </c>
      <c r="H16" s="365">
        <f>'[14]Material Cost'!H17+'[14]Material Cost'!H17*(PfRollerMarkUp)+Cut_Length_Charge+Labour</f>
        <v>78.249629806000002</v>
      </c>
      <c r="I16" s="365">
        <f>'[14]Material Cost'!I17+'[14]Material Cost'!I17*(PfRollerMarkUp)+Cut_Length_Charge+Labour</f>
        <v>84.683179600000017</v>
      </c>
    </row>
    <row r="17" spans="1:9" ht="15" customHeight="1" x14ac:dyDescent="0.2">
      <c r="A17" s="534"/>
      <c r="B17" s="363">
        <f>[14]Sumary!U6</f>
        <v>0.76200000000000001</v>
      </c>
      <c r="C17" s="364">
        <f>[14]Sumary!V6</f>
        <v>30</v>
      </c>
      <c r="D17" s="365">
        <f>'[14]Material Cost'!D18+'[14]Material Cost'!D18*(PfRollerMarkUp)+Cut_Length_Charge+Labour</f>
        <v>57.441759267999998</v>
      </c>
      <c r="E17" s="365">
        <f>'[14]Material Cost'!E18+'[14]Material Cost'!E18*(PfRollerMarkUp)+Cut_Length_Charge+Labour</f>
        <v>62.708632045599998</v>
      </c>
      <c r="F17" s="365">
        <f>'[14]Material Cost'!F18+'[14]Material Cost'!F18*(PfRollerMarkUp)+Cut_Length_Charge+Labour</f>
        <v>67.975504823199998</v>
      </c>
      <c r="G17" s="365">
        <f>'[14]Material Cost'!G18+'[14]Material Cost'!G18*(PfRollerMarkUp)+Cut_Length_Charge+Labour</f>
        <v>73.277028079600001</v>
      </c>
      <c r="H17" s="365">
        <f>'[14]Material Cost'!H18+'[14]Material Cost'!H18*(PfRollerMarkUp)+Cut_Length_Charge+Labour</f>
        <v>81.323952257200006</v>
      </c>
      <c r="I17" s="365">
        <f>'[14]Material Cost'!I18+'[14]Material Cost'!I18*(PfRollerMarkUp)+Cut_Length_Charge+Labour</f>
        <v>88.00847752</v>
      </c>
    </row>
    <row r="18" spans="1:9" ht="15" customHeight="1" x14ac:dyDescent="0.2">
      <c r="A18" s="534"/>
      <c r="B18" s="363">
        <f>[14]Sumary!U7</f>
        <v>0.91400000000000003</v>
      </c>
      <c r="C18" s="364">
        <f>[14]Sumary!V7</f>
        <v>35.984251968503933</v>
      </c>
      <c r="D18" s="365">
        <f>'[14]Material Cost'!D19+'[14]Material Cost'!D19*(PfRollerMarkUp)+Cut_Length_Charge+Labour</f>
        <v>59.671639396000003</v>
      </c>
      <c r="E18" s="365">
        <f>'[14]Material Cost'!E19+'[14]Material Cost'!E19*(PfRollerMarkUp)+Cut_Length_Charge+Labour</f>
        <v>65.149276103200009</v>
      </c>
      <c r="F18" s="365">
        <f>'[14]Material Cost'!F19+'[14]Material Cost'!F19*(PfRollerMarkUp)+Cut_Length_Charge+Labour</f>
        <v>70.626912810400015</v>
      </c>
      <c r="G18" s="365">
        <f>'[14]Material Cost'!G19+'[14]Material Cost'!G19*(PfRollerMarkUp)+Cut_Length_Charge+Labour</f>
        <v>76.140586601199999</v>
      </c>
      <c r="H18" s="365">
        <f>'[14]Material Cost'!H19+'[14]Material Cost'!H19*(PfRollerMarkUp)+Cut_Length_Charge+Labour</f>
        <v>84.39827470840001</v>
      </c>
      <c r="I18" s="365">
        <f>'[14]Material Cost'!I19+'[14]Material Cost'!I19*(PfRollerMarkUp)+Cut_Length_Charge+Labour</f>
        <v>91.333775440000011</v>
      </c>
    </row>
    <row r="19" spans="1:9" ht="15" customHeight="1" x14ac:dyDescent="0.2">
      <c r="A19" s="534"/>
      <c r="B19" s="363">
        <f>[14]Sumary!U8</f>
        <v>1.0669999999999999</v>
      </c>
      <c r="C19" s="364">
        <f>[14]Sumary!V8</f>
        <v>42.00787401574803</v>
      </c>
      <c r="D19" s="365">
        <f>'[14]Material Cost'!D20+'[14]Material Cost'!D20*(PfRollerMarkUp)+Cut_Length_Charge+Labour</f>
        <v>61.916189787999997</v>
      </c>
      <c r="E19" s="365">
        <f>'[14]Material Cost'!E20+'[14]Material Cost'!E20*(PfRollerMarkUp)+Cut_Length_Charge+Labour</f>
        <v>67.605977029599998</v>
      </c>
      <c r="F19" s="365">
        <f>'[14]Material Cost'!F20+'[14]Material Cost'!F20*(PfRollerMarkUp)+Cut_Length_Charge+Labour</f>
        <v>73.295764271199999</v>
      </c>
      <c r="G19" s="365">
        <f>'[14]Material Cost'!G20+'[14]Material Cost'!G20*(PfRollerMarkUp)+Cut_Length_Charge+Labour</f>
        <v>79.022984323599999</v>
      </c>
      <c r="H19" s="365">
        <f>'[14]Material Cost'!H20+'[14]Material Cost'!H20*(PfRollerMarkUp)+Cut_Length_Charge+Labour</f>
        <v>87.492822965200006</v>
      </c>
      <c r="I19" s="365">
        <f>'[14]Material Cost'!I20+'[14]Material Cost'!I20*(PfRollerMarkUp)+Cut_Length_Charge+Labour</f>
        <v>94.680950319999994</v>
      </c>
    </row>
    <row r="20" spans="1:9" ht="15" customHeight="1" x14ac:dyDescent="0.2">
      <c r="A20" s="534"/>
      <c r="B20" s="363">
        <f>[14]Sumary!U9</f>
        <v>1.2190000000000001</v>
      </c>
      <c r="C20" s="364">
        <f>[14]Sumary!V9</f>
        <v>47.99212598425197</v>
      </c>
      <c r="D20" s="365">
        <f>'[14]Material Cost'!D21+'[14]Material Cost'!D21*(PfRollerMarkUp)+Cut_Length_Charge+Labour</f>
        <v>64.146069916000002</v>
      </c>
      <c r="E20" s="365">
        <f>'[14]Material Cost'!E21+'[14]Material Cost'!E21*(PfRollerMarkUp)+Cut_Length_Charge+Labour</f>
        <v>70.046621087200009</v>
      </c>
      <c r="F20" s="365">
        <f>'[14]Material Cost'!F21+'[14]Material Cost'!F21*(PfRollerMarkUp)+Cut_Length_Charge+Labour</f>
        <v>75.947172258400016</v>
      </c>
      <c r="G20" s="365">
        <f>'[14]Material Cost'!G21+'[14]Material Cost'!G21*(PfRollerMarkUp)+Cut_Length_Charge+Labour</f>
        <v>81.886542845199997</v>
      </c>
      <c r="H20" s="365">
        <f>'[14]Material Cost'!H21+'[14]Material Cost'!H21*(PfRollerMarkUp)+Cut_Length_Charge+Labour</f>
        <v>90.567145416399995</v>
      </c>
      <c r="I20" s="365">
        <f>'[14]Material Cost'!I21+'[14]Material Cost'!I21*(PfRollerMarkUp)+Cut_Length_Charge+Labour</f>
        <v>98.006248240000005</v>
      </c>
    </row>
    <row r="21" spans="1:9" ht="15" customHeight="1" x14ac:dyDescent="0.2">
      <c r="A21" s="534"/>
      <c r="B21" s="363">
        <f>[14]Sumary!U10</f>
        <v>1.524</v>
      </c>
      <c r="C21" s="364">
        <f>[14]Sumary!V10</f>
        <v>60</v>
      </c>
      <c r="D21" s="365">
        <f>'[14]Material Cost'!D22+'[14]Material Cost'!D22*(PfRollerMarkUp)+Cut_Length_Charge+Labour</f>
        <v>68.620500436</v>
      </c>
      <c r="E21" s="365">
        <f>'[14]Material Cost'!E22+'[14]Material Cost'!E22*(PfRollerMarkUp)+Cut_Length_Charge+Labour</f>
        <v>74.943966071199995</v>
      </c>
      <c r="F21" s="365">
        <f>'[14]Material Cost'!F22+'[14]Material Cost'!F22*(PfRollerMarkUp)+Cut_Length_Charge+Labour</f>
        <v>81.267431706400004</v>
      </c>
      <c r="G21" s="365">
        <f>'[14]Material Cost'!G22+'[14]Material Cost'!G22*(PfRollerMarkUp)+Cut_Length_Charge+Labour</f>
        <v>87.632499089199996</v>
      </c>
      <c r="H21" s="365">
        <f>'[14]Material Cost'!H22+'[14]Material Cost'!H22*(PfRollerMarkUp)+Cut_Length_Charge+Labour</f>
        <v>96.73601612440001</v>
      </c>
      <c r="I21" s="365">
        <f>'[14]Material Cost'!I22+'[14]Material Cost'!I22*(PfRollerMarkUp)+Cut_Length_Charge+Labour</f>
        <v>104.67872104</v>
      </c>
    </row>
    <row r="22" spans="1:9" ht="15" customHeight="1" x14ac:dyDescent="0.2">
      <c r="A22" s="534"/>
      <c r="B22" s="363">
        <f>[14]Sumary!U11</f>
        <v>1.8</v>
      </c>
      <c r="C22" s="364">
        <f>[14]Sumary!V11</f>
        <v>70.866141732283467</v>
      </c>
      <c r="D22" s="365">
        <f>'[14]Material Cost'!D23+'[14]Material Cost'!D23*(PfRollerMarkUp)+Cut_Length_Charge+Labour</f>
        <v>72.669493299999999</v>
      </c>
      <c r="E22" s="365">
        <f>'[14]Material Cost'!E23+'[14]Material Cost'!E23*(PfRollerMarkUp)+Cut_Length_Charge+Labour</f>
        <v>79.375661860000008</v>
      </c>
      <c r="F22" s="365">
        <f>'[14]Material Cost'!F23+'[14]Material Cost'!F23*(PfRollerMarkUp)+Cut_Length_Charge+Labour</f>
        <v>86.081830420000017</v>
      </c>
      <c r="G22" s="365">
        <f>'[14]Material Cost'!G23+'[14]Material Cost'!G23*(PfRollerMarkUp)+Cut_Length_Charge+Labour</f>
        <v>92.832118510000001</v>
      </c>
      <c r="H22" s="365">
        <f>'[14]Material Cost'!H23+'[14]Material Cost'!H23*(PfRollerMarkUp)+Cut_Length_Charge+Labour</f>
        <v>102.31833847</v>
      </c>
      <c r="I22" s="365">
        <f>'[14]Material Cost'!I23+'[14]Material Cost'!I23*(PfRollerMarkUp)+Cut_Length_Charge+Labour</f>
        <v>110.716762</v>
      </c>
    </row>
    <row r="23" spans="1:9" ht="15" customHeight="1" x14ac:dyDescent="0.2">
      <c r="A23" s="351" t="s">
        <v>5</v>
      </c>
    </row>
    <row r="24" spans="1:9" ht="15" customHeight="1" x14ac:dyDescent="0.2">
      <c r="A24" s="354"/>
      <c r="B24" s="535"/>
      <c r="C24" s="536"/>
      <c r="D24" s="536"/>
      <c r="E24" s="536"/>
      <c r="F24" s="536"/>
      <c r="G24" s="536"/>
      <c r="H24" s="536"/>
      <c r="I24" s="536"/>
    </row>
    <row r="25" spans="1:9" ht="15" customHeight="1" x14ac:dyDescent="0.2">
      <c r="A25" s="533" t="s">
        <v>254</v>
      </c>
      <c r="B25" s="355" t="s">
        <v>255</v>
      </c>
      <c r="C25" s="356"/>
      <c r="D25" s="357">
        <f>[14]Sumary!W3</f>
        <v>0.61</v>
      </c>
      <c r="E25" s="357">
        <f>[14]Sumary!X3</f>
        <v>0.76200000000000001</v>
      </c>
      <c r="F25" s="357">
        <f>[14]Sumary!Y3</f>
        <v>0.91400000000000003</v>
      </c>
      <c r="G25" s="357">
        <f>[14]Sumary!Z3</f>
        <v>1.0669999999999999</v>
      </c>
      <c r="H25" s="357">
        <f>[14]Sumary!AA3</f>
        <v>1.2190000000000001</v>
      </c>
      <c r="I25" s="357">
        <f>[14]Sumary!AB3</f>
        <v>1.4</v>
      </c>
    </row>
    <row r="26" spans="1:9" ht="15" customHeight="1" x14ac:dyDescent="0.2">
      <c r="A26" s="534"/>
      <c r="B26" s="367"/>
      <c r="C26" s="368" t="s">
        <v>256</v>
      </c>
      <c r="D26" s="361">
        <f>[14]Sumary!W4</f>
        <v>24.015748031496063</v>
      </c>
      <c r="E26" s="361">
        <f>[14]Sumary!X4</f>
        <v>30</v>
      </c>
      <c r="F26" s="361">
        <f>[14]Sumary!Y4</f>
        <v>35.984251968503933</v>
      </c>
      <c r="G26" s="361">
        <f>[14]Sumary!Z4</f>
        <v>42.00787401574803</v>
      </c>
      <c r="H26" s="361">
        <f>[14]Sumary!AA4</f>
        <v>47.99212598425197</v>
      </c>
      <c r="I26" s="361">
        <f>[14]Sumary!AB4</f>
        <v>55.118110236220474</v>
      </c>
    </row>
    <row r="27" spans="1:9" ht="15" customHeight="1" x14ac:dyDescent="0.2">
      <c r="A27" s="534"/>
      <c r="B27" s="363">
        <f>[14]Sumary!U5</f>
        <v>0.61</v>
      </c>
      <c r="C27" s="364">
        <f>[14]Sumary!V5</f>
        <v>24.015748031496063</v>
      </c>
      <c r="D27" s="365">
        <f>'[14]Material Cost'!D29+'[14]Material Cost'!D29*(PfRollerMarkUp)+Cut_Length_Charge+Labour</f>
        <v>57.789148660000002</v>
      </c>
      <c r="E27" s="365">
        <f>'[14]Material Cost'!E29+'[14]Material Cost'!E29*(PfRollerMarkUp)+Cut_Length_Charge+Labour</f>
        <v>63.48746237200001</v>
      </c>
      <c r="F27" s="365">
        <f>'[14]Material Cost'!F29+'[14]Material Cost'!F29*(PfRollerMarkUp)+Cut_Length_Charge+Labour</f>
        <v>69.185776084000011</v>
      </c>
      <c r="G27" s="365">
        <f>'[14]Material Cost'!G29+'[14]Material Cost'!G29*(PfRollerMarkUp)+Cut_Length_Charge+Labour</f>
        <v>74.921578702000005</v>
      </c>
      <c r="H27" s="365">
        <f>'[14]Material Cost'!H29+'[14]Material Cost'!H29*(PfRollerMarkUp)+Cut_Length_Charge+Labour</f>
        <v>84.674774014000008</v>
      </c>
      <c r="I27" s="365">
        <f>'[14]Material Cost'!I29+'[14]Material Cost'!I29*(PfRollerMarkUp)+Cut_Length_Charge+Labour</f>
        <v>92.062344400000001</v>
      </c>
    </row>
    <row r="28" spans="1:9" ht="15" customHeight="1" x14ac:dyDescent="0.2">
      <c r="A28" s="534"/>
      <c r="B28" s="363">
        <f>[14]Sumary!U6</f>
        <v>0.76200000000000001</v>
      </c>
      <c r="C28" s="364">
        <f>[14]Sumary!V6</f>
        <v>30</v>
      </c>
      <c r="D28" s="365">
        <f>'[14]Material Cost'!D30+'[14]Material Cost'!D30*(PfRollerMarkUp)+Cut_Length_Charge+Labour</f>
        <v>60.406895091999999</v>
      </c>
      <c r="E28" s="365">
        <f>'[14]Material Cost'!E30+'[14]Material Cost'!E30*(PfRollerMarkUp)+Cut_Length_Charge+Labour</f>
        <v>66.412621386399991</v>
      </c>
      <c r="F28" s="365">
        <f>'[14]Material Cost'!F30+'[14]Material Cost'!F30*(PfRollerMarkUp)+Cut_Length_Charge+Labour</f>
        <v>72.418347680800011</v>
      </c>
      <c r="G28" s="365">
        <f>'[14]Material Cost'!G30+'[14]Material Cost'!G30*(PfRollerMarkUp)+Cut_Length_Charge+Labour</f>
        <v>78.463585332400001</v>
      </c>
      <c r="H28" s="365">
        <f>'[14]Material Cost'!H30+'[14]Material Cost'!H30*(PfRollerMarkUp)+Cut_Length_Charge+Labour</f>
        <v>88.524193226799994</v>
      </c>
      <c r="I28" s="365">
        <f>'[14]Material Cost'!I30+'[14]Material Cost'!I30*(PfRollerMarkUp)+Cut_Length_Charge+Labour</f>
        <v>96.277827279999997</v>
      </c>
    </row>
    <row r="29" spans="1:9" ht="15" customHeight="1" x14ac:dyDescent="0.2">
      <c r="A29" s="534"/>
      <c r="B29" s="363">
        <f>[14]Sumary!U7</f>
        <v>0.91400000000000003</v>
      </c>
      <c r="C29" s="364">
        <f>[14]Sumary!V7</f>
        <v>35.984251968503933</v>
      </c>
      <c r="D29" s="365">
        <f>'[14]Material Cost'!D31+'[14]Material Cost'!D31*(PfRollerMarkUp)+Cut_Length_Charge+Labour</f>
        <v>63.024641524000003</v>
      </c>
      <c r="E29" s="365">
        <f>'[14]Material Cost'!E31+'[14]Material Cost'!E31*(PfRollerMarkUp)+Cut_Length_Charge+Labour</f>
        <v>69.337780400800014</v>
      </c>
      <c r="F29" s="365">
        <f>'[14]Material Cost'!F31+'[14]Material Cost'!F31*(PfRollerMarkUp)+Cut_Length_Charge+Labour</f>
        <v>75.650919277600011</v>
      </c>
      <c r="G29" s="365">
        <f>'[14]Material Cost'!G31+'[14]Material Cost'!G31*(PfRollerMarkUp)+Cut_Length_Charge+Labour</f>
        <v>82.005591962800011</v>
      </c>
      <c r="H29" s="365">
        <f>'[14]Material Cost'!H31+'[14]Material Cost'!H31*(PfRollerMarkUp)+Cut_Length_Charge+Labour</f>
        <v>92.373612439600009</v>
      </c>
      <c r="I29" s="365">
        <f>'[14]Material Cost'!I31+'[14]Material Cost'!I31*(PfRollerMarkUp)+Cut_Length_Charge+Labour</f>
        <v>100.49331015999999</v>
      </c>
    </row>
    <row r="30" spans="1:9" ht="15" customHeight="1" x14ac:dyDescent="0.2">
      <c r="A30" s="534"/>
      <c r="B30" s="363">
        <f>[14]Sumary!U8</f>
        <v>1.0669999999999999</v>
      </c>
      <c r="C30" s="364">
        <f>[14]Sumary!V8</f>
        <v>42.00787401574803</v>
      </c>
      <c r="D30" s="365">
        <f>'[14]Material Cost'!D32+'[14]Material Cost'!D32*(PfRollerMarkUp)+Cut_Length_Charge+Labour</f>
        <v>65.659609971999998</v>
      </c>
      <c r="E30" s="365">
        <f>'[14]Material Cost'!E32+'[14]Material Cost'!E32*(PfRollerMarkUp)+Cut_Length_Charge+Labour</f>
        <v>72.282183882400005</v>
      </c>
      <c r="F30" s="365">
        <f>'[14]Material Cost'!F32+'[14]Material Cost'!F32*(PfRollerMarkUp)+Cut_Length_Charge+Labour</f>
        <v>78.904757792800012</v>
      </c>
      <c r="G30" s="365">
        <f>'[14]Material Cost'!G32+'[14]Material Cost'!G32*(PfRollerMarkUp)+Cut_Length_Charge+Labour</f>
        <v>85.570901268400007</v>
      </c>
      <c r="H30" s="365">
        <f>'[14]Material Cost'!H32+'[14]Material Cost'!H32*(PfRollerMarkUp)+Cut_Length_Charge+Labour</f>
        <v>96.248356778800002</v>
      </c>
      <c r="I30" s="365">
        <f>'[14]Material Cost'!I32+'[14]Material Cost'!I32*(PfRollerMarkUp)+Cut_Length_Charge+Labour</f>
        <v>104.73652647999999</v>
      </c>
    </row>
    <row r="31" spans="1:9" ht="15" customHeight="1" x14ac:dyDescent="0.2">
      <c r="A31" s="534"/>
      <c r="B31" s="363">
        <f>[14]Sumary!U9</f>
        <v>1.2190000000000001</v>
      </c>
      <c r="C31" s="364">
        <f>[14]Sumary!V9</f>
        <v>47.99212598425197</v>
      </c>
      <c r="D31" s="365">
        <f>'[14]Material Cost'!D33+'[14]Material Cost'!D33*(PfRollerMarkUp)+Cut_Length_Charge+Labour</f>
        <v>68.277356404000002</v>
      </c>
      <c r="E31" s="365">
        <f>'[14]Material Cost'!E33+'[14]Material Cost'!E33*(PfRollerMarkUp)+Cut_Length_Charge+Labour</f>
        <v>75.207342896800014</v>
      </c>
      <c r="F31" s="365">
        <f>'[14]Material Cost'!F33+'[14]Material Cost'!F33*(PfRollerMarkUp)+Cut_Length_Charge+Labour</f>
        <v>82.137329389600012</v>
      </c>
      <c r="G31" s="365">
        <f>'[14]Material Cost'!G33+'[14]Material Cost'!G33*(PfRollerMarkUp)+Cut_Length_Charge+Labour</f>
        <v>89.112907898800017</v>
      </c>
      <c r="H31" s="365">
        <f>'[14]Material Cost'!H33+'[14]Material Cost'!H33*(PfRollerMarkUp)+Cut_Length_Charge+Labour</f>
        <v>100.0977759916</v>
      </c>
      <c r="I31" s="365">
        <f>'[14]Material Cost'!I33+'[14]Material Cost'!I33*(PfRollerMarkUp)+Cut_Length_Charge+Labour</f>
        <v>108.95200935999999</v>
      </c>
    </row>
    <row r="32" spans="1:9" ht="15" customHeight="1" x14ac:dyDescent="0.2">
      <c r="A32" s="534"/>
      <c r="B32" s="363">
        <f>[14]Sumary!U10</f>
        <v>1.524</v>
      </c>
      <c r="C32" s="364">
        <f>[14]Sumary!V10</f>
        <v>60</v>
      </c>
      <c r="D32" s="365">
        <f>'[14]Material Cost'!D34+'[14]Material Cost'!D34*(PfRollerMarkUp)+Cut_Length_Charge+Labour</f>
        <v>73.530071284000002</v>
      </c>
      <c r="E32" s="365">
        <f>'[14]Material Cost'!E34+'[14]Material Cost'!E34*(PfRollerMarkUp)+Cut_Length_Charge+Labour</f>
        <v>81.076905392800001</v>
      </c>
      <c r="F32" s="365">
        <f>'[14]Material Cost'!F34+'[14]Material Cost'!F34*(PfRollerMarkUp)+Cut_Length_Charge+Labour</f>
        <v>88.623739501599999</v>
      </c>
      <c r="G32" s="365">
        <f>'[14]Material Cost'!G34+'[14]Material Cost'!G34*(PfRollerMarkUp)+Cut_Length_Charge+Labour</f>
        <v>96.220223834799995</v>
      </c>
      <c r="H32" s="365">
        <f>'[14]Material Cost'!H34+'[14]Material Cost'!H34*(PfRollerMarkUp)+Cut_Length_Charge+Labour</f>
        <v>107.82193954360001</v>
      </c>
      <c r="I32" s="365">
        <f>'[14]Material Cost'!I34+'[14]Material Cost'!I34*(PfRollerMarkUp)+Cut_Length_Charge+Labour</f>
        <v>117.41070855999999</v>
      </c>
    </row>
    <row r="33" spans="1:9" ht="15" customHeight="1" x14ac:dyDescent="0.2">
      <c r="A33" s="534"/>
      <c r="B33" s="363">
        <f>[14]Sumary!U11</f>
        <v>1.8</v>
      </c>
      <c r="C33" s="364">
        <f>[14]Sumary!V11</f>
        <v>70.866141732283467</v>
      </c>
      <c r="D33" s="365">
        <f>'[14]Material Cost'!D35+'[14]Material Cost'!D35*(PfRollerMarkUp)+Cut_Length_Charge+Labour</f>
        <v>78.283347700000007</v>
      </c>
      <c r="E33" s="365">
        <f>'[14]Material Cost'!E35+'[14]Material Cost'!E35*(PfRollerMarkUp)+Cut_Length_Charge+Labour</f>
        <v>86.388378340000003</v>
      </c>
      <c r="F33" s="365">
        <f>'[14]Material Cost'!F35+'[14]Material Cost'!F35*(PfRollerMarkUp)+Cut_Length_Charge+Labour</f>
        <v>94.493408979999998</v>
      </c>
      <c r="G33" s="365">
        <f>'[14]Material Cost'!G35+'[14]Material Cost'!G35*(PfRollerMarkUp)+Cut_Length_Charge+Labour</f>
        <v>102.65176219000001</v>
      </c>
      <c r="H33" s="365">
        <f>'[14]Material Cost'!H35+'[14]Material Cost'!H35*(PfRollerMarkUp)+Cut_Length_Charge+Labour</f>
        <v>114.81167443000001</v>
      </c>
      <c r="I33" s="365">
        <f>'[14]Material Cost'!I35+'[14]Material Cost'!I35*(PfRollerMarkUp)+Cut_Length_Charge+Labour</f>
        <v>125.06513799999999</v>
      </c>
    </row>
    <row r="34" spans="1:9" ht="15" customHeight="1" x14ac:dyDescent="0.2">
      <c r="A34" s="351" t="s">
        <v>32</v>
      </c>
    </row>
    <row r="35" spans="1:9" ht="15" customHeight="1" x14ac:dyDescent="0.2">
      <c r="A35" s="354"/>
      <c r="B35" s="535"/>
      <c r="C35" s="536"/>
      <c r="D35" s="536"/>
      <c r="E35" s="536"/>
      <c r="F35" s="536"/>
      <c r="G35" s="536"/>
      <c r="H35" s="536"/>
      <c r="I35" s="536"/>
    </row>
    <row r="36" spans="1:9" ht="15" customHeight="1" x14ac:dyDescent="0.2">
      <c r="A36" s="533" t="s">
        <v>254</v>
      </c>
      <c r="B36" s="355" t="s">
        <v>255</v>
      </c>
      <c r="C36" s="356"/>
      <c r="D36" s="357">
        <f>[14]Sumary!W3</f>
        <v>0.61</v>
      </c>
      <c r="E36" s="357">
        <f>[14]Sumary!X3</f>
        <v>0.76200000000000001</v>
      </c>
      <c r="F36" s="357">
        <f>[14]Sumary!Y3</f>
        <v>0.91400000000000003</v>
      </c>
      <c r="G36" s="357">
        <f>[14]Sumary!Z3</f>
        <v>1.0669999999999999</v>
      </c>
      <c r="H36" s="357">
        <f>[14]Sumary!AA3</f>
        <v>1.2190000000000001</v>
      </c>
      <c r="I36" s="357">
        <f>[14]Sumary!AB3</f>
        <v>1.4</v>
      </c>
    </row>
    <row r="37" spans="1:9" ht="15" customHeight="1" x14ac:dyDescent="0.2">
      <c r="A37" s="534"/>
      <c r="B37" s="367"/>
      <c r="C37" s="368" t="s">
        <v>256</v>
      </c>
      <c r="D37" s="361">
        <f>[14]Sumary!W4</f>
        <v>24.015748031496063</v>
      </c>
      <c r="E37" s="361">
        <f>[14]Sumary!X4</f>
        <v>30</v>
      </c>
      <c r="F37" s="361">
        <f>[14]Sumary!Y4</f>
        <v>35.984251968503933</v>
      </c>
      <c r="G37" s="361">
        <f>[14]Sumary!Z4</f>
        <v>42.00787401574803</v>
      </c>
      <c r="H37" s="361">
        <f>[14]Sumary!AA4</f>
        <v>47.99212598425197</v>
      </c>
      <c r="I37" s="361">
        <f>[14]Sumary!AB4</f>
        <v>55.118110236220474</v>
      </c>
    </row>
    <row r="38" spans="1:9" ht="15" customHeight="1" x14ac:dyDescent="0.2">
      <c r="A38" s="534"/>
      <c r="B38" s="363">
        <f>[14]Sumary!U5</f>
        <v>0.61</v>
      </c>
      <c r="C38" s="364">
        <f>[14]Sumary!V5</f>
        <v>24.015748031496063</v>
      </c>
      <c r="D38" s="365">
        <f>'[14]Material Cost'!D41+'[14]Material Cost'!D41*(PfRollerMarkUp)+Cut_Length_Charge+Labour</f>
        <v>61.530847180000009</v>
      </c>
      <c r="E38" s="365">
        <f>'[14]Material Cost'!E41+'[14]Material Cost'!E41*(PfRollerMarkUp)+Cut_Length_Charge+Labour</f>
        <v>68.161518556000004</v>
      </c>
      <c r="F38" s="365">
        <f>'[14]Material Cost'!F41+'[14]Material Cost'!F41*(PfRollerMarkUp)+Cut_Length_Charge+Labour</f>
        <v>74.792189932000014</v>
      </c>
      <c r="G38" s="365">
        <f>'[14]Material Cost'!G41+'[14]Material Cost'!G41*(PfRollerMarkUp)+Cut_Length_Charge+Labour</f>
        <v>81.466484145999999</v>
      </c>
      <c r="H38" s="365">
        <f>'[14]Material Cost'!H41+'[14]Material Cost'!H41*(PfRollerMarkUp)+Cut_Length_Charge+Labour</f>
        <v>94.002844822000014</v>
      </c>
      <c r="I38" s="365">
        <f>'[14]Material Cost'!I41+'[14]Material Cost'!I41*(PfRollerMarkUp)+Cut_Length_Charge+Labour</f>
        <v>102.77546919999999</v>
      </c>
    </row>
    <row r="39" spans="1:9" ht="15" customHeight="1" x14ac:dyDescent="0.2">
      <c r="A39" s="534"/>
      <c r="B39" s="363">
        <f>[14]Sumary!U6</f>
        <v>0.76200000000000001</v>
      </c>
      <c r="C39" s="364">
        <f>[14]Sumary!V6</f>
        <v>30</v>
      </c>
      <c r="D39" s="365">
        <f>'[14]Material Cost'!D42+'[14]Material Cost'!D42*(PfRollerMarkUp)+Cut_Length_Charge+Labour</f>
        <v>64.711700715999996</v>
      </c>
      <c r="E39" s="365">
        <f>'[14]Material Cost'!E42+'[14]Material Cost'!E42*(PfRollerMarkUp)+Cut_Length_Charge+Labour</f>
        <v>71.7900998872</v>
      </c>
      <c r="F39" s="365">
        <f>'[14]Material Cost'!F42+'[14]Material Cost'!F42*(PfRollerMarkUp)+Cut_Length_Charge+Labour</f>
        <v>78.868499058400005</v>
      </c>
      <c r="G39" s="365">
        <f>'[14]Material Cost'!G42+'[14]Material Cost'!G42*(PfRollerMarkUp)+Cut_Length_Charge+Labour</f>
        <v>85.993466645199987</v>
      </c>
      <c r="H39" s="365">
        <f>'[14]Material Cost'!H42+'[14]Material Cost'!H42*(PfRollerMarkUp)+Cut_Length_Charge+Labour</f>
        <v>98.977555116399998</v>
      </c>
      <c r="I39" s="365">
        <f>'[14]Material Cost'!I42+'[14]Material Cost'!I42*(PfRollerMarkUp)+Cut_Length_Charge+Labour</f>
        <v>108.28332903999998</v>
      </c>
    </row>
    <row r="40" spans="1:9" ht="15" customHeight="1" x14ac:dyDescent="0.2">
      <c r="A40" s="534"/>
      <c r="B40" s="363">
        <f>[14]Sumary!U7</f>
        <v>0.91400000000000003</v>
      </c>
      <c r="C40" s="364">
        <f>[14]Sumary!V7</f>
        <v>35.984251968503933</v>
      </c>
      <c r="D40" s="365">
        <f>'[14]Material Cost'!D43+'[14]Material Cost'!D43*(PfRollerMarkUp)+Cut_Length_Charge+Labour</f>
        <v>67.892554251999996</v>
      </c>
      <c r="E40" s="365">
        <f>'[14]Material Cost'!E43+'[14]Material Cost'!E43*(PfRollerMarkUp)+Cut_Length_Charge+Labour</f>
        <v>75.418681218399996</v>
      </c>
      <c r="F40" s="365">
        <f>'[14]Material Cost'!F43+'[14]Material Cost'!F43*(PfRollerMarkUp)+Cut_Length_Charge+Labour</f>
        <v>82.94480818480001</v>
      </c>
      <c r="G40" s="365">
        <f>'[14]Material Cost'!G43+'[14]Material Cost'!G43*(PfRollerMarkUp)+Cut_Length_Charge+Labour</f>
        <v>90.520449144400004</v>
      </c>
      <c r="H40" s="365">
        <f>'[14]Material Cost'!H43+'[14]Material Cost'!H43*(PfRollerMarkUp)+Cut_Length_Charge+Labour</f>
        <v>103.95226541080001</v>
      </c>
      <c r="I40" s="365">
        <f>'[14]Material Cost'!I43+'[14]Material Cost'!I43*(PfRollerMarkUp)+Cut_Length_Charge+Labour</f>
        <v>113.79118887999999</v>
      </c>
    </row>
    <row r="41" spans="1:9" ht="15" customHeight="1" x14ac:dyDescent="0.2">
      <c r="A41" s="534"/>
      <c r="B41" s="363">
        <f>[14]Sumary!U8</f>
        <v>1.0669999999999999</v>
      </c>
      <c r="C41" s="364">
        <f>[14]Sumary!V8</f>
        <v>42.00787401574803</v>
      </c>
      <c r="D41" s="365">
        <f>'[14]Material Cost'!D44+'[14]Material Cost'!D44*(PfRollerMarkUp)+Cut_Length_Charge+Labour</f>
        <v>71.094334455999999</v>
      </c>
      <c r="E41" s="365">
        <f>'[14]Material Cost'!E44+'[14]Material Cost'!E44*(PfRollerMarkUp)+Cut_Length_Charge+Labour</f>
        <v>79.07113479520001</v>
      </c>
      <c r="F41" s="365">
        <f>'[14]Material Cost'!F44+'[14]Material Cost'!F44*(PfRollerMarkUp)+Cut_Length_Charge+Labour</f>
        <v>87.047935134400007</v>
      </c>
      <c r="G41" s="365">
        <f>'[14]Material Cost'!G44+'[14]Material Cost'!G44*(PfRollerMarkUp)+Cut_Length_Charge+Labour</f>
        <v>95.07721442319999</v>
      </c>
      <c r="H41" s="365">
        <f>'[14]Material Cost'!H44+'[14]Material Cost'!H44*(PfRollerMarkUp)+Cut_Length_Charge+Labour</f>
        <v>108.95970406239999</v>
      </c>
      <c r="I41" s="365">
        <f>'[14]Material Cost'!I44+'[14]Material Cost'!I44*(PfRollerMarkUp)+Cut_Length_Charge+Labour</f>
        <v>119.33528464</v>
      </c>
    </row>
    <row r="42" spans="1:9" ht="15" customHeight="1" x14ac:dyDescent="0.2">
      <c r="A42" s="534"/>
      <c r="B42" s="363">
        <f>[14]Sumary!U9</f>
        <v>1.2190000000000001</v>
      </c>
      <c r="C42" s="364">
        <f>[14]Sumary!V9</f>
        <v>47.99212598425197</v>
      </c>
      <c r="D42" s="365">
        <f>'[14]Material Cost'!D45+'[14]Material Cost'!D45*(PfRollerMarkUp)+Cut_Length_Charge+Labour</f>
        <v>74.275187992000014</v>
      </c>
      <c r="E42" s="365">
        <f>'[14]Material Cost'!E45+'[14]Material Cost'!E45*(PfRollerMarkUp)+Cut_Length_Charge+Labour</f>
        <v>82.699716126400006</v>
      </c>
      <c r="F42" s="365">
        <f>'[14]Material Cost'!F45+'[14]Material Cost'!F45*(PfRollerMarkUp)+Cut_Length_Charge+Labour</f>
        <v>91.124244260800012</v>
      </c>
      <c r="G42" s="365">
        <f>'[14]Material Cost'!G45+'[14]Material Cost'!G45*(PfRollerMarkUp)+Cut_Length_Charge+Labour</f>
        <v>99.604196922400007</v>
      </c>
      <c r="H42" s="365">
        <f>'[14]Material Cost'!H45+'[14]Material Cost'!H45*(PfRollerMarkUp)+Cut_Length_Charge+Labour</f>
        <v>113.9344143568</v>
      </c>
      <c r="I42" s="365">
        <f>'[14]Material Cost'!I45+'[14]Material Cost'!I45*(PfRollerMarkUp)+Cut_Length_Charge+Labour</f>
        <v>124.84314447999998</v>
      </c>
    </row>
    <row r="43" spans="1:9" ht="15" customHeight="1" x14ac:dyDescent="0.2">
      <c r="A43" s="534"/>
      <c r="B43" s="363">
        <f>[14]Sumary!U10</f>
        <v>1.524</v>
      </c>
      <c r="C43" s="364">
        <f>[14]Sumary!V10</f>
        <v>60</v>
      </c>
      <c r="D43" s="365">
        <f>'[14]Material Cost'!D46+'[14]Material Cost'!D46*(PfRollerMarkUp)+Cut_Length_Charge+Labour</f>
        <v>80.657821732000002</v>
      </c>
      <c r="E43" s="365">
        <f>'[14]Material Cost'!E46+'[14]Material Cost'!E46*(PfRollerMarkUp)+Cut_Length_Charge+Labour</f>
        <v>89.980751034400001</v>
      </c>
      <c r="F43" s="365">
        <f>'[14]Material Cost'!F46+'[14]Material Cost'!F46*(PfRollerMarkUp)+Cut_Length_Charge+Labour</f>
        <v>99.303680336799999</v>
      </c>
      <c r="G43" s="365">
        <f>'[14]Material Cost'!G46+'[14]Material Cost'!G46*(PfRollerMarkUp)+Cut_Length_Charge+Labour</f>
        <v>108.68794470039998</v>
      </c>
      <c r="H43" s="365">
        <f>'[14]Material Cost'!H46+'[14]Material Cost'!H46*(PfRollerMarkUp)+Cut_Length_Charge+Labour</f>
        <v>123.9165633028</v>
      </c>
      <c r="I43" s="365">
        <f>'[14]Material Cost'!I46+'[14]Material Cost'!I46*(PfRollerMarkUp)+Cut_Length_Charge+Labour</f>
        <v>135.89510007999996</v>
      </c>
    </row>
    <row r="44" spans="1:9" ht="15" customHeight="1" x14ac:dyDescent="0.2">
      <c r="A44" s="534"/>
      <c r="B44" s="363">
        <f>[14]Sumary!U11</f>
        <v>1.8</v>
      </c>
      <c r="C44" s="364">
        <f>[14]Sumary!V11</f>
        <v>70.866141732283467</v>
      </c>
      <c r="D44" s="365">
        <f>'[14]Material Cost'!D47+'[14]Material Cost'!D47*(PfRollerMarkUp)+Cut_Length_Charge+Labour</f>
        <v>86.433582099999995</v>
      </c>
      <c r="E44" s="365">
        <f>'[14]Material Cost'!E47+'[14]Material Cost'!E47*(PfRollerMarkUp)+Cut_Length_Charge+Labour</f>
        <v>96.569490819999999</v>
      </c>
      <c r="F44" s="365">
        <f>'[14]Material Cost'!F47+'[14]Material Cost'!F47*(PfRollerMarkUp)+Cut_Length_Charge+Labour</f>
        <v>106.70539954</v>
      </c>
      <c r="G44" s="365">
        <f>'[14]Material Cost'!G47+'[14]Material Cost'!G47*(PfRollerMarkUp)+Cut_Length_Charge+Labour</f>
        <v>116.90799187</v>
      </c>
      <c r="H44" s="365">
        <f>'[14]Material Cost'!H47+'[14]Material Cost'!H47*(PfRollerMarkUp)+Cut_Length_Charge+Labour</f>
        <v>132.94958989000003</v>
      </c>
      <c r="I44" s="365">
        <f>'[14]Material Cost'!I47+'[14]Material Cost'!I47*(PfRollerMarkUp)+Cut_Length_Charge+Labour</f>
        <v>145.89621399999999</v>
      </c>
    </row>
    <row r="45" spans="1:9" ht="15" customHeight="1" x14ac:dyDescent="0.2">
      <c r="A45" s="351" t="s">
        <v>7</v>
      </c>
    </row>
    <row r="46" spans="1:9" ht="15" customHeight="1" x14ac:dyDescent="0.2">
      <c r="A46" s="354"/>
      <c r="B46" s="535"/>
      <c r="C46" s="536"/>
      <c r="D46" s="536"/>
      <c r="E46" s="536"/>
      <c r="F46" s="536"/>
      <c r="G46" s="536"/>
      <c r="H46" s="536"/>
      <c r="I46" s="536"/>
    </row>
    <row r="47" spans="1:9" ht="15" customHeight="1" x14ac:dyDescent="0.2">
      <c r="A47" s="533" t="s">
        <v>254</v>
      </c>
      <c r="B47" s="355" t="s">
        <v>255</v>
      </c>
      <c r="C47" s="356"/>
      <c r="D47" s="357">
        <f>[14]Sumary!W3</f>
        <v>0.61</v>
      </c>
      <c r="E47" s="357">
        <f>[14]Sumary!X3</f>
        <v>0.76200000000000001</v>
      </c>
      <c r="F47" s="357">
        <f>[14]Sumary!Y3</f>
        <v>0.91400000000000003</v>
      </c>
      <c r="G47" s="357">
        <f>[14]Sumary!Z3</f>
        <v>1.0669999999999999</v>
      </c>
      <c r="H47" s="357">
        <f>[14]Sumary!AA3</f>
        <v>1.2190000000000001</v>
      </c>
      <c r="I47" s="357">
        <f>[14]Sumary!AB3</f>
        <v>1.4</v>
      </c>
    </row>
    <row r="48" spans="1:9" ht="15" customHeight="1" x14ac:dyDescent="0.2">
      <c r="A48" s="534"/>
      <c r="B48" s="367"/>
      <c r="C48" s="368" t="s">
        <v>256</v>
      </c>
      <c r="D48" s="361">
        <f>[14]Sumary!W4</f>
        <v>24.015748031496063</v>
      </c>
      <c r="E48" s="361">
        <f>[14]Sumary!X4</f>
        <v>30</v>
      </c>
      <c r="F48" s="361">
        <f>[14]Sumary!Y4</f>
        <v>35.984251968503933</v>
      </c>
      <c r="G48" s="361">
        <f>[14]Sumary!Z4</f>
        <v>42.00787401574803</v>
      </c>
      <c r="H48" s="361">
        <f>[14]Sumary!AA4</f>
        <v>47.99212598425197</v>
      </c>
      <c r="I48" s="361">
        <f>[14]Sumary!AB4</f>
        <v>55.118110236220474</v>
      </c>
    </row>
    <row r="49" spans="1:15" ht="15" customHeight="1" x14ac:dyDescent="0.2">
      <c r="A49" s="534"/>
      <c r="B49" s="363">
        <f>[14]Sumary!U5</f>
        <v>0.61</v>
      </c>
      <c r="C49" s="364">
        <f>[14]Sumary!V5</f>
        <v>24.015748031496063</v>
      </c>
      <c r="D49" s="365">
        <f>'[14]Material Cost'!D53+'[14]Material Cost'!D53*(PfRollerMarkUp)+Cut_Length_Charge+Labour</f>
        <v>62.866059100000001</v>
      </c>
      <c r="E49" s="365">
        <f>'[14]Material Cost'!E53+'[14]Material Cost'!E53*(PfRollerMarkUp)+Cut_Length_Charge+Labour</f>
        <v>69.829439020000009</v>
      </c>
      <c r="F49" s="365">
        <f>'[14]Material Cost'!F53+'[14]Material Cost'!F53*(PfRollerMarkUp)+Cut_Length_Charge+Labour</f>
        <v>76.792818940000004</v>
      </c>
      <c r="G49" s="365">
        <f>'[14]Material Cost'!G53+'[14]Material Cost'!G53*(PfRollerMarkUp)+Cut_Length_Charge+Labour</f>
        <v>83.802010569999993</v>
      </c>
      <c r="H49" s="365">
        <f>'[14]Material Cost'!H53+'[14]Material Cost'!H53*(PfRollerMarkUp)+Cut_Length_Charge+Labour</f>
        <v>97.331533990000011</v>
      </c>
      <c r="I49" s="365">
        <f>'[14]Material Cost'!I53+'[14]Material Cost'!I53*(PfRollerMarkUp)+Cut_Length_Charge+Labour</f>
        <v>106.59841</v>
      </c>
    </row>
    <row r="50" spans="1:15" ht="15" customHeight="1" x14ac:dyDescent="0.2">
      <c r="A50" s="534"/>
      <c r="B50" s="363">
        <f>[14]Sumary!U6</f>
        <v>0.76200000000000001</v>
      </c>
      <c r="C50" s="364">
        <f>[14]Sumary!V6</f>
        <v>30</v>
      </c>
      <c r="D50" s="365">
        <f>'[14]Material Cost'!D54+'[14]Material Cost'!D54*(PfRollerMarkUp)+Cut_Length_Charge+Labour</f>
        <v>66.247855420000008</v>
      </c>
      <c r="E50" s="365">
        <f>'[14]Material Cost'!E54+'[14]Material Cost'!E54*(PfRollerMarkUp)+Cut_Length_Charge+Labour</f>
        <v>73.709034123999999</v>
      </c>
      <c r="F50" s="365">
        <f>'[14]Material Cost'!F54+'[14]Material Cost'!F54*(PfRollerMarkUp)+Cut_Length_Charge+Labour</f>
        <v>81.170212828000004</v>
      </c>
      <c r="G50" s="365">
        <f>'[14]Material Cost'!G54+'[14]Material Cost'!G54*(PfRollerMarkUp)+Cut_Length_Charge+Labour</f>
        <v>88.680478233999992</v>
      </c>
      <c r="H50" s="365">
        <f>'[14]Material Cost'!H54+'[14]Material Cost'!H54*(PfRollerMarkUp)+Cut_Length_Charge+Labour</f>
        <v>102.70780043800001</v>
      </c>
      <c r="I50" s="365">
        <f>'[14]Material Cost'!I54+'[14]Material Cost'!I54*(PfRollerMarkUp)+Cut_Length_Charge+Labour</f>
        <v>112.56745000000001</v>
      </c>
    </row>
    <row r="51" spans="1:15" ht="15" customHeight="1" x14ac:dyDescent="0.2">
      <c r="A51" s="534"/>
      <c r="B51" s="363">
        <f>[14]Sumary!U7</f>
        <v>0.91400000000000003</v>
      </c>
      <c r="C51" s="364">
        <f>[14]Sumary!V7</f>
        <v>35.984251968503933</v>
      </c>
      <c r="D51" s="365">
        <f>'[14]Material Cost'!D55+'[14]Material Cost'!D55*(PfRollerMarkUp)+Cut_Length_Charge+Labour</f>
        <v>69.629651740000014</v>
      </c>
      <c r="E51" s="365">
        <f>'[14]Material Cost'!E55+'[14]Material Cost'!E55*(PfRollerMarkUp)+Cut_Length_Charge+Labour</f>
        <v>77.588629228000002</v>
      </c>
      <c r="F51" s="365">
        <f>'[14]Material Cost'!F55+'[14]Material Cost'!F55*(PfRollerMarkUp)+Cut_Length_Charge+Labour</f>
        <v>85.547606716000018</v>
      </c>
      <c r="G51" s="365">
        <f>'[14]Material Cost'!G55+'[14]Material Cost'!G55*(PfRollerMarkUp)+Cut_Length_Charge+Labour</f>
        <v>93.558945898000019</v>
      </c>
      <c r="H51" s="365">
        <f>'[14]Material Cost'!H55+'[14]Material Cost'!H55*(PfRollerMarkUp)+Cut_Length_Charge+Labour</f>
        <v>108.08406688600002</v>
      </c>
      <c r="I51" s="365">
        <f>'[14]Material Cost'!I55+'[14]Material Cost'!I55*(PfRollerMarkUp)+Cut_Length_Charge+Labour</f>
        <v>118.53649000000001</v>
      </c>
    </row>
    <row r="52" spans="1:15" ht="15" customHeight="1" x14ac:dyDescent="0.2">
      <c r="A52" s="534"/>
      <c r="B52" s="363">
        <f>[14]Sumary!U8</f>
        <v>1.0669999999999999</v>
      </c>
      <c r="C52" s="364">
        <f>[14]Sumary!V8</f>
        <v>42.00787401574803</v>
      </c>
      <c r="D52" s="365">
        <f>'[14]Material Cost'!D56+'[14]Material Cost'!D56*(PfRollerMarkUp)+Cut_Length_Charge+Labour</f>
        <v>73.033696719999995</v>
      </c>
      <c r="E52" s="365">
        <f>'[14]Material Cost'!E56+'[14]Material Cost'!E56*(PfRollerMarkUp)+Cut_Length_Charge+Labour</f>
        <v>81.493747984000009</v>
      </c>
      <c r="F52" s="365">
        <f>'[14]Material Cost'!F56+'[14]Material Cost'!F56*(PfRollerMarkUp)+Cut_Length_Charge+Labour</f>
        <v>89.953799247999996</v>
      </c>
      <c r="G52" s="365">
        <f>'[14]Material Cost'!G56+'[14]Material Cost'!G56*(PfRollerMarkUp)+Cut_Length_Charge+Labour</f>
        <v>98.469508743999995</v>
      </c>
      <c r="H52" s="365">
        <f>'[14]Material Cost'!H56+'[14]Material Cost'!H56*(PfRollerMarkUp)+Cut_Length_Charge+Labour</f>
        <v>113.49570350800001</v>
      </c>
      <c r="I52" s="365">
        <f>'[14]Material Cost'!I56+'[14]Material Cost'!I56*(PfRollerMarkUp)+Cut_Length_Charge+Labour</f>
        <v>124.5448</v>
      </c>
    </row>
    <row r="53" spans="1:15" ht="15" customHeight="1" x14ac:dyDescent="0.2">
      <c r="A53" s="534"/>
      <c r="B53" s="363">
        <f>[14]Sumary!U9</f>
        <v>1.2190000000000001</v>
      </c>
      <c r="C53" s="364">
        <f>[14]Sumary!V9</f>
        <v>47.99212598425197</v>
      </c>
      <c r="D53" s="365">
        <f>'[14]Material Cost'!D57+'[14]Material Cost'!D57*(PfRollerMarkUp)+Cut_Length_Charge+Labour</f>
        <v>76.415493040000001</v>
      </c>
      <c r="E53" s="365">
        <f>'[14]Material Cost'!E57+'[14]Material Cost'!E57*(PfRollerMarkUp)+Cut_Length_Charge+Labour</f>
        <v>85.373343088000013</v>
      </c>
      <c r="F53" s="365">
        <f>'[14]Material Cost'!F57+'[14]Material Cost'!F57*(PfRollerMarkUp)+Cut_Length_Charge+Labour</f>
        <v>94.33119313600001</v>
      </c>
      <c r="G53" s="365">
        <f>'[14]Material Cost'!G57+'[14]Material Cost'!G57*(PfRollerMarkUp)+Cut_Length_Charge+Labour</f>
        <v>103.34797640800001</v>
      </c>
      <c r="H53" s="365">
        <f>'[14]Material Cost'!H57+'[14]Material Cost'!H57*(PfRollerMarkUp)+Cut_Length_Charge+Labour</f>
        <v>118.87196995600002</v>
      </c>
      <c r="I53" s="365">
        <f>'[14]Material Cost'!I57+'[14]Material Cost'!I57*(PfRollerMarkUp)+Cut_Length_Charge+Labour</f>
        <v>130.51384000000002</v>
      </c>
    </row>
    <row r="54" spans="1:15" ht="15" customHeight="1" x14ac:dyDescent="0.2">
      <c r="A54" s="534"/>
      <c r="B54" s="363">
        <f>[14]Sumary!U10</f>
        <v>1.524</v>
      </c>
      <c r="C54" s="364">
        <f>[14]Sumary!V10</f>
        <v>60</v>
      </c>
      <c r="D54" s="365">
        <f>'[14]Material Cost'!D58+'[14]Material Cost'!D58*(PfRollerMarkUp)+Cut_Length_Charge+Labour</f>
        <v>83.201334340000002</v>
      </c>
      <c r="E54" s="365">
        <f>'[14]Material Cost'!E58+'[14]Material Cost'!E58*(PfRollerMarkUp)+Cut_Length_Charge+Labour</f>
        <v>93.158056948000009</v>
      </c>
      <c r="F54" s="365">
        <f>'[14]Material Cost'!F58+'[14]Material Cost'!F58*(PfRollerMarkUp)+Cut_Length_Charge+Labour</f>
        <v>103.114779556</v>
      </c>
      <c r="G54" s="365">
        <f>'[14]Material Cost'!G58+'[14]Material Cost'!G58*(PfRollerMarkUp)+Cut_Length_Charge+Labour</f>
        <v>113.137006918</v>
      </c>
      <c r="H54" s="365">
        <f>'[14]Material Cost'!H58+'[14]Material Cost'!H58*(PfRollerMarkUp)+Cut_Length_Charge+Labour</f>
        <v>129.65987302600001</v>
      </c>
      <c r="I54" s="365">
        <f>'[14]Material Cost'!I58+'[14]Material Cost'!I58*(PfRollerMarkUp)+Cut_Length_Charge+Labour</f>
        <v>142.49118999999999</v>
      </c>
    </row>
    <row r="55" spans="1:15" ht="15" customHeight="1" x14ac:dyDescent="0.2">
      <c r="A55" s="534"/>
      <c r="B55" s="363">
        <f>[14]Sumary!U11</f>
        <v>1.8</v>
      </c>
      <c r="C55" s="364">
        <f>[14]Sumary!V11</f>
        <v>70.866141732283467</v>
      </c>
      <c r="D55" s="365">
        <f>'[14]Material Cost'!D59+'[14]Material Cost'!D59*(PfRollerMarkUp)+Cut_Length_Charge+Labour</f>
        <v>89.341964500000003</v>
      </c>
      <c r="E55" s="365">
        <f>'[14]Material Cost'!E59+'[14]Material Cost'!E59*(PfRollerMarkUp)+Cut_Length_Charge+Labour</f>
        <v>100.20258490000001</v>
      </c>
      <c r="F55" s="365">
        <f>'[14]Material Cost'!F59+'[14]Material Cost'!F59*(PfRollerMarkUp)+Cut_Length_Charge+Labour</f>
        <v>111.06320530000002</v>
      </c>
      <c r="G55" s="365">
        <f>'[14]Material Cost'!G59+'[14]Material Cost'!G59*(PfRollerMarkUp)+Cut_Length_Charge+Labour</f>
        <v>121.99527714999999</v>
      </c>
      <c r="H55" s="365">
        <f>'[14]Material Cost'!H59+'[14]Material Cost'!H59*(PfRollerMarkUp)+Cut_Length_Charge+Labour</f>
        <v>139.42204105000002</v>
      </c>
      <c r="I55" s="365">
        <f>'[14]Material Cost'!I59+'[14]Material Cost'!I59*(PfRollerMarkUp)+Cut_Length_Charge+Labour</f>
        <v>153.32971000000001</v>
      </c>
    </row>
    <row r="56" spans="1:15" ht="15" customHeight="1" x14ac:dyDescent="0.2">
      <c r="A56" s="351" t="s">
        <v>245</v>
      </c>
    </row>
    <row r="57" spans="1:15" ht="15" customHeight="1" x14ac:dyDescent="0.2">
      <c r="A57" s="354"/>
      <c r="B57" s="535"/>
      <c r="C57" s="536"/>
      <c r="D57" s="536"/>
      <c r="E57" s="536"/>
      <c r="F57" s="536"/>
      <c r="G57" s="536"/>
      <c r="H57" s="536"/>
      <c r="I57" s="536"/>
    </row>
    <row r="58" spans="1:15" ht="15" customHeight="1" x14ac:dyDescent="0.2">
      <c r="A58" s="533" t="s">
        <v>254</v>
      </c>
      <c r="B58" s="355" t="s">
        <v>255</v>
      </c>
      <c r="C58" s="356"/>
      <c r="D58" s="357">
        <f>[14]Sumary!W3</f>
        <v>0.61</v>
      </c>
      <c r="E58" s="357">
        <f>[14]Sumary!X3</f>
        <v>0.76200000000000001</v>
      </c>
      <c r="F58" s="357">
        <f>[14]Sumary!Y3</f>
        <v>0.91400000000000003</v>
      </c>
      <c r="G58" s="357">
        <f>[14]Sumary!Z3</f>
        <v>1.0669999999999999</v>
      </c>
      <c r="H58" s="357">
        <f>[14]Sumary!AA3</f>
        <v>1.2190000000000001</v>
      </c>
      <c r="I58" s="357">
        <f>[14]Sumary!AB3</f>
        <v>1.4</v>
      </c>
    </row>
    <row r="59" spans="1:15" ht="15" customHeight="1" x14ac:dyDescent="0.2">
      <c r="A59" s="534"/>
      <c r="B59" s="359"/>
      <c r="C59" s="360" t="s">
        <v>256</v>
      </c>
      <c r="D59" s="361">
        <f>[14]Sumary!W4</f>
        <v>24.015748031496063</v>
      </c>
      <c r="E59" s="361">
        <f>[14]Sumary!X4</f>
        <v>30</v>
      </c>
      <c r="F59" s="361">
        <f>[14]Sumary!Y4</f>
        <v>35.984251968503933</v>
      </c>
      <c r="G59" s="361">
        <f>[14]Sumary!Z4</f>
        <v>42.00787401574803</v>
      </c>
      <c r="H59" s="361">
        <f>[14]Sumary!AA4</f>
        <v>47.99212598425197</v>
      </c>
      <c r="I59" s="361">
        <f>[14]Sumary!AB4</f>
        <v>55.118110236220474</v>
      </c>
    </row>
    <row r="60" spans="1:15" ht="15" customHeight="1" x14ac:dyDescent="0.2">
      <c r="A60" s="534"/>
      <c r="B60" s="363">
        <f>[14]Sumary!U5</f>
        <v>0.61</v>
      </c>
      <c r="C60" s="364">
        <f>[14]Sumary!V5</f>
        <v>24.015748031496063</v>
      </c>
      <c r="D60" s="365">
        <f>'[14]Material Cost'!D65+'[14]Material Cost'!D65*(PfRollerMarkUp)+Cut_Length_Charge+Labour</f>
        <v>67.446146499999998</v>
      </c>
      <c r="E60" s="365">
        <f>'[14]Material Cost'!E65+'[14]Material Cost'!E65*(PfRollerMarkUp)+Cut_Length_Charge+Labour</f>
        <v>75.550794100000005</v>
      </c>
      <c r="F60" s="365">
        <f>'[14]Material Cost'!F65+'[14]Material Cost'!F65*(PfRollerMarkUp)+Cut_Length_Charge+Labour</f>
        <v>83.655441700000011</v>
      </c>
      <c r="G60" s="365">
        <f>'[14]Material Cost'!G65+'[14]Material Cost'!G65*(PfRollerMarkUp)+Cut_Length_Charge+Labour</f>
        <v>91.813409350000001</v>
      </c>
      <c r="H60" s="365">
        <f>'[14]Material Cost'!H65+'[14]Material Cost'!H65*(PfRollerMarkUp)+Cut_Length_Charge+Labour</f>
        <v>108.74971195000001</v>
      </c>
      <c r="I60" s="365">
        <f>'[14]Material Cost'!I65+'[14]Material Cost'!I65*(PfRollerMarkUp)+Cut_Length_Charge+Labour</f>
        <v>119.711986</v>
      </c>
    </row>
    <row r="61" spans="1:15" ht="15" customHeight="1" x14ac:dyDescent="0.2">
      <c r="A61" s="534"/>
      <c r="B61" s="363">
        <f>[14]Sumary!U6</f>
        <v>0.76200000000000001</v>
      </c>
      <c r="C61" s="364">
        <f>[14]Sumary!V6</f>
        <v>30</v>
      </c>
      <c r="D61" s="365">
        <f>'[14]Material Cost'!D66+'[14]Material Cost'!D66*(PfRollerMarkUp)+Cut_Length_Charge+Labour</f>
        <v>71.517223299999998</v>
      </c>
      <c r="E61" s="365">
        <f>'[14]Material Cost'!E66+'[14]Material Cost'!E66*(PfRollerMarkUp)+Cut_Length_Charge+Labour</f>
        <v>80.291424820000003</v>
      </c>
      <c r="F61" s="365">
        <f>'[14]Material Cost'!F66+'[14]Material Cost'!F66*(PfRollerMarkUp)+Cut_Length_Charge+Labour</f>
        <v>89.065626340000009</v>
      </c>
      <c r="G61" s="365">
        <f>'[14]Material Cost'!G66+'[14]Material Cost'!G66*(PfRollerMarkUp)+Cut_Length_Charge+Labour</f>
        <v>97.897552869999998</v>
      </c>
      <c r="H61" s="365">
        <f>'[14]Material Cost'!H66+'[14]Material Cost'!H66*(PfRollerMarkUp)+Cut_Length_Charge+Labour</f>
        <v>115.50340939</v>
      </c>
      <c r="I61" s="365">
        <f>'[14]Material Cost'!I66+'[14]Material Cost'!I66*(PfRollerMarkUp)+Cut_Length_Charge+Labour</f>
        <v>127.2629812</v>
      </c>
    </row>
    <row r="62" spans="1:15" ht="15" customHeight="1" x14ac:dyDescent="0.2">
      <c r="A62" s="534"/>
      <c r="B62" s="363">
        <f>[14]Sumary!U7</f>
        <v>0.91400000000000003</v>
      </c>
      <c r="C62" s="364">
        <f>[14]Sumary!V7</f>
        <v>35.984251968503933</v>
      </c>
      <c r="D62" s="365">
        <f>'[14]Material Cost'!D67+'[14]Material Cost'!D67*(PfRollerMarkUp)+Cut_Length_Charge+Labour</f>
        <v>75.588300099999998</v>
      </c>
      <c r="E62" s="365">
        <f>'[14]Material Cost'!E67+'[14]Material Cost'!E67*(PfRollerMarkUp)+Cut_Length_Charge+Labour</f>
        <v>85.032055540000002</v>
      </c>
      <c r="F62" s="365">
        <f>'[14]Material Cost'!F67+'[14]Material Cost'!F67*(PfRollerMarkUp)+Cut_Length_Charge+Labour</f>
        <v>94.475810980000006</v>
      </c>
      <c r="G62" s="365">
        <f>'[14]Material Cost'!G67+'[14]Material Cost'!G67*(PfRollerMarkUp)+Cut_Length_Charge+Labour</f>
        <v>103.98169639000001</v>
      </c>
      <c r="H62" s="365">
        <f>'[14]Material Cost'!H67+'[14]Material Cost'!H67*(PfRollerMarkUp)+Cut_Length_Charge+Labour</f>
        <v>122.25710683000001</v>
      </c>
      <c r="I62" s="365">
        <f>'[14]Material Cost'!I67+'[14]Material Cost'!I67*(PfRollerMarkUp)+Cut_Length_Charge+Labour</f>
        <v>134.8139764</v>
      </c>
      <c r="K62" s="4" t="s">
        <v>970</v>
      </c>
      <c r="L62" s="352"/>
      <c r="M62" s="352"/>
      <c r="N62" s="369">
        <f>[14]Sumary!C31+[14]Sumary!C31*(ExtrasMarkUp)</f>
        <v>2.9970000000000003</v>
      </c>
      <c r="O62" s="370" t="s">
        <v>971</v>
      </c>
    </row>
    <row r="63" spans="1:15" ht="15" customHeight="1" x14ac:dyDescent="0.2">
      <c r="A63" s="534"/>
      <c r="B63" s="363">
        <f>[14]Sumary!U8</f>
        <v>1.0669999999999999</v>
      </c>
      <c r="C63" s="364">
        <f>[14]Sumary!V8</f>
        <v>42.00787401574803</v>
      </c>
      <c r="D63" s="365">
        <f>'[14]Material Cost'!D68+'[14]Material Cost'!D68*(PfRollerMarkUp)+Cut_Length_Charge+Labour</f>
        <v>79.686160300000012</v>
      </c>
      <c r="E63" s="365">
        <f>'[14]Material Cost'!E68+'[14]Material Cost'!E68*(PfRollerMarkUp)+Cut_Length_Charge+Labour</f>
        <v>89.803874619999988</v>
      </c>
      <c r="F63" s="365">
        <f>'[14]Material Cost'!F68+'[14]Material Cost'!F68*(PfRollerMarkUp)+Cut_Length_Charge+Labour</f>
        <v>99.921588940000007</v>
      </c>
      <c r="G63" s="365">
        <f>'[14]Material Cost'!G68+'[14]Material Cost'!G68*(PfRollerMarkUp)+Cut_Length_Charge+Labour</f>
        <v>110.10586716999998</v>
      </c>
      <c r="H63" s="365">
        <f>'[14]Material Cost'!H68+'[14]Material Cost'!H68*(PfRollerMarkUp)+Cut_Length_Charge+Labour</f>
        <v>129.05523649</v>
      </c>
      <c r="I63" s="365">
        <f>'[14]Material Cost'!I68+'[14]Material Cost'!I68*(PfRollerMarkUp)+Cut_Length_Charge+Labour</f>
        <v>142.41464919999999</v>
      </c>
      <c r="K63" s="352" t="s">
        <v>972</v>
      </c>
      <c r="L63" s="352"/>
      <c r="M63" s="352"/>
      <c r="N63" s="369">
        <f>[14]Sumary!C32+[14]Sumary!C32*(ExtrasMarkUp)</f>
        <v>0.67500000000000004</v>
      </c>
      <c r="O63" s="370" t="s">
        <v>971</v>
      </c>
    </row>
    <row r="64" spans="1:15" ht="15" customHeight="1" x14ac:dyDescent="0.2">
      <c r="A64" s="534"/>
      <c r="B64" s="363">
        <f>[14]Sumary!U9</f>
        <v>1.2190000000000001</v>
      </c>
      <c r="C64" s="364">
        <f>[14]Sumary!V9</f>
        <v>47.99212598425197</v>
      </c>
      <c r="D64" s="365">
        <f>'[14]Material Cost'!D69+'[14]Material Cost'!D69*(PfRollerMarkUp)+Cut_Length_Charge+Labour</f>
        <v>83.757237100000012</v>
      </c>
      <c r="E64" s="365">
        <f>'[14]Material Cost'!E69+'[14]Material Cost'!E69*(PfRollerMarkUp)+Cut_Length_Charge+Labour</f>
        <v>94.544505340000001</v>
      </c>
      <c r="F64" s="365">
        <f>'[14]Material Cost'!F69+'[14]Material Cost'!F69*(PfRollerMarkUp)+Cut_Length_Charge+Labour</f>
        <v>105.33177358000003</v>
      </c>
      <c r="G64" s="365">
        <f>'[14]Material Cost'!G69+'[14]Material Cost'!G69*(PfRollerMarkUp)+Cut_Length_Charge+Labour</f>
        <v>116.19001069000001</v>
      </c>
      <c r="H64" s="365">
        <f>'[14]Material Cost'!H69+'[14]Material Cost'!H69*(PfRollerMarkUp)+Cut_Length_Charge+Labour</f>
        <v>135.80893393000002</v>
      </c>
      <c r="I64" s="365">
        <f>'[14]Material Cost'!I69+'[14]Material Cost'!I69*(PfRollerMarkUp)+Cut_Length_Charge+Labour</f>
        <v>149.96564439999997</v>
      </c>
      <c r="K64" s="4" t="s">
        <v>598</v>
      </c>
      <c r="L64" s="352"/>
      <c r="M64" s="352"/>
      <c r="N64" s="369">
        <f>[14]Sumary!C33+[14]Sumary!C33*(ExtrasMarkUp)</f>
        <v>0.76949999999999996</v>
      </c>
      <c r="O64" s="370" t="s">
        <v>973</v>
      </c>
    </row>
    <row r="65" spans="1:15" ht="15" customHeight="1" x14ac:dyDescent="0.2">
      <c r="A65" s="534"/>
      <c r="B65" s="363">
        <f>[14]Sumary!U10</f>
        <v>1.524</v>
      </c>
      <c r="C65" s="364">
        <f>[14]Sumary!V10</f>
        <v>60</v>
      </c>
      <c r="D65" s="365">
        <f>'[14]Material Cost'!D70+'[14]Material Cost'!D70*(PfRollerMarkUp)+Cut_Length_Charge+Labour</f>
        <v>91.926174099999997</v>
      </c>
      <c r="E65" s="365">
        <f>'[14]Material Cost'!E70+'[14]Material Cost'!E70*(PfRollerMarkUp)+Cut_Length_Charge+Labour</f>
        <v>104.05695514000001</v>
      </c>
      <c r="F65" s="365">
        <f>'[14]Material Cost'!F70+'[14]Material Cost'!F70*(PfRollerMarkUp)+Cut_Length_Charge+Labour</f>
        <v>116.18773618</v>
      </c>
      <c r="G65" s="365">
        <f>'[14]Material Cost'!G70+'[14]Material Cost'!G70*(PfRollerMarkUp)+Cut_Length_Charge+Labour</f>
        <v>128.39832498999999</v>
      </c>
      <c r="H65" s="365">
        <f>'[14]Material Cost'!H70+'[14]Material Cost'!H70*(PfRollerMarkUp)+Cut_Length_Charge+Labour</f>
        <v>149.36076103000002</v>
      </c>
      <c r="I65" s="365">
        <f>'[14]Material Cost'!I70+'[14]Material Cost'!I70*(PfRollerMarkUp)+Cut_Length_Charge+Labour</f>
        <v>165.1173124</v>
      </c>
      <c r="K65" s="4" t="s">
        <v>974</v>
      </c>
      <c r="L65" s="352"/>
      <c r="M65" s="352"/>
      <c r="N65" s="369">
        <f>[14]Sumary!C34+[14]Sumary!C34*(ExtrasMarkUp)</f>
        <v>0.28349999999999997</v>
      </c>
      <c r="O65" s="370" t="s">
        <v>971</v>
      </c>
    </row>
    <row r="66" spans="1:15" ht="15" customHeight="1" x14ac:dyDescent="0.2">
      <c r="A66" s="534"/>
      <c r="B66" s="363">
        <f>[14]Sumary!U11</f>
        <v>1.8</v>
      </c>
      <c r="C66" s="364">
        <f>[14]Sumary!V11</f>
        <v>70.866141732283467</v>
      </c>
      <c r="D66" s="365">
        <f>'[14]Material Cost'!D71+'[14]Material Cost'!D71*(PfRollerMarkUp)+Cut_Length_Charge+Labour</f>
        <v>99.318392500000016</v>
      </c>
      <c r="E66" s="365">
        <f>'[14]Material Cost'!E71+'[14]Material Cost'!E71*(PfRollerMarkUp)+Cut_Length_Charge+Labour</f>
        <v>112.6649425</v>
      </c>
      <c r="F66" s="365">
        <f>'[14]Material Cost'!F71+'[14]Material Cost'!F71*(PfRollerMarkUp)+Cut_Length_Charge+Labour</f>
        <v>126.0114925</v>
      </c>
      <c r="G66" s="365">
        <f>'[14]Material Cost'!G71+'[14]Material Cost'!G71*(PfRollerMarkUp)+Cut_Length_Charge+Labour</f>
        <v>139.44584875000001</v>
      </c>
      <c r="H66" s="365">
        <f>'[14]Material Cost'!H71+'[14]Material Cost'!H71*(PfRollerMarkUp)+Cut_Length_Charge+Labour</f>
        <v>161.62405375000003</v>
      </c>
      <c r="I66" s="365">
        <f>'[14]Material Cost'!I71+'[14]Material Cost'!I71*(PfRollerMarkUp)+Cut_Length_Charge+Labour</f>
        <v>178.82832999999999</v>
      </c>
      <c r="K66" s="4" t="s">
        <v>975</v>
      </c>
      <c r="L66" s="352"/>
      <c r="M66" s="352"/>
      <c r="N66" s="369">
        <f>[14]Sumary!C35+[14]Sumary!C35*(ExtrasMarkUp)</f>
        <v>0.13500000000000001</v>
      </c>
      <c r="O66" s="370" t="s">
        <v>973</v>
      </c>
    </row>
  </sheetData>
  <mergeCells count="12">
    <mergeCell ref="A58:A66"/>
    <mergeCell ref="B2:I2"/>
    <mergeCell ref="A3:A11"/>
    <mergeCell ref="B13:I13"/>
    <mergeCell ref="A14:A22"/>
    <mergeCell ref="B24:I24"/>
    <mergeCell ref="A25:A33"/>
    <mergeCell ref="B35:I35"/>
    <mergeCell ref="A36:A44"/>
    <mergeCell ref="B46:I46"/>
    <mergeCell ref="A47:A55"/>
    <mergeCell ref="B57:I57"/>
  </mergeCells>
  <pageMargins left="0.59055118110236227" right="0.23622047244094491" top="0.74803149606299213" bottom="0.74803149606299213" header="0.31496062992125984" footer="0.31496062992125984"/>
  <pageSetup paperSize="9" scale="67" orientation="portrait" r:id="rId1"/>
  <headerFooter>
    <oddHeader>&amp;C&amp;14PF Roller Blinds Std Frame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D320-444F-43AC-B358-3FDD5C8CBA39}">
  <dimension ref="A1:P66"/>
  <sheetViews>
    <sheetView view="pageLayout" zoomScaleNormal="100" zoomScaleSheetLayoutView="100" workbookViewId="0">
      <selection activeCell="D60" sqref="D60:I66"/>
    </sheetView>
  </sheetViews>
  <sheetFormatPr defaultRowHeight="12.75" x14ac:dyDescent="0.2"/>
  <cols>
    <col min="1" max="9" width="8.5703125" style="352" customWidth="1"/>
    <col min="10" max="16384" width="9.140625" style="4"/>
  </cols>
  <sheetData>
    <row r="1" spans="1:16" ht="15" customHeight="1" x14ac:dyDescent="0.25">
      <c r="A1" s="351" t="s">
        <v>962</v>
      </c>
      <c r="K1" s="353" t="s">
        <v>963</v>
      </c>
    </row>
    <row r="2" spans="1:16" ht="15" customHeight="1" x14ac:dyDescent="0.2">
      <c r="A2" s="354"/>
      <c r="B2" s="535"/>
      <c r="C2" s="536"/>
      <c r="D2" s="536"/>
      <c r="E2" s="536"/>
      <c r="F2" s="536"/>
      <c r="G2" s="536"/>
      <c r="H2" s="536"/>
      <c r="I2" s="536"/>
    </row>
    <row r="3" spans="1:16" ht="15" customHeight="1" x14ac:dyDescent="0.2">
      <c r="A3" s="537" t="s">
        <v>254</v>
      </c>
      <c r="B3" s="355" t="s">
        <v>255</v>
      </c>
      <c r="C3" s="356"/>
      <c r="D3" s="357">
        <f>[14]Sumary!W3</f>
        <v>0.61</v>
      </c>
      <c r="E3" s="357">
        <f>[14]Sumary!X3</f>
        <v>0.76200000000000001</v>
      </c>
      <c r="F3" s="357">
        <f>[14]Sumary!Y3</f>
        <v>0.91400000000000003</v>
      </c>
      <c r="G3" s="357">
        <f>[14]Sumary!Z3</f>
        <v>1.0669999999999999</v>
      </c>
      <c r="H3" s="357">
        <f>[14]Sumary!AA3</f>
        <v>1.2190000000000001</v>
      </c>
      <c r="I3" s="357">
        <f>[14]Sumary!AB3</f>
        <v>1.4</v>
      </c>
      <c r="K3" s="358" t="s">
        <v>964</v>
      </c>
    </row>
    <row r="4" spans="1:16" ht="15" customHeight="1" x14ac:dyDescent="0.2">
      <c r="A4" s="538"/>
      <c r="B4" s="359"/>
      <c r="C4" s="360" t="s">
        <v>256</v>
      </c>
      <c r="D4" s="361">
        <f>[14]Sumary!W4</f>
        <v>24.015748031496063</v>
      </c>
      <c r="E4" s="361">
        <f>[14]Sumary!X4</f>
        <v>30</v>
      </c>
      <c r="F4" s="361">
        <f>[14]Sumary!Y4</f>
        <v>35.984251968503933</v>
      </c>
      <c r="G4" s="361">
        <f>[14]Sumary!Z4</f>
        <v>42.00787401574803</v>
      </c>
      <c r="H4" s="361">
        <f>[14]Sumary!AA4</f>
        <v>47.99212598425197</v>
      </c>
      <c r="I4" s="361">
        <f>[14]Sumary!AB4</f>
        <v>55.118110236220474</v>
      </c>
      <c r="K4" s="362" t="s">
        <v>965</v>
      </c>
      <c r="L4" s="362"/>
      <c r="M4" s="362"/>
      <c r="N4" s="362"/>
      <c r="O4" s="362"/>
    </row>
    <row r="5" spans="1:16" ht="15" customHeight="1" x14ac:dyDescent="0.2">
      <c r="A5" s="538"/>
      <c r="B5" s="363">
        <f>[14]Sumary!U5</f>
        <v>0.61</v>
      </c>
      <c r="C5" s="364">
        <f>[14]Sumary!V5</f>
        <v>24.015748031496063</v>
      </c>
      <c r="D5" s="365">
        <f>'PF Roller Std Frame C'!D5*(1-Sumary!$B$36)</f>
        <v>52.914072579999996</v>
      </c>
      <c r="E5" s="365">
        <f>'PF Roller Std Frame C'!E5*(1-Sumary!$B$36)</f>
        <v>57.397613235999998</v>
      </c>
      <c r="F5" s="365">
        <f>'PF Roller Std Frame C'!F5*(1-Sumary!$B$36)</f>
        <v>61.881153892</v>
      </c>
      <c r="G5" s="365">
        <f>'PF Roller Std Frame C'!G5*(1-Sumary!$B$36)</f>
        <v>66.394191526</v>
      </c>
      <c r="H5" s="365">
        <f>'PF Roller Std Frame C'!H5*(1-Sumary!$B$36)</f>
        <v>72.521187982000001</v>
      </c>
      <c r="I5" s="365">
        <f>'PF Roller Std Frame C'!I5*(1-Sumary!$B$36)</f>
        <v>78.104165200000011</v>
      </c>
      <c r="K5" s="362"/>
      <c r="L5" s="362"/>
      <c r="M5" s="362"/>
      <c r="N5" s="362"/>
      <c r="O5" s="362"/>
      <c r="P5" s="362"/>
    </row>
    <row r="6" spans="1:16" ht="15" customHeight="1" x14ac:dyDescent="0.2">
      <c r="A6" s="538"/>
      <c r="B6" s="363">
        <f>[14]Sumary!U6</f>
        <v>0.76200000000000001</v>
      </c>
      <c r="C6" s="364">
        <f>[14]Sumary!V6</f>
        <v>30</v>
      </c>
      <c r="D6" s="365">
        <f>'PF Roller Std Frame C'!D6*(1-Sumary!$B$36)</f>
        <v>54.798144195999996</v>
      </c>
      <c r="E6" s="365">
        <f>'PF Roller Std Frame C'!E6*(1-Sumary!$B$36)</f>
        <v>59.406280103200004</v>
      </c>
      <c r="F6" s="365">
        <f>'PF Roller Std Frame C'!F6*(1-Sumary!$B$36)</f>
        <v>64.014416010400012</v>
      </c>
      <c r="G6" s="365">
        <f>'PF Roller Std Frame C'!G6*(1-Sumary!$B$36)</f>
        <v>68.652868601199998</v>
      </c>
      <c r="H6" s="365">
        <f>'PF Roller Std Frame C'!H6*(1-Sumary!$B$36)</f>
        <v>74.904460308400004</v>
      </c>
      <c r="I6" s="365">
        <f>'PF Roller Std Frame C'!I6*(1-Sumary!$B$36)</f>
        <v>80.635804239999999</v>
      </c>
      <c r="K6" s="362"/>
      <c r="L6" s="362"/>
      <c r="M6" s="362"/>
      <c r="N6" s="362"/>
      <c r="O6" s="362"/>
      <c r="P6" s="362"/>
    </row>
    <row r="7" spans="1:16" ht="15" customHeight="1" x14ac:dyDescent="0.2">
      <c r="A7" s="538"/>
      <c r="B7" s="363">
        <f>[14]Sumary!U7</f>
        <v>0.91400000000000003</v>
      </c>
      <c r="C7" s="364">
        <f>[14]Sumary!V7</f>
        <v>35.984251968503933</v>
      </c>
      <c r="D7" s="365">
        <f>'PF Roller Std Frame C'!D7*(1-Sumary!$B$36)</f>
        <v>56.68221581200001</v>
      </c>
      <c r="E7" s="365">
        <f>'PF Roller Std Frame C'!E7*(1-Sumary!$B$36)</f>
        <v>61.414946970400003</v>
      </c>
      <c r="F7" s="365">
        <f>'PF Roller Std Frame C'!F7*(1-Sumary!$B$36)</f>
        <v>66.14767812880001</v>
      </c>
      <c r="G7" s="365">
        <f>'PF Roller Std Frame C'!G7*(1-Sumary!$B$36)</f>
        <v>70.91154567640001</v>
      </c>
      <c r="H7" s="365">
        <f>'PF Roller Std Frame C'!H7*(1-Sumary!$B$36)</f>
        <v>77.287732634800008</v>
      </c>
      <c r="I7" s="365">
        <f>'PF Roller Std Frame C'!I7*(1-Sumary!$B$36)</f>
        <v>83.167443280000015</v>
      </c>
      <c r="K7" s="362" t="s">
        <v>966</v>
      </c>
      <c r="L7" s="362"/>
      <c r="M7" s="362"/>
      <c r="N7" s="362"/>
      <c r="O7" s="362"/>
      <c r="P7" s="362"/>
    </row>
    <row r="8" spans="1:16" ht="15" customHeight="1" x14ac:dyDescent="0.2">
      <c r="A8" s="538"/>
      <c r="B8" s="363">
        <f>[14]Sumary!U8</f>
        <v>1.0669999999999999</v>
      </c>
      <c r="C8" s="364">
        <f>[14]Sumary!V8</f>
        <v>42.00787401574803</v>
      </c>
      <c r="D8" s="365">
        <f>'PF Roller Std Frame C'!D8*(1-Sumary!$B$36)</f>
        <v>58.578682635999996</v>
      </c>
      <c r="E8" s="365">
        <f>'PF Roller Std Frame C'!E8*(1-Sumary!$B$36)</f>
        <v>63.436828751199997</v>
      </c>
      <c r="F8" s="365">
        <f>'PF Roller Std Frame C'!F8*(1-Sumary!$B$36)</f>
        <v>68.294974866399997</v>
      </c>
      <c r="G8" s="365">
        <f>'PF Roller Std Frame C'!G8*(1-Sumary!$B$36)</f>
        <v>73.185082469199997</v>
      </c>
      <c r="H8" s="365">
        <f>'PF Roller Std Frame C'!H8*(1-Sumary!$B$36)</f>
        <v>79.686684384399996</v>
      </c>
      <c r="I8" s="365">
        <f>'PF Roller Std Frame C'!I8*(1-Sumary!$B$36)</f>
        <v>85.715737840000003</v>
      </c>
      <c r="K8" s="4" t="s">
        <v>967</v>
      </c>
      <c r="P8" s="362"/>
    </row>
    <row r="9" spans="1:16" ht="15" customHeight="1" x14ac:dyDescent="0.2">
      <c r="A9" s="538"/>
      <c r="B9" s="363">
        <f>[14]Sumary!U9</f>
        <v>1.2190000000000001</v>
      </c>
      <c r="C9" s="364">
        <f>[14]Sumary!V9</f>
        <v>47.99212598425197</v>
      </c>
      <c r="D9" s="365">
        <f>'PF Roller Std Frame C'!D9*(1-Sumary!$B$36)</f>
        <v>60.462754252000003</v>
      </c>
      <c r="E9" s="365">
        <f>'PF Roller Std Frame C'!E9*(1-Sumary!$B$36)</f>
        <v>65.445495618400003</v>
      </c>
      <c r="F9" s="365">
        <f>'PF Roller Std Frame C'!F9*(1-Sumary!$B$36)</f>
        <v>70.428236984800009</v>
      </c>
      <c r="G9" s="365">
        <f>'PF Roller Std Frame C'!G9*(1-Sumary!$B$36)</f>
        <v>75.443759544399995</v>
      </c>
      <c r="H9" s="365">
        <f>'PF Roller Std Frame C'!H9*(1-Sumary!$B$36)</f>
        <v>82.0699567108</v>
      </c>
      <c r="I9" s="365">
        <f>'PF Roller Std Frame C'!I9*(1-Sumary!$B$36)</f>
        <v>88.247376880000004</v>
      </c>
    </row>
    <row r="10" spans="1:16" ht="15" customHeight="1" x14ac:dyDescent="0.2">
      <c r="A10" s="538"/>
      <c r="B10" s="363">
        <f>[14]Sumary!U10</f>
        <v>1.524</v>
      </c>
      <c r="C10" s="364">
        <f>[14]Sumary!V10</f>
        <v>60</v>
      </c>
      <c r="D10" s="365">
        <f>'PF Roller Std Frame C'!D10*(1-Sumary!$B$36)</f>
        <v>64.243292691999997</v>
      </c>
      <c r="E10" s="365">
        <f>'PF Roller Std Frame C'!E10*(1-Sumary!$B$36)</f>
        <v>69.47604426640001</v>
      </c>
      <c r="F10" s="365">
        <f>'PF Roller Std Frame C'!F10*(1-Sumary!$B$36)</f>
        <v>74.708795840800008</v>
      </c>
      <c r="G10" s="365">
        <f>'PF Roller Std Frame C'!G10*(1-Sumary!$B$36)</f>
        <v>79.975973412399995</v>
      </c>
      <c r="H10" s="365">
        <f>'PF Roller Std Frame C'!H10*(1-Sumary!$B$36)</f>
        <v>86.852180786800005</v>
      </c>
      <c r="I10" s="365">
        <f>'PF Roller Std Frame C'!I10*(1-Sumary!$B$36)</f>
        <v>93.327310479999994</v>
      </c>
      <c r="K10" s="366" t="s">
        <v>968</v>
      </c>
    </row>
    <row r="11" spans="1:16" ht="15" customHeight="1" x14ac:dyDescent="0.2">
      <c r="A11" s="538"/>
      <c r="B11" s="363">
        <f>[14]Sumary!U11</f>
        <v>1.8</v>
      </c>
      <c r="C11" s="364">
        <f>[14]Sumary!V11</f>
        <v>70.866141732283467</v>
      </c>
      <c r="D11" s="365">
        <f>'PF Roller Std Frame C'!D11*(1-Sumary!$B$36)</f>
        <v>67.664370100000014</v>
      </c>
      <c r="E11" s="365">
        <f>'PF Roller Std Frame C'!E11*(1-Sumary!$B$36)</f>
        <v>73.123360420000012</v>
      </c>
      <c r="F11" s="365">
        <f>'PF Roller Std Frame C'!F11*(1-Sumary!$B$36)</f>
        <v>78.58235074000001</v>
      </c>
      <c r="G11" s="365">
        <f>'PF Roller Std Frame C'!G11*(1-Sumary!$B$36)</f>
        <v>84.077255470000011</v>
      </c>
      <c r="H11" s="365">
        <f>'PF Roller Std Frame C'!H11*(1-Sumary!$B$36)</f>
        <v>91.179701590000008</v>
      </c>
      <c r="I11" s="365">
        <f>'PF Roller Std Frame C'!I11*(1-Sumary!$B$36)</f>
        <v>97.924234000000013</v>
      </c>
      <c r="K11" s="4" t="s">
        <v>969</v>
      </c>
    </row>
    <row r="12" spans="1:16" ht="15" customHeight="1" x14ac:dyDescent="0.2">
      <c r="A12" s="351" t="s">
        <v>31</v>
      </c>
    </row>
    <row r="13" spans="1:16" ht="15" customHeight="1" x14ac:dyDescent="0.2">
      <c r="A13" s="354"/>
      <c r="B13" s="535"/>
      <c r="C13" s="536"/>
      <c r="D13" s="536"/>
      <c r="E13" s="536"/>
      <c r="F13" s="536"/>
      <c r="G13" s="536"/>
      <c r="H13" s="536"/>
      <c r="I13" s="536"/>
    </row>
    <row r="14" spans="1:16" ht="15" customHeight="1" x14ac:dyDescent="0.2">
      <c r="A14" s="533" t="s">
        <v>254</v>
      </c>
      <c r="B14" s="355" t="s">
        <v>255</v>
      </c>
      <c r="C14" s="356"/>
      <c r="D14" s="357">
        <f>[14]Sumary!W3</f>
        <v>0.61</v>
      </c>
      <c r="E14" s="357">
        <f>[14]Sumary!X3</f>
        <v>0.76200000000000001</v>
      </c>
      <c r="F14" s="357">
        <f>[14]Sumary!Y3</f>
        <v>0.91400000000000003</v>
      </c>
      <c r="G14" s="357">
        <f>[14]Sumary!Z3</f>
        <v>1.0669999999999999</v>
      </c>
      <c r="H14" s="357">
        <f>[14]Sumary!AA3</f>
        <v>1.2190000000000001</v>
      </c>
      <c r="I14" s="357">
        <f>[14]Sumary!AB3</f>
        <v>1.4</v>
      </c>
    </row>
    <row r="15" spans="1:16" ht="15" customHeight="1" x14ac:dyDescent="0.2">
      <c r="A15" s="534"/>
      <c r="B15" s="367"/>
      <c r="C15" s="368" t="s">
        <v>256</v>
      </c>
      <c r="D15" s="361">
        <f>[14]Sumary!W4</f>
        <v>24.015748031496063</v>
      </c>
      <c r="E15" s="361">
        <f>[14]Sumary!X4</f>
        <v>30</v>
      </c>
      <c r="F15" s="361">
        <f>[14]Sumary!Y4</f>
        <v>35.984251968503933</v>
      </c>
      <c r="G15" s="361">
        <f>[14]Sumary!Z4</f>
        <v>42.00787401574803</v>
      </c>
      <c r="H15" s="361">
        <f>[14]Sumary!AA4</f>
        <v>47.99212598425197</v>
      </c>
      <c r="I15" s="361">
        <f>[14]Sumary!AB4</f>
        <v>55.118110236220474</v>
      </c>
    </row>
    <row r="16" spans="1:16" ht="15" customHeight="1" x14ac:dyDescent="0.2">
      <c r="A16" s="534"/>
      <c r="B16" s="363">
        <f>[14]Sumary!U5</f>
        <v>0.61</v>
      </c>
      <c r="C16" s="364">
        <f>[14]Sumary!V5</f>
        <v>24.015748031496063</v>
      </c>
      <c r="D16" s="365">
        <f>'PF Roller Std Frame C'!D16*(1-Sumary!$B$36)</f>
        <v>55.211879140000001</v>
      </c>
      <c r="E16" s="365">
        <f>'PF Roller Std Frame C'!E16*(1-Sumary!$B$36)</f>
        <v>60.267987988000002</v>
      </c>
      <c r="F16" s="365">
        <f>'PF Roller Std Frame C'!F16*(1-Sumary!$B$36)</f>
        <v>65.32409683600001</v>
      </c>
      <c r="G16" s="365">
        <f>'PF Roller Std Frame C'!G16*(1-Sumary!$B$36)</f>
        <v>70.413469558000003</v>
      </c>
      <c r="H16" s="365">
        <f>'PF Roller Std Frame C'!H16*(1-Sumary!$B$36)</f>
        <v>78.249629806000002</v>
      </c>
      <c r="I16" s="365">
        <f>'PF Roller Std Frame C'!I16*(1-Sumary!$B$36)</f>
        <v>84.683179600000017</v>
      </c>
    </row>
    <row r="17" spans="1:9" ht="15" customHeight="1" x14ac:dyDescent="0.2">
      <c r="A17" s="534"/>
      <c r="B17" s="363">
        <f>[14]Sumary!U6</f>
        <v>0.76200000000000001</v>
      </c>
      <c r="C17" s="364">
        <f>[14]Sumary!V6</f>
        <v>30</v>
      </c>
      <c r="D17" s="365">
        <f>'PF Roller Std Frame C'!D17*(1-Sumary!$B$36)</f>
        <v>57.441759267999998</v>
      </c>
      <c r="E17" s="365">
        <f>'PF Roller Std Frame C'!E17*(1-Sumary!$B$36)</f>
        <v>62.708632045599998</v>
      </c>
      <c r="F17" s="365">
        <f>'PF Roller Std Frame C'!F17*(1-Sumary!$B$36)</f>
        <v>67.975504823199998</v>
      </c>
      <c r="G17" s="365">
        <f>'PF Roller Std Frame C'!G17*(1-Sumary!$B$36)</f>
        <v>73.277028079600001</v>
      </c>
      <c r="H17" s="365">
        <f>'PF Roller Std Frame C'!H17*(1-Sumary!$B$36)</f>
        <v>81.323952257200006</v>
      </c>
      <c r="I17" s="365">
        <f>'PF Roller Std Frame C'!I17*(1-Sumary!$B$36)</f>
        <v>88.00847752</v>
      </c>
    </row>
    <row r="18" spans="1:9" ht="15" customHeight="1" x14ac:dyDescent="0.2">
      <c r="A18" s="534"/>
      <c r="B18" s="363">
        <f>[14]Sumary!U7</f>
        <v>0.91400000000000003</v>
      </c>
      <c r="C18" s="364">
        <f>[14]Sumary!V7</f>
        <v>35.984251968503933</v>
      </c>
      <c r="D18" s="365">
        <f>'PF Roller Std Frame C'!D18*(1-Sumary!$B$36)</f>
        <v>59.671639396000003</v>
      </c>
      <c r="E18" s="365">
        <f>'PF Roller Std Frame C'!E18*(1-Sumary!$B$36)</f>
        <v>65.149276103200009</v>
      </c>
      <c r="F18" s="365">
        <f>'PF Roller Std Frame C'!F18*(1-Sumary!$B$36)</f>
        <v>70.626912810400015</v>
      </c>
      <c r="G18" s="365">
        <f>'PF Roller Std Frame C'!G18*(1-Sumary!$B$36)</f>
        <v>76.140586601199999</v>
      </c>
      <c r="H18" s="365">
        <f>'PF Roller Std Frame C'!H18*(1-Sumary!$B$36)</f>
        <v>84.39827470840001</v>
      </c>
      <c r="I18" s="365">
        <f>'PF Roller Std Frame C'!I18*(1-Sumary!$B$36)</f>
        <v>91.333775440000011</v>
      </c>
    </row>
    <row r="19" spans="1:9" ht="15" customHeight="1" x14ac:dyDescent="0.2">
      <c r="A19" s="534"/>
      <c r="B19" s="363">
        <f>[14]Sumary!U8</f>
        <v>1.0669999999999999</v>
      </c>
      <c r="C19" s="364">
        <f>[14]Sumary!V8</f>
        <v>42.00787401574803</v>
      </c>
      <c r="D19" s="365">
        <f>'PF Roller Std Frame C'!D19*(1-Sumary!$B$36)</f>
        <v>61.916189787999997</v>
      </c>
      <c r="E19" s="365">
        <f>'PF Roller Std Frame C'!E19*(1-Sumary!$B$36)</f>
        <v>67.605977029599998</v>
      </c>
      <c r="F19" s="365">
        <f>'PF Roller Std Frame C'!F19*(1-Sumary!$B$36)</f>
        <v>73.295764271199999</v>
      </c>
      <c r="G19" s="365">
        <f>'PF Roller Std Frame C'!G19*(1-Sumary!$B$36)</f>
        <v>79.022984323599999</v>
      </c>
      <c r="H19" s="365">
        <f>'PF Roller Std Frame C'!H19*(1-Sumary!$B$36)</f>
        <v>87.492822965200006</v>
      </c>
      <c r="I19" s="365">
        <f>'PF Roller Std Frame C'!I19*(1-Sumary!$B$36)</f>
        <v>94.680950319999994</v>
      </c>
    </row>
    <row r="20" spans="1:9" ht="15" customHeight="1" x14ac:dyDescent="0.2">
      <c r="A20" s="534"/>
      <c r="B20" s="363">
        <f>[14]Sumary!U9</f>
        <v>1.2190000000000001</v>
      </c>
      <c r="C20" s="364">
        <f>[14]Sumary!V9</f>
        <v>47.99212598425197</v>
      </c>
      <c r="D20" s="365">
        <f>'PF Roller Std Frame C'!D20*(1-Sumary!$B$36)</f>
        <v>64.146069916000002</v>
      </c>
      <c r="E20" s="365">
        <f>'PF Roller Std Frame C'!E20*(1-Sumary!$B$36)</f>
        <v>70.046621087200009</v>
      </c>
      <c r="F20" s="365">
        <f>'PF Roller Std Frame C'!F20*(1-Sumary!$B$36)</f>
        <v>75.947172258400016</v>
      </c>
      <c r="G20" s="365">
        <f>'PF Roller Std Frame C'!G20*(1-Sumary!$B$36)</f>
        <v>81.886542845199997</v>
      </c>
      <c r="H20" s="365">
        <f>'PF Roller Std Frame C'!H20*(1-Sumary!$B$36)</f>
        <v>90.567145416399995</v>
      </c>
      <c r="I20" s="365">
        <f>'PF Roller Std Frame C'!I20*(1-Sumary!$B$36)</f>
        <v>98.006248240000005</v>
      </c>
    </row>
    <row r="21" spans="1:9" ht="15" customHeight="1" x14ac:dyDescent="0.2">
      <c r="A21" s="534"/>
      <c r="B21" s="363">
        <f>[14]Sumary!U10</f>
        <v>1.524</v>
      </c>
      <c r="C21" s="364">
        <f>[14]Sumary!V10</f>
        <v>60</v>
      </c>
      <c r="D21" s="365">
        <f>'PF Roller Std Frame C'!D21*(1-Sumary!$B$36)</f>
        <v>68.620500436</v>
      </c>
      <c r="E21" s="365">
        <f>'PF Roller Std Frame C'!E21*(1-Sumary!$B$36)</f>
        <v>74.943966071199995</v>
      </c>
      <c r="F21" s="365">
        <f>'PF Roller Std Frame C'!F21*(1-Sumary!$B$36)</f>
        <v>81.267431706400004</v>
      </c>
      <c r="G21" s="365">
        <f>'PF Roller Std Frame C'!G21*(1-Sumary!$B$36)</f>
        <v>87.632499089199996</v>
      </c>
      <c r="H21" s="365">
        <f>'PF Roller Std Frame C'!H21*(1-Sumary!$B$36)</f>
        <v>96.73601612440001</v>
      </c>
      <c r="I21" s="365">
        <f>'PF Roller Std Frame C'!I21*(1-Sumary!$B$36)</f>
        <v>104.67872104</v>
      </c>
    </row>
    <row r="22" spans="1:9" ht="15" customHeight="1" x14ac:dyDescent="0.2">
      <c r="A22" s="534"/>
      <c r="B22" s="363">
        <f>[14]Sumary!U11</f>
        <v>1.8</v>
      </c>
      <c r="C22" s="364">
        <f>[14]Sumary!V11</f>
        <v>70.866141732283467</v>
      </c>
      <c r="D22" s="365">
        <f>'PF Roller Std Frame C'!D22*(1-Sumary!$B$36)</f>
        <v>72.669493299999999</v>
      </c>
      <c r="E22" s="365">
        <f>'PF Roller Std Frame C'!E22*(1-Sumary!$B$36)</f>
        <v>79.375661860000008</v>
      </c>
      <c r="F22" s="365">
        <f>'PF Roller Std Frame C'!F22*(1-Sumary!$B$36)</f>
        <v>86.081830420000017</v>
      </c>
      <c r="G22" s="365">
        <f>'PF Roller Std Frame C'!G22*(1-Sumary!$B$36)</f>
        <v>92.832118510000001</v>
      </c>
      <c r="H22" s="365">
        <f>'PF Roller Std Frame C'!H22*(1-Sumary!$B$36)</f>
        <v>102.31833847</v>
      </c>
      <c r="I22" s="365">
        <f>'PF Roller Std Frame C'!I22*(1-Sumary!$B$36)</f>
        <v>110.716762</v>
      </c>
    </row>
    <row r="23" spans="1:9" ht="15" customHeight="1" x14ac:dyDescent="0.2">
      <c r="A23" s="351" t="s">
        <v>5</v>
      </c>
    </row>
    <row r="24" spans="1:9" ht="15" customHeight="1" x14ac:dyDescent="0.2">
      <c r="A24" s="354"/>
      <c r="B24" s="535"/>
      <c r="C24" s="536"/>
      <c r="D24" s="536"/>
      <c r="E24" s="536"/>
      <c r="F24" s="536"/>
      <c r="G24" s="536"/>
      <c r="H24" s="536"/>
      <c r="I24" s="536"/>
    </row>
    <row r="25" spans="1:9" ht="15" customHeight="1" x14ac:dyDescent="0.2">
      <c r="A25" s="533" t="s">
        <v>254</v>
      </c>
      <c r="B25" s="355" t="s">
        <v>255</v>
      </c>
      <c r="C25" s="356"/>
      <c r="D25" s="357">
        <f>[14]Sumary!W3</f>
        <v>0.61</v>
      </c>
      <c r="E25" s="357">
        <f>[14]Sumary!X3</f>
        <v>0.76200000000000001</v>
      </c>
      <c r="F25" s="357">
        <f>[14]Sumary!Y3</f>
        <v>0.91400000000000003</v>
      </c>
      <c r="G25" s="357">
        <f>[14]Sumary!Z3</f>
        <v>1.0669999999999999</v>
      </c>
      <c r="H25" s="357">
        <f>[14]Sumary!AA3</f>
        <v>1.2190000000000001</v>
      </c>
      <c r="I25" s="357">
        <f>[14]Sumary!AB3</f>
        <v>1.4</v>
      </c>
    </row>
    <row r="26" spans="1:9" ht="15" customHeight="1" x14ac:dyDescent="0.2">
      <c r="A26" s="534"/>
      <c r="B26" s="367"/>
      <c r="C26" s="368" t="s">
        <v>256</v>
      </c>
      <c r="D26" s="361">
        <f>[14]Sumary!W4</f>
        <v>24.015748031496063</v>
      </c>
      <c r="E26" s="361">
        <f>[14]Sumary!X4</f>
        <v>30</v>
      </c>
      <c r="F26" s="361">
        <f>[14]Sumary!Y4</f>
        <v>35.984251968503933</v>
      </c>
      <c r="G26" s="361">
        <f>[14]Sumary!Z4</f>
        <v>42.00787401574803</v>
      </c>
      <c r="H26" s="361">
        <f>[14]Sumary!AA4</f>
        <v>47.99212598425197</v>
      </c>
      <c r="I26" s="361">
        <f>[14]Sumary!AB4</f>
        <v>55.118110236220474</v>
      </c>
    </row>
    <row r="27" spans="1:9" ht="15" customHeight="1" x14ac:dyDescent="0.2">
      <c r="A27" s="534"/>
      <c r="B27" s="363">
        <f>[14]Sumary!U5</f>
        <v>0.61</v>
      </c>
      <c r="C27" s="364">
        <f>[14]Sumary!V5</f>
        <v>24.015748031496063</v>
      </c>
      <c r="D27" s="365">
        <f>'PF Roller Std Frame C'!D27*(1-Sumary!$B$36)</f>
        <v>57.789148660000002</v>
      </c>
      <c r="E27" s="365">
        <f>'PF Roller Std Frame C'!E27*(1-Sumary!$B$36)</f>
        <v>63.48746237200001</v>
      </c>
      <c r="F27" s="365">
        <f>'PF Roller Std Frame C'!F27*(1-Sumary!$B$36)</f>
        <v>69.185776084000011</v>
      </c>
      <c r="G27" s="365">
        <f>'PF Roller Std Frame C'!G27*(1-Sumary!$B$36)</f>
        <v>74.921578702000005</v>
      </c>
      <c r="H27" s="365">
        <f>'PF Roller Std Frame C'!H27*(1-Sumary!$B$36)</f>
        <v>84.674774014000008</v>
      </c>
      <c r="I27" s="365">
        <f>'PF Roller Std Frame C'!I27*(1-Sumary!$B$36)</f>
        <v>92.062344400000001</v>
      </c>
    </row>
    <row r="28" spans="1:9" ht="15" customHeight="1" x14ac:dyDescent="0.2">
      <c r="A28" s="534"/>
      <c r="B28" s="363">
        <f>[14]Sumary!U6</f>
        <v>0.76200000000000001</v>
      </c>
      <c r="C28" s="364">
        <f>[14]Sumary!V6</f>
        <v>30</v>
      </c>
      <c r="D28" s="365">
        <f>'PF Roller Std Frame C'!D28*(1-Sumary!$B$36)</f>
        <v>60.406895091999999</v>
      </c>
      <c r="E28" s="365">
        <f>'PF Roller Std Frame C'!E28*(1-Sumary!$B$36)</f>
        <v>66.412621386399991</v>
      </c>
      <c r="F28" s="365">
        <f>'PF Roller Std Frame C'!F28*(1-Sumary!$B$36)</f>
        <v>72.418347680800011</v>
      </c>
      <c r="G28" s="365">
        <f>'PF Roller Std Frame C'!G28*(1-Sumary!$B$36)</f>
        <v>78.463585332400001</v>
      </c>
      <c r="H28" s="365">
        <f>'PF Roller Std Frame C'!H28*(1-Sumary!$B$36)</f>
        <v>88.524193226799994</v>
      </c>
      <c r="I28" s="365">
        <f>'PF Roller Std Frame C'!I28*(1-Sumary!$B$36)</f>
        <v>96.277827279999997</v>
      </c>
    </row>
    <row r="29" spans="1:9" ht="15" customHeight="1" x14ac:dyDescent="0.2">
      <c r="A29" s="534"/>
      <c r="B29" s="363">
        <f>[14]Sumary!U7</f>
        <v>0.91400000000000003</v>
      </c>
      <c r="C29" s="364">
        <f>[14]Sumary!V7</f>
        <v>35.984251968503933</v>
      </c>
      <c r="D29" s="365">
        <f>'PF Roller Std Frame C'!D29*(1-Sumary!$B$36)</f>
        <v>63.024641524000003</v>
      </c>
      <c r="E29" s="365">
        <f>'PF Roller Std Frame C'!E29*(1-Sumary!$B$36)</f>
        <v>69.337780400800014</v>
      </c>
      <c r="F29" s="365">
        <f>'PF Roller Std Frame C'!F29*(1-Sumary!$B$36)</f>
        <v>75.650919277600011</v>
      </c>
      <c r="G29" s="365">
        <f>'PF Roller Std Frame C'!G29*(1-Sumary!$B$36)</f>
        <v>82.005591962800011</v>
      </c>
      <c r="H29" s="365">
        <f>'PF Roller Std Frame C'!H29*(1-Sumary!$B$36)</f>
        <v>92.373612439600009</v>
      </c>
      <c r="I29" s="365">
        <f>'PF Roller Std Frame C'!I29*(1-Sumary!$B$36)</f>
        <v>100.49331015999999</v>
      </c>
    </row>
    <row r="30" spans="1:9" ht="15" customHeight="1" x14ac:dyDescent="0.2">
      <c r="A30" s="534"/>
      <c r="B30" s="363">
        <f>[14]Sumary!U8</f>
        <v>1.0669999999999999</v>
      </c>
      <c r="C30" s="364">
        <f>[14]Sumary!V8</f>
        <v>42.00787401574803</v>
      </c>
      <c r="D30" s="365">
        <f>'PF Roller Std Frame C'!D30*(1-Sumary!$B$36)</f>
        <v>65.659609971999998</v>
      </c>
      <c r="E30" s="365">
        <f>'PF Roller Std Frame C'!E30*(1-Sumary!$B$36)</f>
        <v>72.282183882400005</v>
      </c>
      <c r="F30" s="365">
        <f>'PF Roller Std Frame C'!F30*(1-Sumary!$B$36)</f>
        <v>78.904757792800012</v>
      </c>
      <c r="G30" s="365">
        <f>'PF Roller Std Frame C'!G30*(1-Sumary!$B$36)</f>
        <v>85.570901268400007</v>
      </c>
      <c r="H30" s="365">
        <f>'PF Roller Std Frame C'!H30*(1-Sumary!$B$36)</f>
        <v>96.248356778800002</v>
      </c>
      <c r="I30" s="365">
        <f>'PF Roller Std Frame C'!I30*(1-Sumary!$B$36)</f>
        <v>104.73652647999999</v>
      </c>
    </row>
    <row r="31" spans="1:9" ht="15" customHeight="1" x14ac:dyDescent="0.2">
      <c r="A31" s="534"/>
      <c r="B31" s="363">
        <f>[14]Sumary!U9</f>
        <v>1.2190000000000001</v>
      </c>
      <c r="C31" s="364">
        <f>[14]Sumary!V9</f>
        <v>47.99212598425197</v>
      </c>
      <c r="D31" s="365">
        <f>'PF Roller Std Frame C'!D31*(1-Sumary!$B$36)</f>
        <v>68.277356404000002</v>
      </c>
      <c r="E31" s="365">
        <f>'PF Roller Std Frame C'!E31*(1-Sumary!$B$36)</f>
        <v>75.207342896800014</v>
      </c>
      <c r="F31" s="365">
        <f>'PF Roller Std Frame C'!F31*(1-Sumary!$B$36)</f>
        <v>82.137329389600012</v>
      </c>
      <c r="G31" s="365">
        <f>'PF Roller Std Frame C'!G31*(1-Sumary!$B$36)</f>
        <v>89.112907898800017</v>
      </c>
      <c r="H31" s="365">
        <f>'PF Roller Std Frame C'!H31*(1-Sumary!$B$36)</f>
        <v>100.0977759916</v>
      </c>
      <c r="I31" s="365">
        <f>'PF Roller Std Frame C'!I31*(1-Sumary!$B$36)</f>
        <v>108.95200935999999</v>
      </c>
    </row>
    <row r="32" spans="1:9" ht="15" customHeight="1" x14ac:dyDescent="0.2">
      <c r="A32" s="534"/>
      <c r="B32" s="363">
        <f>[14]Sumary!U10</f>
        <v>1.524</v>
      </c>
      <c r="C32" s="364">
        <f>[14]Sumary!V10</f>
        <v>60</v>
      </c>
      <c r="D32" s="365">
        <f>'PF Roller Std Frame C'!D32*(1-Sumary!$B$36)</f>
        <v>73.530071284000002</v>
      </c>
      <c r="E32" s="365">
        <f>'PF Roller Std Frame C'!E32*(1-Sumary!$B$36)</f>
        <v>81.076905392800001</v>
      </c>
      <c r="F32" s="365">
        <f>'PF Roller Std Frame C'!F32*(1-Sumary!$B$36)</f>
        <v>88.623739501599999</v>
      </c>
      <c r="G32" s="365">
        <f>'PF Roller Std Frame C'!G32*(1-Sumary!$B$36)</f>
        <v>96.220223834799995</v>
      </c>
      <c r="H32" s="365">
        <f>'PF Roller Std Frame C'!H32*(1-Sumary!$B$36)</f>
        <v>107.82193954360001</v>
      </c>
      <c r="I32" s="365">
        <f>'PF Roller Std Frame C'!I32*(1-Sumary!$B$36)</f>
        <v>117.41070855999999</v>
      </c>
    </row>
    <row r="33" spans="1:9" ht="15" customHeight="1" x14ac:dyDescent="0.2">
      <c r="A33" s="534"/>
      <c r="B33" s="363">
        <f>[14]Sumary!U11</f>
        <v>1.8</v>
      </c>
      <c r="C33" s="364">
        <f>[14]Sumary!V11</f>
        <v>70.866141732283467</v>
      </c>
      <c r="D33" s="365">
        <f>'PF Roller Std Frame C'!D33*(1-Sumary!$B$36)</f>
        <v>78.283347700000007</v>
      </c>
      <c r="E33" s="365">
        <f>'PF Roller Std Frame C'!E33*(1-Sumary!$B$36)</f>
        <v>86.388378340000003</v>
      </c>
      <c r="F33" s="365">
        <f>'PF Roller Std Frame C'!F33*(1-Sumary!$B$36)</f>
        <v>94.493408979999998</v>
      </c>
      <c r="G33" s="365">
        <f>'PF Roller Std Frame C'!G33*(1-Sumary!$B$36)</f>
        <v>102.65176219000001</v>
      </c>
      <c r="H33" s="365">
        <f>'PF Roller Std Frame C'!H33*(1-Sumary!$B$36)</f>
        <v>114.81167443000001</v>
      </c>
      <c r="I33" s="365">
        <f>'PF Roller Std Frame C'!I33*(1-Sumary!$B$36)</f>
        <v>125.06513799999999</v>
      </c>
    </row>
    <row r="34" spans="1:9" ht="15" customHeight="1" x14ac:dyDescent="0.2">
      <c r="A34" s="351" t="s">
        <v>32</v>
      </c>
    </row>
    <row r="35" spans="1:9" ht="15" customHeight="1" x14ac:dyDescent="0.2">
      <c r="A35" s="354"/>
      <c r="B35" s="535"/>
      <c r="C35" s="536"/>
      <c r="D35" s="536"/>
      <c r="E35" s="536"/>
      <c r="F35" s="536"/>
      <c r="G35" s="536"/>
      <c r="H35" s="536"/>
      <c r="I35" s="536"/>
    </row>
    <row r="36" spans="1:9" ht="15" customHeight="1" x14ac:dyDescent="0.2">
      <c r="A36" s="533" t="s">
        <v>254</v>
      </c>
      <c r="B36" s="355" t="s">
        <v>255</v>
      </c>
      <c r="C36" s="356"/>
      <c r="D36" s="357">
        <f>[14]Sumary!W3</f>
        <v>0.61</v>
      </c>
      <c r="E36" s="357">
        <f>[14]Sumary!X3</f>
        <v>0.76200000000000001</v>
      </c>
      <c r="F36" s="357">
        <f>[14]Sumary!Y3</f>
        <v>0.91400000000000003</v>
      </c>
      <c r="G36" s="357">
        <f>[14]Sumary!Z3</f>
        <v>1.0669999999999999</v>
      </c>
      <c r="H36" s="357">
        <f>[14]Sumary!AA3</f>
        <v>1.2190000000000001</v>
      </c>
      <c r="I36" s="357">
        <f>[14]Sumary!AB3</f>
        <v>1.4</v>
      </c>
    </row>
    <row r="37" spans="1:9" ht="15" customHeight="1" x14ac:dyDescent="0.2">
      <c r="A37" s="534"/>
      <c r="B37" s="367"/>
      <c r="C37" s="368" t="s">
        <v>256</v>
      </c>
      <c r="D37" s="361">
        <f>[14]Sumary!W4</f>
        <v>24.015748031496063</v>
      </c>
      <c r="E37" s="361">
        <f>[14]Sumary!X4</f>
        <v>30</v>
      </c>
      <c r="F37" s="361">
        <f>[14]Sumary!Y4</f>
        <v>35.984251968503933</v>
      </c>
      <c r="G37" s="361">
        <f>[14]Sumary!Z4</f>
        <v>42.00787401574803</v>
      </c>
      <c r="H37" s="361">
        <f>[14]Sumary!AA4</f>
        <v>47.99212598425197</v>
      </c>
      <c r="I37" s="361">
        <f>[14]Sumary!AB4</f>
        <v>55.118110236220474</v>
      </c>
    </row>
    <row r="38" spans="1:9" ht="15" customHeight="1" x14ac:dyDescent="0.2">
      <c r="A38" s="534"/>
      <c r="B38" s="363">
        <f>[14]Sumary!U5</f>
        <v>0.61</v>
      </c>
      <c r="C38" s="364">
        <f>[14]Sumary!V5</f>
        <v>24.015748031496063</v>
      </c>
      <c r="D38" s="365">
        <f>'PF Roller Std Frame C'!D38*(1-Sumary!$B$36)</f>
        <v>61.530847180000009</v>
      </c>
      <c r="E38" s="365">
        <f>'PF Roller Std Frame C'!E38*(1-Sumary!$B$36)</f>
        <v>68.161518556000004</v>
      </c>
      <c r="F38" s="365">
        <f>'PF Roller Std Frame C'!F38*(1-Sumary!$B$36)</f>
        <v>74.792189932000014</v>
      </c>
      <c r="G38" s="365">
        <f>'PF Roller Std Frame C'!G38*(1-Sumary!$B$36)</f>
        <v>81.466484145999999</v>
      </c>
      <c r="H38" s="365">
        <f>'PF Roller Std Frame C'!H38*(1-Sumary!$B$36)</f>
        <v>94.002844822000014</v>
      </c>
      <c r="I38" s="365">
        <f>'PF Roller Std Frame C'!I38*(1-Sumary!$B$36)</f>
        <v>102.77546919999999</v>
      </c>
    </row>
    <row r="39" spans="1:9" ht="15" customHeight="1" x14ac:dyDescent="0.2">
      <c r="A39" s="534"/>
      <c r="B39" s="363">
        <f>[14]Sumary!U6</f>
        <v>0.76200000000000001</v>
      </c>
      <c r="C39" s="364">
        <f>[14]Sumary!V6</f>
        <v>30</v>
      </c>
      <c r="D39" s="365">
        <f>'PF Roller Std Frame C'!D39*(1-Sumary!$B$36)</f>
        <v>64.711700715999996</v>
      </c>
      <c r="E39" s="365">
        <f>'PF Roller Std Frame C'!E39*(1-Sumary!$B$36)</f>
        <v>71.7900998872</v>
      </c>
      <c r="F39" s="365">
        <f>'PF Roller Std Frame C'!F39*(1-Sumary!$B$36)</f>
        <v>78.868499058400005</v>
      </c>
      <c r="G39" s="365">
        <f>'PF Roller Std Frame C'!G39*(1-Sumary!$B$36)</f>
        <v>85.993466645199987</v>
      </c>
      <c r="H39" s="365">
        <f>'PF Roller Std Frame C'!H39*(1-Sumary!$B$36)</f>
        <v>98.977555116399998</v>
      </c>
      <c r="I39" s="365">
        <f>'PF Roller Std Frame C'!I39*(1-Sumary!$B$36)</f>
        <v>108.28332903999998</v>
      </c>
    </row>
    <row r="40" spans="1:9" ht="15" customHeight="1" x14ac:dyDescent="0.2">
      <c r="A40" s="534"/>
      <c r="B40" s="363">
        <f>[14]Sumary!U7</f>
        <v>0.91400000000000003</v>
      </c>
      <c r="C40" s="364">
        <f>[14]Sumary!V7</f>
        <v>35.984251968503933</v>
      </c>
      <c r="D40" s="365">
        <f>'PF Roller Std Frame C'!D40*(1-Sumary!$B$36)</f>
        <v>67.892554251999996</v>
      </c>
      <c r="E40" s="365">
        <f>'PF Roller Std Frame C'!E40*(1-Sumary!$B$36)</f>
        <v>75.418681218399996</v>
      </c>
      <c r="F40" s="365">
        <f>'PF Roller Std Frame C'!F40*(1-Sumary!$B$36)</f>
        <v>82.94480818480001</v>
      </c>
      <c r="G40" s="365">
        <f>'PF Roller Std Frame C'!G40*(1-Sumary!$B$36)</f>
        <v>90.520449144400004</v>
      </c>
      <c r="H40" s="365">
        <f>'PF Roller Std Frame C'!H40*(1-Sumary!$B$36)</f>
        <v>103.95226541080001</v>
      </c>
      <c r="I40" s="365">
        <f>'PF Roller Std Frame C'!I40*(1-Sumary!$B$36)</f>
        <v>113.79118887999999</v>
      </c>
    </row>
    <row r="41" spans="1:9" ht="15" customHeight="1" x14ac:dyDescent="0.2">
      <c r="A41" s="534"/>
      <c r="B41" s="363">
        <f>[14]Sumary!U8</f>
        <v>1.0669999999999999</v>
      </c>
      <c r="C41" s="364">
        <f>[14]Sumary!V8</f>
        <v>42.00787401574803</v>
      </c>
      <c r="D41" s="365">
        <f>'PF Roller Std Frame C'!D41*(1-Sumary!$B$36)</f>
        <v>71.094334455999999</v>
      </c>
      <c r="E41" s="365">
        <f>'PF Roller Std Frame C'!E41*(1-Sumary!$B$36)</f>
        <v>79.07113479520001</v>
      </c>
      <c r="F41" s="365">
        <f>'PF Roller Std Frame C'!F41*(1-Sumary!$B$36)</f>
        <v>87.047935134400007</v>
      </c>
      <c r="G41" s="365">
        <f>'PF Roller Std Frame C'!G41*(1-Sumary!$B$36)</f>
        <v>95.07721442319999</v>
      </c>
      <c r="H41" s="365">
        <f>'PF Roller Std Frame C'!H41*(1-Sumary!$B$36)</f>
        <v>108.95970406239999</v>
      </c>
      <c r="I41" s="365">
        <f>'PF Roller Std Frame C'!I41*(1-Sumary!$B$36)</f>
        <v>119.33528464</v>
      </c>
    </row>
    <row r="42" spans="1:9" ht="15" customHeight="1" x14ac:dyDescent="0.2">
      <c r="A42" s="534"/>
      <c r="B42" s="363">
        <f>[14]Sumary!U9</f>
        <v>1.2190000000000001</v>
      </c>
      <c r="C42" s="364">
        <f>[14]Sumary!V9</f>
        <v>47.99212598425197</v>
      </c>
      <c r="D42" s="365">
        <f>'PF Roller Std Frame C'!D42*(1-Sumary!$B$36)</f>
        <v>74.275187992000014</v>
      </c>
      <c r="E42" s="365">
        <f>'PF Roller Std Frame C'!E42*(1-Sumary!$B$36)</f>
        <v>82.699716126400006</v>
      </c>
      <c r="F42" s="365">
        <f>'PF Roller Std Frame C'!F42*(1-Sumary!$B$36)</f>
        <v>91.124244260800012</v>
      </c>
      <c r="G42" s="365">
        <f>'PF Roller Std Frame C'!G42*(1-Sumary!$B$36)</f>
        <v>99.604196922400007</v>
      </c>
      <c r="H42" s="365">
        <f>'PF Roller Std Frame C'!H42*(1-Sumary!$B$36)</f>
        <v>113.9344143568</v>
      </c>
      <c r="I42" s="365">
        <f>'PF Roller Std Frame C'!I42*(1-Sumary!$B$36)</f>
        <v>124.84314447999998</v>
      </c>
    </row>
    <row r="43" spans="1:9" ht="15" customHeight="1" x14ac:dyDescent="0.2">
      <c r="A43" s="534"/>
      <c r="B43" s="363">
        <f>[14]Sumary!U10</f>
        <v>1.524</v>
      </c>
      <c r="C43" s="364">
        <f>[14]Sumary!V10</f>
        <v>60</v>
      </c>
      <c r="D43" s="365">
        <f>'PF Roller Std Frame C'!D43*(1-Sumary!$B$36)</f>
        <v>80.657821732000002</v>
      </c>
      <c r="E43" s="365">
        <f>'PF Roller Std Frame C'!E43*(1-Sumary!$B$36)</f>
        <v>89.980751034400001</v>
      </c>
      <c r="F43" s="365">
        <f>'PF Roller Std Frame C'!F43*(1-Sumary!$B$36)</f>
        <v>99.303680336799999</v>
      </c>
      <c r="G43" s="365">
        <f>'PF Roller Std Frame C'!G43*(1-Sumary!$B$36)</f>
        <v>108.68794470039998</v>
      </c>
      <c r="H43" s="365">
        <f>'PF Roller Std Frame C'!H43*(1-Sumary!$B$36)</f>
        <v>123.9165633028</v>
      </c>
      <c r="I43" s="365">
        <f>'PF Roller Std Frame C'!I43*(1-Sumary!$B$36)</f>
        <v>135.89510007999996</v>
      </c>
    </row>
    <row r="44" spans="1:9" ht="15" customHeight="1" x14ac:dyDescent="0.2">
      <c r="A44" s="534"/>
      <c r="B44" s="363">
        <f>[14]Sumary!U11</f>
        <v>1.8</v>
      </c>
      <c r="C44" s="364">
        <f>[14]Sumary!V11</f>
        <v>70.866141732283467</v>
      </c>
      <c r="D44" s="365">
        <f>'PF Roller Std Frame C'!D44*(1-Sumary!$B$36)</f>
        <v>86.433582099999995</v>
      </c>
      <c r="E44" s="365">
        <f>'PF Roller Std Frame C'!E44*(1-Sumary!$B$36)</f>
        <v>96.569490819999999</v>
      </c>
      <c r="F44" s="365">
        <f>'PF Roller Std Frame C'!F44*(1-Sumary!$B$36)</f>
        <v>106.70539954</v>
      </c>
      <c r="G44" s="365">
        <f>'PF Roller Std Frame C'!G44*(1-Sumary!$B$36)</f>
        <v>116.90799187</v>
      </c>
      <c r="H44" s="365">
        <f>'PF Roller Std Frame C'!H44*(1-Sumary!$B$36)</f>
        <v>132.94958989000003</v>
      </c>
      <c r="I44" s="365">
        <f>'PF Roller Std Frame C'!I44*(1-Sumary!$B$36)</f>
        <v>145.89621399999999</v>
      </c>
    </row>
    <row r="45" spans="1:9" ht="15" customHeight="1" x14ac:dyDescent="0.2">
      <c r="A45" s="351" t="s">
        <v>7</v>
      </c>
    </row>
    <row r="46" spans="1:9" ht="15" customHeight="1" x14ac:dyDescent="0.2">
      <c r="A46" s="354"/>
      <c r="B46" s="535"/>
      <c r="C46" s="536"/>
      <c r="D46" s="536"/>
      <c r="E46" s="536"/>
      <c r="F46" s="536"/>
      <c r="G46" s="536"/>
      <c r="H46" s="536"/>
      <c r="I46" s="536"/>
    </row>
    <row r="47" spans="1:9" ht="15" customHeight="1" x14ac:dyDescent="0.2">
      <c r="A47" s="533" t="s">
        <v>254</v>
      </c>
      <c r="B47" s="355" t="s">
        <v>255</v>
      </c>
      <c r="C47" s="356"/>
      <c r="D47" s="357">
        <f>[14]Sumary!W3</f>
        <v>0.61</v>
      </c>
      <c r="E47" s="357">
        <f>[14]Sumary!X3</f>
        <v>0.76200000000000001</v>
      </c>
      <c r="F47" s="357">
        <f>[14]Sumary!Y3</f>
        <v>0.91400000000000003</v>
      </c>
      <c r="G47" s="357">
        <f>[14]Sumary!Z3</f>
        <v>1.0669999999999999</v>
      </c>
      <c r="H47" s="357">
        <f>[14]Sumary!AA3</f>
        <v>1.2190000000000001</v>
      </c>
      <c r="I47" s="357">
        <f>[14]Sumary!AB3</f>
        <v>1.4</v>
      </c>
    </row>
    <row r="48" spans="1:9" ht="15" customHeight="1" x14ac:dyDescent="0.2">
      <c r="A48" s="534"/>
      <c r="B48" s="367"/>
      <c r="C48" s="368" t="s">
        <v>256</v>
      </c>
      <c r="D48" s="361">
        <f>[14]Sumary!W4</f>
        <v>24.015748031496063</v>
      </c>
      <c r="E48" s="361">
        <f>[14]Sumary!X4</f>
        <v>30</v>
      </c>
      <c r="F48" s="361">
        <f>[14]Sumary!Y4</f>
        <v>35.984251968503933</v>
      </c>
      <c r="G48" s="361">
        <f>[14]Sumary!Z4</f>
        <v>42.00787401574803</v>
      </c>
      <c r="H48" s="361">
        <f>[14]Sumary!AA4</f>
        <v>47.99212598425197</v>
      </c>
      <c r="I48" s="361">
        <f>[14]Sumary!AB4</f>
        <v>55.118110236220474</v>
      </c>
    </row>
    <row r="49" spans="1:15" ht="15" customHeight="1" x14ac:dyDescent="0.2">
      <c r="A49" s="534"/>
      <c r="B49" s="363">
        <f>[14]Sumary!U5</f>
        <v>0.61</v>
      </c>
      <c r="C49" s="364">
        <f>[14]Sumary!V5</f>
        <v>24.015748031496063</v>
      </c>
      <c r="D49" s="365">
        <f>'PF Roller Std Frame C'!D49*(1-Sumary!$B$36)</f>
        <v>62.866059100000001</v>
      </c>
      <c r="E49" s="365">
        <f>'PF Roller Std Frame C'!E49*(1-Sumary!$B$36)</f>
        <v>69.829439020000009</v>
      </c>
      <c r="F49" s="365">
        <f>'PF Roller Std Frame C'!F49*(1-Sumary!$B$36)</f>
        <v>76.792818940000004</v>
      </c>
      <c r="G49" s="365">
        <f>'PF Roller Std Frame C'!G49*(1-Sumary!$B$36)</f>
        <v>83.802010569999993</v>
      </c>
      <c r="H49" s="365">
        <f>'PF Roller Std Frame C'!H49*(1-Sumary!$B$36)</f>
        <v>97.331533990000011</v>
      </c>
      <c r="I49" s="365">
        <f>'PF Roller Std Frame C'!I49*(1-Sumary!$B$36)</f>
        <v>106.59841</v>
      </c>
    </row>
    <row r="50" spans="1:15" ht="15" customHeight="1" x14ac:dyDescent="0.2">
      <c r="A50" s="534"/>
      <c r="B50" s="363">
        <f>[14]Sumary!U6</f>
        <v>0.76200000000000001</v>
      </c>
      <c r="C50" s="364">
        <f>[14]Sumary!V6</f>
        <v>30</v>
      </c>
      <c r="D50" s="365">
        <f>'PF Roller Std Frame C'!D50*(1-Sumary!$B$36)</f>
        <v>66.247855420000008</v>
      </c>
      <c r="E50" s="365">
        <f>'PF Roller Std Frame C'!E50*(1-Sumary!$B$36)</f>
        <v>73.709034123999999</v>
      </c>
      <c r="F50" s="365">
        <f>'PF Roller Std Frame C'!F50*(1-Sumary!$B$36)</f>
        <v>81.170212828000004</v>
      </c>
      <c r="G50" s="365">
        <f>'PF Roller Std Frame C'!G50*(1-Sumary!$B$36)</f>
        <v>88.680478233999992</v>
      </c>
      <c r="H50" s="365">
        <f>'PF Roller Std Frame C'!H50*(1-Sumary!$B$36)</f>
        <v>102.70780043800001</v>
      </c>
      <c r="I50" s="365">
        <f>'PF Roller Std Frame C'!I50*(1-Sumary!$B$36)</f>
        <v>112.56745000000001</v>
      </c>
    </row>
    <row r="51" spans="1:15" ht="15" customHeight="1" x14ac:dyDescent="0.2">
      <c r="A51" s="534"/>
      <c r="B51" s="363">
        <f>[14]Sumary!U7</f>
        <v>0.91400000000000003</v>
      </c>
      <c r="C51" s="364">
        <f>[14]Sumary!V7</f>
        <v>35.984251968503933</v>
      </c>
      <c r="D51" s="365">
        <f>'PF Roller Std Frame C'!D51*(1-Sumary!$B$36)</f>
        <v>69.629651740000014</v>
      </c>
      <c r="E51" s="365">
        <f>'PF Roller Std Frame C'!E51*(1-Sumary!$B$36)</f>
        <v>77.588629228000002</v>
      </c>
      <c r="F51" s="365">
        <f>'PF Roller Std Frame C'!F51*(1-Sumary!$B$36)</f>
        <v>85.547606716000018</v>
      </c>
      <c r="G51" s="365">
        <f>'PF Roller Std Frame C'!G51*(1-Sumary!$B$36)</f>
        <v>93.558945898000019</v>
      </c>
      <c r="H51" s="365">
        <f>'PF Roller Std Frame C'!H51*(1-Sumary!$B$36)</f>
        <v>108.08406688600002</v>
      </c>
      <c r="I51" s="365">
        <f>'PF Roller Std Frame C'!I51*(1-Sumary!$B$36)</f>
        <v>118.53649000000001</v>
      </c>
    </row>
    <row r="52" spans="1:15" ht="15" customHeight="1" x14ac:dyDescent="0.2">
      <c r="A52" s="534"/>
      <c r="B52" s="363">
        <f>[14]Sumary!U8</f>
        <v>1.0669999999999999</v>
      </c>
      <c r="C52" s="364">
        <f>[14]Sumary!V8</f>
        <v>42.00787401574803</v>
      </c>
      <c r="D52" s="365">
        <f>'PF Roller Std Frame C'!D52*(1-Sumary!$B$36)</f>
        <v>73.033696719999995</v>
      </c>
      <c r="E52" s="365">
        <f>'PF Roller Std Frame C'!E52*(1-Sumary!$B$36)</f>
        <v>81.493747984000009</v>
      </c>
      <c r="F52" s="365">
        <f>'PF Roller Std Frame C'!F52*(1-Sumary!$B$36)</f>
        <v>89.953799247999996</v>
      </c>
      <c r="G52" s="365">
        <f>'PF Roller Std Frame C'!G52*(1-Sumary!$B$36)</f>
        <v>98.469508743999995</v>
      </c>
      <c r="H52" s="365">
        <f>'PF Roller Std Frame C'!H52*(1-Sumary!$B$36)</f>
        <v>113.49570350800001</v>
      </c>
      <c r="I52" s="365">
        <f>'PF Roller Std Frame C'!I52*(1-Sumary!$B$36)</f>
        <v>124.5448</v>
      </c>
    </row>
    <row r="53" spans="1:15" ht="15" customHeight="1" x14ac:dyDescent="0.2">
      <c r="A53" s="534"/>
      <c r="B53" s="363">
        <f>[14]Sumary!U9</f>
        <v>1.2190000000000001</v>
      </c>
      <c r="C53" s="364">
        <f>[14]Sumary!V9</f>
        <v>47.99212598425197</v>
      </c>
      <c r="D53" s="365">
        <f>'PF Roller Std Frame C'!D53*(1-Sumary!$B$36)</f>
        <v>76.415493040000001</v>
      </c>
      <c r="E53" s="365">
        <f>'PF Roller Std Frame C'!E53*(1-Sumary!$B$36)</f>
        <v>85.373343088000013</v>
      </c>
      <c r="F53" s="365">
        <f>'PF Roller Std Frame C'!F53*(1-Sumary!$B$36)</f>
        <v>94.33119313600001</v>
      </c>
      <c r="G53" s="365">
        <f>'PF Roller Std Frame C'!G53*(1-Sumary!$B$36)</f>
        <v>103.34797640800001</v>
      </c>
      <c r="H53" s="365">
        <f>'PF Roller Std Frame C'!H53*(1-Sumary!$B$36)</f>
        <v>118.87196995600002</v>
      </c>
      <c r="I53" s="365">
        <f>'PF Roller Std Frame C'!I53*(1-Sumary!$B$36)</f>
        <v>130.51384000000002</v>
      </c>
    </row>
    <row r="54" spans="1:15" ht="15" customHeight="1" x14ac:dyDescent="0.2">
      <c r="A54" s="534"/>
      <c r="B54" s="363">
        <f>[14]Sumary!U10</f>
        <v>1.524</v>
      </c>
      <c r="C54" s="364">
        <f>[14]Sumary!V10</f>
        <v>60</v>
      </c>
      <c r="D54" s="365">
        <f>'PF Roller Std Frame C'!D54*(1-Sumary!$B$36)</f>
        <v>83.201334340000002</v>
      </c>
      <c r="E54" s="365">
        <f>'PF Roller Std Frame C'!E54*(1-Sumary!$B$36)</f>
        <v>93.158056948000009</v>
      </c>
      <c r="F54" s="365">
        <f>'PF Roller Std Frame C'!F54*(1-Sumary!$B$36)</f>
        <v>103.114779556</v>
      </c>
      <c r="G54" s="365">
        <f>'PF Roller Std Frame C'!G54*(1-Sumary!$B$36)</f>
        <v>113.137006918</v>
      </c>
      <c r="H54" s="365">
        <f>'PF Roller Std Frame C'!H54*(1-Sumary!$B$36)</f>
        <v>129.65987302600001</v>
      </c>
      <c r="I54" s="365">
        <f>'PF Roller Std Frame C'!I54*(1-Sumary!$B$36)</f>
        <v>142.49118999999999</v>
      </c>
    </row>
    <row r="55" spans="1:15" ht="15" customHeight="1" x14ac:dyDescent="0.2">
      <c r="A55" s="534"/>
      <c r="B55" s="363">
        <f>[14]Sumary!U11</f>
        <v>1.8</v>
      </c>
      <c r="C55" s="364">
        <f>[14]Sumary!V11</f>
        <v>70.866141732283467</v>
      </c>
      <c r="D55" s="365">
        <f>'PF Roller Std Frame C'!D55*(1-Sumary!$B$36)</f>
        <v>89.341964500000003</v>
      </c>
      <c r="E55" s="365">
        <f>'PF Roller Std Frame C'!E55*(1-Sumary!$B$36)</f>
        <v>100.20258490000001</v>
      </c>
      <c r="F55" s="365">
        <f>'PF Roller Std Frame C'!F55*(1-Sumary!$B$36)</f>
        <v>111.06320530000002</v>
      </c>
      <c r="G55" s="365">
        <f>'PF Roller Std Frame C'!G55*(1-Sumary!$B$36)</f>
        <v>121.99527714999999</v>
      </c>
      <c r="H55" s="365">
        <f>'PF Roller Std Frame C'!H55*(1-Sumary!$B$36)</f>
        <v>139.42204105000002</v>
      </c>
      <c r="I55" s="365">
        <f>'PF Roller Std Frame C'!I55*(1-Sumary!$B$36)</f>
        <v>153.32971000000001</v>
      </c>
    </row>
    <row r="56" spans="1:15" ht="15" customHeight="1" x14ac:dyDescent="0.2">
      <c r="A56" s="351" t="s">
        <v>245</v>
      </c>
    </row>
    <row r="57" spans="1:15" ht="15" customHeight="1" x14ac:dyDescent="0.2">
      <c r="A57" s="354"/>
      <c r="B57" s="535"/>
      <c r="C57" s="536"/>
      <c r="D57" s="536"/>
      <c r="E57" s="536"/>
      <c r="F57" s="536"/>
      <c r="G57" s="536"/>
      <c r="H57" s="536"/>
      <c r="I57" s="536"/>
    </row>
    <row r="58" spans="1:15" ht="15" customHeight="1" x14ac:dyDescent="0.2">
      <c r="A58" s="533" t="s">
        <v>254</v>
      </c>
      <c r="B58" s="355" t="s">
        <v>255</v>
      </c>
      <c r="C58" s="356"/>
      <c r="D58" s="357">
        <f>[14]Sumary!W3</f>
        <v>0.61</v>
      </c>
      <c r="E58" s="357">
        <f>[14]Sumary!X3</f>
        <v>0.76200000000000001</v>
      </c>
      <c r="F58" s="357">
        <f>[14]Sumary!Y3</f>
        <v>0.91400000000000003</v>
      </c>
      <c r="G58" s="357">
        <f>[14]Sumary!Z3</f>
        <v>1.0669999999999999</v>
      </c>
      <c r="H58" s="357">
        <f>[14]Sumary!AA3</f>
        <v>1.2190000000000001</v>
      </c>
      <c r="I58" s="357">
        <f>[14]Sumary!AB3</f>
        <v>1.4</v>
      </c>
    </row>
    <row r="59" spans="1:15" ht="15" customHeight="1" x14ac:dyDescent="0.2">
      <c r="A59" s="534"/>
      <c r="B59" s="359"/>
      <c r="C59" s="360" t="s">
        <v>256</v>
      </c>
      <c r="D59" s="361">
        <f>[14]Sumary!W4</f>
        <v>24.015748031496063</v>
      </c>
      <c r="E59" s="361">
        <f>[14]Sumary!X4</f>
        <v>30</v>
      </c>
      <c r="F59" s="361">
        <f>[14]Sumary!Y4</f>
        <v>35.984251968503933</v>
      </c>
      <c r="G59" s="361">
        <f>[14]Sumary!Z4</f>
        <v>42.00787401574803</v>
      </c>
      <c r="H59" s="361">
        <f>[14]Sumary!AA4</f>
        <v>47.99212598425197</v>
      </c>
      <c r="I59" s="361">
        <f>[14]Sumary!AB4</f>
        <v>55.118110236220474</v>
      </c>
    </row>
    <row r="60" spans="1:15" ht="15" customHeight="1" x14ac:dyDescent="0.2">
      <c r="A60" s="534"/>
      <c r="B60" s="363">
        <f>[14]Sumary!U5</f>
        <v>0.61</v>
      </c>
      <c r="C60" s="364">
        <f>[14]Sumary!V5</f>
        <v>24.015748031496063</v>
      </c>
      <c r="D60" s="365">
        <f>'PF Roller Std Frame C'!D60*(1-Sumary!$B$36)</f>
        <v>67.446146499999998</v>
      </c>
      <c r="E60" s="365">
        <f>'PF Roller Std Frame C'!E60*(1-Sumary!$B$36)</f>
        <v>75.550794100000005</v>
      </c>
      <c r="F60" s="365">
        <f>'PF Roller Std Frame C'!F60*(1-Sumary!$B$36)</f>
        <v>83.655441700000011</v>
      </c>
      <c r="G60" s="365">
        <f>'PF Roller Std Frame C'!G60*(1-Sumary!$B$36)</f>
        <v>91.813409350000001</v>
      </c>
      <c r="H60" s="365">
        <f>'PF Roller Std Frame C'!H60*(1-Sumary!$B$36)</f>
        <v>108.74971195000001</v>
      </c>
      <c r="I60" s="365">
        <f>'PF Roller Std Frame C'!I60*(1-Sumary!$B$36)</f>
        <v>119.711986</v>
      </c>
    </row>
    <row r="61" spans="1:15" ht="15" customHeight="1" x14ac:dyDescent="0.2">
      <c r="A61" s="534"/>
      <c r="B61" s="363">
        <f>[14]Sumary!U6</f>
        <v>0.76200000000000001</v>
      </c>
      <c r="C61" s="364">
        <f>[14]Sumary!V6</f>
        <v>30</v>
      </c>
      <c r="D61" s="365">
        <f>'PF Roller Std Frame C'!D61*(1-Sumary!$B$36)</f>
        <v>71.517223299999998</v>
      </c>
      <c r="E61" s="365">
        <f>'PF Roller Std Frame C'!E61*(1-Sumary!$B$36)</f>
        <v>80.291424820000003</v>
      </c>
      <c r="F61" s="365">
        <f>'PF Roller Std Frame C'!F61*(1-Sumary!$B$36)</f>
        <v>89.065626340000009</v>
      </c>
      <c r="G61" s="365">
        <f>'PF Roller Std Frame C'!G61*(1-Sumary!$B$36)</f>
        <v>97.897552869999998</v>
      </c>
      <c r="H61" s="365">
        <f>'PF Roller Std Frame C'!H61*(1-Sumary!$B$36)</f>
        <v>115.50340939</v>
      </c>
      <c r="I61" s="365">
        <f>'PF Roller Std Frame C'!I61*(1-Sumary!$B$36)</f>
        <v>127.2629812</v>
      </c>
    </row>
    <row r="62" spans="1:15" ht="15" customHeight="1" x14ac:dyDescent="0.2">
      <c r="A62" s="534"/>
      <c r="B62" s="363">
        <f>[14]Sumary!U7</f>
        <v>0.91400000000000003</v>
      </c>
      <c r="C62" s="364">
        <f>[14]Sumary!V7</f>
        <v>35.984251968503933</v>
      </c>
      <c r="D62" s="365">
        <f>'PF Roller Std Frame C'!D62*(1-Sumary!$B$36)</f>
        <v>75.588300099999998</v>
      </c>
      <c r="E62" s="365">
        <f>'PF Roller Std Frame C'!E62*(1-Sumary!$B$36)</f>
        <v>85.032055540000002</v>
      </c>
      <c r="F62" s="365">
        <f>'PF Roller Std Frame C'!F62*(1-Sumary!$B$36)</f>
        <v>94.475810980000006</v>
      </c>
      <c r="G62" s="365">
        <f>'PF Roller Std Frame C'!G62*(1-Sumary!$B$36)</f>
        <v>103.98169639000001</v>
      </c>
      <c r="H62" s="365">
        <f>'PF Roller Std Frame C'!H62*(1-Sumary!$B$36)</f>
        <v>122.25710683000001</v>
      </c>
      <c r="I62" s="365">
        <f>'PF Roller Std Frame C'!I62*(1-Sumary!$B$36)</f>
        <v>134.8139764</v>
      </c>
      <c r="K62" s="4" t="s">
        <v>970</v>
      </c>
      <c r="L62" s="352"/>
      <c r="M62" s="352"/>
      <c r="N62" s="369">
        <f>[14]Sumary!C31+[14]Sumary!C31*(ExtrasMarkUp)</f>
        <v>2.9970000000000003</v>
      </c>
      <c r="O62" s="370" t="s">
        <v>971</v>
      </c>
    </row>
    <row r="63" spans="1:15" ht="15" customHeight="1" x14ac:dyDescent="0.2">
      <c r="A63" s="534"/>
      <c r="B63" s="363">
        <f>[14]Sumary!U8</f>
        <v>1.0669999999999999</v>
      </c>
      <c r="C63" s="364">
        <f>[14]Sumary!V8</f>
        <v>42.00787401574803</v>
      </c>
      <c r="D63" s="365">
        <f>'PF Roller Std Frame C'!D63*(1-Sumary!$B$36)</f>
        <v>79.686160300000012</v>
      </c>
      <c r="E63" s="365">
        <f>'PF Roller Std Frame C'!E63*(1-Sumary!$B$36)</f>
        <v>89.803874619999988</v>
      </c>
      <c r="F63" s="365">
        <f>'PF Roller Std Frame C'!F63*(1-Sumary!$B$36)</f>
        <v>99.921588940000007</v>
      </c>
      <c r="G63" s="365">
        <f>'PF Roller Std Frame C'!G63*(1-Sumary!$B$36)</f>
        <v>110.10586716999998</v>
      </c>
      <c r="H63" s="365">
        <f>'PF Roller Std Frame C'!H63*(1-Sumary!$B$36)</f>
        <v>129.05523649</v>
      </c>
      <c r="I63" s="365">
        <f>'PF Roller Std Frame C'!I63*(1-Sumary!$B$36)</f>
        <v>142.41464919999999</v>
      </c>
      <c r="K63" s="352" t="s">
        <v>972</v>
      </c>
      <c r="L63" s="352"/>
      <c r="M63" s="352"/>
      <c r="N63" s="369">
        <f>[14]Sumary!C32+[14]Sumary!C32*(ExtrasMarkUp)</f>
        <v>0.67500000000000004</v>
      </c>
      <c r="O63" s="370" t="s">
        <v>971</v>
      </c>
    </row>
    <row r="64" spans="1:15" ht="15" customHeight="1" x14ac:dyDescent="0.2">
      <c r="A64" s="534"/>
      <c r="B64" s="363">
        <f>[14]Sumary!U9</f>
        <v>1.2190000000000001</v>
      </c>
      <c r="C64" s="364">
        <f>[14]Sumary!V9</f>
        <v>47.99212598425197</v>
      </c>
      <c r="D64" s="365">
        <f>'PF Roller Std Frame C'!D64*(1-Sumary!$B$36)</f>
        <v>83.757237100000012</v>
      </c>
      <c r="E64" s="365">
        <f>'PF Roller Std Frame C'!E64*(1-Sumary!$B$36)</f>
        <v>94.544505340000001</v>
      </c>
      <c r="F64" s="365">
        <f>'PF Roller Std Frame C'!F64*(1-Sumary!$B$36)</f>
        <v>105.33177358000003</v>
      </c>
      <c r="G64" s="365">
        <f>'PF Roller Std Frame C'!G64*(1-Sumary!$B$36)</f>
        <v>116.19001069000001</v>
      </c>
      <c r="H64" s="365">
        <f>'PF Roller Std Frame C'!H64*(1-Sumary!$B$36)</f>
        <v>135.80893393000002</v>
      </c>
      <c r="I64" s="365">
        <f>'PF Roller Std Frame C'!I64*(1-Sumary!$B$36)</f>
        <v>149.96564439999997</v>
      </c>
      <c r="K64" s="4" t="s">
        <v>598</v>
      </c>
      <c r="L64" s="352"/>
      <c r="M64" s="352"/>
      <c r="N64" s="369">
        <f>[14]Sumary!C33+[14]Sumary!C33*(ExtrasMarkUp)</f>
        <v>0.76949999999999996</v>
      </c>
      <c r="O64" s="370" t="s">
        <v>973</v>
      </c>
    </row>
    <row r="65" spans="1:15" ht="15" customHeight="1" x14ac:dyDescent="0.2">
      <c r="A65" s="534"/>
      <c r="B65" s="363">
        <f>[14]Sumary!U10</f>
        <v>1.524</v>
      </c>
      <c r="C65" s="364">
        <f>[14]Sumary!V10</f>
        <v>60</v>
      </c>
      <c r="D65" s="365">
        <f>'PF Roller Std Frame C'!D65*(1-Sumary!$B$36)</f>
        <v>91.926174099999997</v>
      </c>
      <c r="E65" s="365">
        <f>'PF Roller Std Frame C'!E65*(1-Sumary!$B$36)</f>
        <v>104.05695514000001</v>
      </c>
      <c r="F65" s="365">
        <f>'PF Roller Std Frame C'!F65*(1-Sumary!$B$36)</f>
        <v>116.18773618</v>
      </c>
      <c r="G65" s="365">
        <f>'PF Roller Std Frame C'!G65*(1-Sumary!$B$36)</f>
        <v>128.39832498999999</v>
      </c>
      <c r="H65" s="365">
        <f>'PF Roller Std Frame C'!H65*(1-Sumary!$B$36)</f>
        <v>149.36076103000002</v>
      </c>
      <c r="I65" s="365">
        <f>'PF Roller Std Frame C'!I65*(1-Sumary!$B$36)</f>
        <v>165.1173124</v>
      </c>
      <c r="K65" s="4" t="s">
        <v>974</v>
      </c>
      <c r="L65" s="352"/>
      <c r="M65" s="352"/>
      <c r="N65" s="369">
        <f>[14]Sumary!C34+[14]Sumary!C34*(ExtrasMarkUp)</f>
        <v>0.28349999999999997</v>
      </c>
      <c r="O65" s="370" t="s">
        <v>971</v>
      </c>
    </row>
    <row r="66" spans="1:15" ht="15" customHeight="1" x14ac:dyDescent="0.2">
      <c r="A66" s="534"/>
      <c r="B66" s="363">
        <f>[14]Sumary!U11</f>
        <v>1.8</v>
      </c>
      <c r="C66" s="364">
        <f>[14]Sumary!V11</f>
        <v>70.866141732283467</v>
      </c>
      <c r="D66" s="365">
        <f>'PF Roller Std Frame C'!D66*(1-Sumary!$B$36)</f>
        <v>99.318392500000016</v>
      </c>
      <c r="E66" s="365">
        <f>'PF Roller Std Frame C'!E66*(1-Sumary!$B$36)</f>
        <v>112.6649425</v>
      </c>
      <c r="F66" s="365">
        <f>'PF Roller Std Frame C'!F66*(1-Sumary!$B$36)</f>
        <v>126.0114925</v>
      </c>
      <c r="G66" s="365">
        <f>'PF Roller Std Frame C'!G66*(1-Sumary!$B$36)</f>
        <v>139.44584875000001</v>
      </c>
      <c r="H66" s="365">
        <f>'PF Roller Std Frame C'!H66*(1-Sumary!$B$36)</f>
        <v>161.62405375000003</v>
      </c>
      <c r="I66" s="365">
        <f>'PF Roller Std Frame C'!I66*(1-Sumary!$B$36)</f>
        <v>178.82832999999999</v>
      </c>
      <c r="K66" s="4" t="s">
        <v>975</v>
      </c>
      <c r="L66" s="352"/>
      <c r="M66" s="352"/>
      <c r="N66" s="369">
        <f>[14]Sumary!C35+[14]Sumary!C35*(ExtrasMarkUp)</f>
        <v>0.13500000000000001</v>
      </c>
      <c r="O66" s="370" t="s">
        <v>973</v>
      </c>
    </row>
  </sheetData>
  <mergeCells count="12">
    <mergeCell ref="A58:A66"/>
    <mergeCell ref="B2:I2"/>
    <mergeCell ref="A3:A11"/>
    <mergeCell ref="B13:I13"/>
    <mergeCell ref="A14:A22"/>
    <mergeCell ref="B24:I24"/>
    <mergeCell ref="A25:A33"/>
    <mergeCell ref="B35:I35"/>
    <mergeCell ref="A36:A44"/>
    <mergeCell ref="B46:I46"/>
    <mergeCell ref="A47:A55"/>
    <mergeCell ref="B57:I57"/>
  </mergeCells>
  <pageMargins left="0.59055118110236227" right="0.23622047244094491" top="0.74803149606299213" bottom="0.74803149606299213" header="0.31496062992125984" footer="0.31496062992125984"/>
  <pageSetup paperSize="9" scale="67" orientation="portrait" r:id="rId1"/>
  <headerFooter>
    <oddHeader>&amp;C&amp;14PF Roller Blinds Std Frame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2F77-FCFA-4382-AC4F-5277BA5A6BA1}">
  <dimension ref="A1:P66"/>
  <sheetViews>
    <sheetView view="pageLayout" zoomScaleNormal="100" zoomScaleSheetLayoutView="100" workbookViewId="0">
      <selection activeCell="L29" sqref="L29"/>
    </sheetView>
  </sheetViews>
  <sheetFormatPr defaultRowHeight="12.75" x14ac:dyDescent="0.2"/>
  <cols>
    <col min="1" max="9" width="8.5703125" style="352" customWidth="1"/>
    <col min="10" max="16384" width="9.140625" style="4"/>
  </cols>
  <sheetData>
    <row r="1" spans="1:16" ht="15" customHeight="1" x14ac:dyDescent="0.25">
      <c r="A1" s="351" t="s">
        <v>962</v>
      </c>
      <c r="K1" s="353" t="s">
        <v>963</v>
      </c>
    </row>
    <row r="2" spans="1:16" ht="15" customHeight="1" x14ac:dyDescent="0.2">
      <c r="A2" s="354"/>
      <c r="B2" s="535"/>
      <c r="C2" s="536"/>
      <c r="D2" s="536"/>
      <c r="E2" s="536"/>
      <c r="F2" s="536"/>
      <c r="G2" s="536"/>
      <c r="H2" s="536"/>
      <c r="I2" s="536"/>
    </row>
    <row r="3" spans="1:16" ht="15" customHeight="1" x14ac:dyDescent="0.2">
      <c r="A3" s="537" t="s">
        <v>254</v>
      </c>
      <c r="B3" s="355" t="s">
        <v>255</v>
      </c>
      <c r="C3" s="356"/>
      <c r="D3" s="357">
        <f>[14]Sumary!W3</f>
        <v>0.61</v>
      </c>
      <c r="E3" s="357">
        <f>[14]Sumary!X3</f>
        <v>0.76200000000000001</v>
      </c>
      <c r="F3" s="357">
        <f>[14]Sumary!Y3</f>
        <v>0.91400000000000003</v>
      </c>
      <c r="G3" s="357">
        <f>[14]Sumary!Z3</f>
        <v>1.0669999999999999</v>
      </c>
      <c r="H3" s="357">
        <f>[14]Sumary!AA3</f>
        <v>1.2190000000000001</v>
      </c>
      <c r="I3" s="357">
        <f>[14]Sumary!AB3</f>
        <v>1.4</v>
      </c>
      <c r="K3" s="358" t="s">
        <v>964</v>
      </c>
    </row>
    <row r="4" spans="1:16" ht="15" customHeight="1" x14ac:dyDescent="0.2">
      <c r="A4" s="538"/>
      <c r="B4" s="359"/>
      <c r="C4" s="360" t="s">
        <v>256</v>
      </c>
      <c r="D4" s="361">
        <f>[14]Sumary!W4</f>
        <v>24.015748031496063</v>
      </c>
      <c r="E4" s="361">
        <f>[14]Sumary!X4</f>
        <v>30</v>
      </c>
      <c r="F4" s="361">
        <f>[14]Sumary!Y4</f>
        <v>35.984251968503933</v>
      </c>
      <c r="G4" s="361">
        <f>[14]Sumary!Z4</f>
        <v>42.00787401574803</v>
      </c>
      <c r="H4" s="361">
        <f>[14]Sumary!AA4</f>
        <v>47.99212598425197</v>
      </c>
      <c r="I4" s="361">
        <f>[14]Sumary!AB4</f>
        <v>55.118110236220474</v>
      </c>
      <c r="K4" s="362" t="s">
        <v>965</v>
      </c>
      <c r="L4" s="362"/>
      <c r="M4" s="362"/>
      <c r="N4" s="362"/>
      <c r="O4" s="362"/>
    </row>
    <row r="5" spans="1:16" ht="15" customHeight="1" x14ac:dyDescent="0.2">
      <c r="A5" s="538"/>
      <c r="B5" s="363">
        <f>[14]Sumary!U5</f>
        <v>0.61</v>
      </c>
      <c r="C5" s="364">
        <f>[14]Sumary!V5</f>
        <v>24.015748031496063</v>
      </c>
      <c r="D5" s="365">
        <f>'PF Roller Std Frame D'!D5*(1+Sumary!$C$36)</f>
        <v>52.914072579999996</v>
      </c>
      <c r="E5" s="365">
        <f>'PF Roller Std Frame D'!E5*(1+Sumary!$C$36)</f>
        <v>57.397613235999998</v>
      </c>
      <c r="F5" s="365">
        <f>'PF Roller Std Frame D'!F5*(1+Sumary!$C$36)</f>
        <v>61.881153892</v>
      </c>
      <c r="G5" s="365">
        <f>'PF Roller Std Frame D'!G5*(1+Sumary!$C$36)</f>
        <v>66.394191526</v>
      </c>
      <c r="H5" s="365">
        <f>'PF Roller Std Frame D'!H5*(1+Sumary!$C$36)</f>
        <v>72.521187982000001</v>
      </c>
      <c r="I5" s="365">
        <f>'PF Roller Std Frame D'!I5*(1+Sumary!$C$36)</f>
        <v>78.104165200000011</v>
      </c>
      <c r="K5" s="362"/>
      <c r="L5" s="362"/>
      <c r="M5" s="362"/>
      <c r="N5" s="362"/>
      <c r="O5" s="362"/>
      <c r="P5" s="362"/>
    </row>
    <row r="6" spans="1:16" ht="15" customHeight="1" x14ac:dyDescent="0.2">
      <c r="A6" s="538"/>
      <c r="B6" s="363">
        <f>[14]Sumary!U6</f>
        <v>0.76200000000000001</v>
      </c>
      <c r="C6" s="364">
        <f>[14]Sumary!V6</f>
        <v>30</v>
      </c>
      <c r="D6" s="365">
        <f>'PF Roller Std Frame D'!D6*(1+Sumary!$C$36)</f>
        <v>54.798144195999996</v>
      </c>
      <c r="E6" s="365">
        <f>'PF Roller Std Frame D'!E6*(1+Sumary!$C$36)</f>
        <v>59.406280103200004</v>
      </c>
      <c r="F6" s="365">
        <f>'PF Roller Std Frame D'!F6*(1+Sumary!$C$36)</f>
        <v>64.014416010400012</v>
      </c>
      <c r="G6" s="365">
        <f>'PF Roller Std Frame D'!G6*(1+Sumary!$C$36)</f>
        <v>68.652868601199998</v>
      </c>
      <c r="H6" s="365">
        <f>'PF Roller Std Frame D'!H6*(1+Sumary!$C$36)</f>
        <v>74.904460308400004</v>
      </c>
      <c r="I6" s="365">
        <f>'PF Roller Std Frame D'!I6*(1+Sumary!$C$36)</f>
        <v>80.635804239999999</v>
      </c>
      <c r="K6" s="362"/>
      <c r="L6" s="362"/>
      <c r="M6" s="362"/>
      <c r="N6" s="362"/>
      <c r="O6" s="362"/>
      <c r="P6" s="362"/>
    </row>
    <row r="7" spans="1:16" ht="15" customHeight="1" x14ac:dyDescent="0.2">
      <c r="A7" s="538"/>
      <c r="B7" s="363">
        <f>[14]Sumary!U7</f>
        <v>0.91400000000000003</v>
      </c>
      <c r="C7" s="364">
        <f>[14]Sumary!V7</f>
        <v>35.984251968503933</v>
      </c>
      <c r="D7" s="365">
        <f>'PF Roller Std Frame D'!D7*(1+Sumary!$C$36)</f>
        <v>56.68221581200001</v>
      </c>
      <c r="E7" s="365">
        <f>'PF Roller Std Frame D'!E7*(1+Sumary!$C$36)</f>
        <v>61.414946970400003</v>
      </c>
      <c r="F7" s="365">
        <f>'PF Roller Std Frame D'!F7*(1+Sumary!$C$36)</f>
        <v>66.14767812880001</v>
      </c>
      <c r="G7" s="365">
        <f>'PF Roller Std Frame D'!G7*(1+Sumary!$C$36)</f>
        <v>70.91154567640001</v>
      </c>
      <c r="H7" s="365">
        <f>'PF Roller Std Frame D'!H7*(1+Sumary!$C$36)</f>
        <v>77.287732634800008</v>
      </c>
      <c r="I7" s="365">
        <f>'PF Roller Std Frame D'!I7*(1+Sumary!$C$36)</f>
        <v>83.167443280000015</v>
      </c>
      <c r="K7" s="362"/>
      <c r="L7" s="362"/>
      <c r="M7" s="362"/>
      <c r="N7" s="362"/>
      <c r="O7" s="362"/>
      <c r="P7" s="362"/>
    </row>
    <row r="8" spans="1:16" ht="15" customHeight="1" x14ac:dyDescent="0.2">
      <c r="A8" s="538"/>
      <c r="B8" s="363">
        <f>[14]Sumary!U8</f>
        <v>1.0669999999999999</v>
      </c>
      <c r="C8" s="364">
        <f>[14]Sumary!V8</f>
        <v>42.00787401574803</v>
      </c>
      <c r="D8" s="365">
        <f>'PF Roller Std Frame D'!D8*(1+Sumary!$C$36)</f>
        <v>58.578682635999996</v>
      </c>
      <c r="E8" s="365">
        <f>'PF Roller Std Frame D'!E8*(1+Sumary!$C$36)</f>
        <v>63.436828751199997</v>
      </c>
      <c r="F8" s="365">
        <f>'PF Roller Std Frame D'!F8*(1+Sumary!$C$36)</f>
        <v>68.294974866399997</v>
      </c>
      <c r="G8" s="365">
        <f>'PF Roller Std Frame D'!G8*(1+Sumary!$C$36)</f>
        <v>73.185082469199997</v>
      </c>
      <c r="H8" s="365">
        <f>'PF Roller Std Frame D'!H8*(1+Sumary!$C$36)</f>
        <v>79.686684384399996</v>
      </c>
      <c r="I8" s="365">
        <f>'PF Roller Std Frame D'!I8*(1+Sumary!$C$36)</f>
        <v>85.715737840000003</v>
      </c>
      <c r="K8" s="4" t="s">
        <v>967</v>
      </c>
      <c r="P8" s="362"/>
    </row>
    <row r="9" spans="1:16" ht="15" customHeight="1" x14ac:dyDescent="0.2">
      <c r="A9" s="538"/>
      <c r="B9" s="363">
        <f>[14]Sumary!U9</f>
        <v>1.2190000000000001</v>
      </c>
      <c r="C9" s="364">
        <f>[14]Sumary!V9</f>
        <v>47.99212598425197</v>
      </c>
      <c r="D9" s="365">
        <f>'PF Roller Std Frame D'!D9*(1+Sumary!$C$36)</f>
        <v>60.462754252000003</v>
      </c>
      <c r="E9" s="365">
        <f>'PF Roller Std Frame D'!E9*(1+Sumary!$C$36)</f>
        <v>65.445495618400003</v>
      </c>
      <c r="F9" s="365">
        <f>'PF Roller Std Frame D'!F9*(1+Sumary!$C$36)</f>
        <v>70.428236984800009</v>
      </c>
      <c r="G9" s="365">
        <f>'PF Roller Std Frame D'!G9*(1+Sumary!$C$36)</f>
        <v>75.443759544399995</v>
      </c>
      <c r="H9" s="365">
        <f>'PF Roller Std Frame D'!H9*(1+Sumary!$C$36)</f>
        <v>82.0699567108</v>
      </c>
      <c r="I9" s="365">
        <f>'PF Roller Std Frame D'!I9*(1+Sumary!$C$36)</f>
        <v>88.247376880000004</v>
      </c>
    </row>
    <row r="10" spans="1:16" ht="15" customHeight="1" x14ac:dyDescent="0.2">
      <c r="A10" s="538"/>
      <c r="B10" s="363">
        <f>[14]Sumary!U10</f>
        <v>1.524</v>
      </c>
      <c r="C10" s="364">
        <f>[14]Sumary!V10</f>
        <v>60</v>
      </c>
      <c r="D10" s="365">
        <f>'PF Roller Std Frame D'!D10*(1+Sumary!$C$36)</f>
        <v>64.243292691999997</v>
      </c>
      <c r="E10" s="365">
        <f>'PF Roller Std Frame D'!E10*(1+Sumary!$C$36)</f>
        <v>69.47604426640001</v>
      </c>
      <c r="F10" s="365">
        <f>'PF Roller Std Frame D'!F10*(1+Sumary!$C$36)</f>
        <v>74.708795840800008</v>
      </c>
      <c r="G10" s="365">
        <f>'PF Roller Std Frame D'!G10*(1+Sumary!$C$36)</f>
        <v>79.975973412399995</v>
      </c>
      <c r="H10" s="365">
        <f>'PF Roller Std Frame D'!H10*(1+Sumary!$C$36)</f>
        <v>86.852180786800005</v>
      </c>
      <c r="I10" s="365">
        <f>'PF Roller Std Frame D'!I10*(1+Sumary!$C$36)</f>
        <v>93.327310479999994</v>
      </c>
      <c r="K10" s="366" t="s">
        <v>968</v>
      </c>
    </row>
    <row r="11" spans="1:16" ht="15" customHeight="1" x14ac:dyDescent="0.2">
      <c r="A11" s="538"/>
      <c r="B11" s="363">
        <f>[14]Sumary!U11</f>
        <v>1.8</v>
      </c>
      <c r="C11" s="364">
        <f>[14]Sumary!V11</f>
        <v>70.866141732283467</v>
      </c>
      <c r="D11" s="365">
        <f>'PF Roller Std Frame D'!D11*(1+Sumary!$C$36)</f>
        <v>67.664370100000014</v>
      </c>
      <c r="E11" s="365">
        <f>'PF Roller Std Frame D'!E11*(1+Sumary!$C$36)</f>
        <v>73.123360420000012</v>
      </c>
      <c r="F11" s="365">
        <f>'PF Roller Std Frame D'!F11*(1+Sumary!$C$36)</f>
        <v>78.58235074000001</v>
      </c>
      <c r="G11" s="365">
        <f>'PF Roller Std Frame D'!G11*(1+Sumary!$C$36)</f>
        <v>84.077255470000011</v>
      </c>
      <c r="H11" s="365">
        <f>'PF Roller Std Frame D'!H11*(1+Sumary!$C$36)</f>
        <v>91.179701590000008</v>
      </c>
      <c r="I11" s="365">
        <f>'PF Roller Std Frame D'!I11*(1+Sumary!$C$36)</f>
        <v>97.924234000000013</v>
      </c>
      <c r="K11" s="4" t="s">
        <v>969</v>
      </c>
    </row>
    <row r="12" spans="1:16" ht="15" customHeight="1" x14ac:dyDescent="0.2">
      <c r="A12" s="351" t="s">
        <v>31</v>
      </c>
    </row>
    <row r="13" spans="1:16" ht="15" customHeight="1" x14ac:dyDescent="0.2">
      <c r="A13" s="354"/>
      <c r="B13" s="535"/>
      <c r="C13" s="536"/>
      <c r="D13" s="536"/>
      <c r="E13" s="536"/>
      <c r="F13" s="536"/>
      <c r="G13" s="536"/>
      <c r="H13" s="536"/>
      <c r="I13" s="536"/>
    </row>
    <row r="14" spans="1:16" ht="15" customHeight="1" x14ac:dyDescent="0.2">
      <c r="A14" s="533" t="s">
        <v>254</v>
      </c>
      <c r="B14" s="355" t="s">
        <v>255</v>
      </c>
      <c r="C14" s="356"/>
      <c r="D14" s="357">
        <f>[14]Sumary!W3</f>
        <v>0.61</v>
      </c>
      <c r="E14" s="357">
        <f>[14]Sumary!X3</f>
        <v>0.76200000000000001</v>
      </c>
      <c r="F14" s="357">
        <f>[14]Sumary!Y3</f>
        <v>0.91400000000000003</v>
      </c>
      <c r="G14" s="357">
        <f>[14]Sumary!Z3</f>
        <v>1.0669999999999999</v>
      </c>
      <c r="H14" s="357">
        <f>[14]Sumary!AA3</f>
        <v>1.2190000000000001</v>
      </c>
      <c r="I14" s="357">
        <f>[14]Sumary!AB3</f>
        <v>1.4</v>
      </c>
    </row>
    <row r="15" spans="1:16" ht="15" customHeight="1" x14ac:dyDescent="0.2">
      <c r="A15" s="534"/>
      <c r="B15" s="367"/>
      <c r="C15" s="368" t="s">
        <v>256</v>
      </c>
      <c r="D15" s="361">
        <f>[14]Sumary!W4</f>
        <v>24.015748031496063</v>
      </c>
      <c r="E15" s="361">
        <f>[14]Sumary!X4</f>
        <v>30</v>
      </c>
      <c r="F15" s="361">
        <f>[14]Sumary!Y4</f>
        <v>35.984251968503933</v>
      </c>
      <c r="G15" s="361">
        <f>[14]Sumary!Z4</f>
        <v>42.00787401574803</v>
      </c>
      <c r="H15" s="361">
        <f>[14]Sumary!AA4</f>
        <v>47.99212598425197</v>
      </c>
      <c r="I15" s="361">
        <f>[14]Sumary!AB4</f>
        <v>55.118110236220474</v>
      </c>
    </row>
    <row r="16" spans="1:16" ht="15" customHeight="1" x14ac:dyDescent="0.2">
      <c r="A16" s="534"/>
      <c r="B16" s="363">
        <f>[14]Sumary!U5</f>
        <v>0.61</v>
      </c>
      <c r="C16" s="364">
        <f>[14]Sumary!V5</f>
        <v>24.015748031496063</v>
      </c>
      <c r="D16" s="365">
        <f>'PF Roller Std Frame D'!D16*(1+Sumary!$C$36)</f>
        <v>55.211879140000001</v>
      </c>
      <c r="E16" s="365">
        <f>'PF Roller Std Frame D'!E16*(1+Sumary!$C$36)</f>
        <v>60.267987988000002</v>
      </c>
      <c r="F16" s="365">
        <f>'PF Roller Std Frame D'!F16*(1+Sumary!$C$36)</f>
        <v>65.32409683600001</v>
      </c>
      <c r="G16" s="365">
        <f>'PF Roller Std Frame D'!G16*(1+Sumary!$C$36)</f>
        <v>70.413469558000003</v>
      </c>
      <c r="H16" s="365">
        <f>'PF Roller Std Frame D'!H16*(1+Sumary!$C$36)</f>
        <v>78.249629806000002</v>
      </c>
      <c r="I16" s="365">
        <f>'PF Roller Std Frame D'!I16*(1+Sumary!$C$36)</f>
        <v>84.683179600000017</v>
      </c>
    </row>
    <row r="17" spans="1:9" ht="15" customHeight="1" x14ac:dyDescent="0.2">
      <c r="A17" s="534"/>
      <c r="B17" s="363">
        <f>[14]Sumary!U6</f>
        <v>0.76200000000000001</v>
      </c>
      <c r="C17" s="364">
        <f>[14]Sumary!V6</f>
        <v>30</v>
      </c>
      <c r="D17" s="365">
        <f>'PF Roller Std Frame D'!D17*(1+Sumary!$C$36)</f>
        <v>57.441759267999998</v>
      </c>
      <c r="E17" s="365">
        <f>'PF Roller Std Frame D'!E17*(1+Sumary!$C$36)</f>
        <v>62.708632045599998</v>
      </c>
      <c r="F17" s="365">
        <f>'PF Roller Std Frame D'!F17*(1+Sumary!$C$36)</f>
        <v>67.975504823199998</v>
      </c>
      <c r="G17" s="365">
        <f>'PF Roller Std Frame D'!G17*(1+Sumary!$C$36)</f>
        <v>73.277028079600001</v>
      </c>
      <c r="H17" s="365">
        <f>'PF Roller Std Frame D'!H17*(1+Sumary!$C$36)</f>
        <v>81.323952257200006</v>
      </c>
      <c r="I17" s="365">
        <f>'PF Roller Std Frame D'!I17*(1+Sumary!$C$36)</f>
        <v>88.00847752</v>
      </c>
    </row>
    <row r="18" spans="1:9" ht="15" customHeight="1" x14ac:dyDescent="0.2">
      <c r="A18" s="534"/>
      <c r="B18" s="363">
        <f>[14]Sumary!U7</f>
        <v>0.91400000000000003</v>
      </c>
      <c r="C18" s="364">
        <f>[14]Sumary!V7</f>
        <v>35.984251968503933</v>
      </c>
      <c r="D18" s="365">
        <f>'PF Roller Std Frame D'!D18*(1+Sumary!$C$36)</f>
        <v>59.671639396000003</v>
      </c>
      <c r="E18" s="365">
        <f>'PF Roller Std Frame D'!E18*(1+Sumary!$C$36)</f>
        <v>65.149276103200009</v>
      </c>
      <c r="F18" s="365">
        <f>'PF Roller Std Frame D'!F18*(1+Sumary!$C$36)</f>
        <v>70.626912810400015</v>
      </c>
      <c r="G18" s="365">
        <f>'PF Roller Std Frame D'!G18*(1+Sumary!$C$36)</f>
        <v>76.140586601199999</v>
      </c>
      <c r="H18" s="365">
        <f>'PF Roller Std Frame D'!H18*(1+Sumary!$C$36)</f>
        <v>84.39827470840001</v>
      </c>
      <c r="I18" s="365">
        <f>'PF Roller Std Frame D'!I18*(1+Sumary!$C$36)</f>
        <v>91.333775440000011</v>
      </c>
    </row>
    <row r="19" spans="1:9" ht="15" customHeight="1" x14ac:dyDescent="0.2">
      <c r="A19" s="534"/>
      <c r="B19" s="363">
        <f>[14]Sumary!U8</f>
        <v>1.0669999999999999</v>
      </c>
      <c r="C19" s="364">
        <f>[14]Sumary!V8</f>
        <v>42.00787401574803</v>
      </c>
      <c r="D19" s="365">
        <f>'PF Roller Std Frame D'!D19*(1+Sumary!$C$36)</f>
        <v>61.916189787999997</v>
      </c>
      <c r="E19" s="365">
        <f>'PF Roller Std Frame D'!E19*(1+Sumary!$C$36)</f>
        <v>67.605977029599998</v>
      </c>
      <c r="F19" s="365">
        <f>'PF Roller Std Frame D'!F19*(1+Sumary!$C$36)</f>
        <v>73.295764271199999</v>
      </c>
      <c r="G19" s="365">
        <f>'PF Roller Std Frame D'!G19*(1+Sumary!$C$36)</f>
        <v>79.022984323599999</v>
      </c>
      <c r="H19" s="365">
        <f>'PF Roller Std Frame D'!H19*(1+Sumary!$C$36)</f>
        <v>87.492822965200006</v>
      </c>
      <c r="I19" s="365">
        <f>'PF Roller Std Frame D'!I19*(1+Sumary!$C$36)</f>
        <v>94.680950319999994</v>
      </c>
    </row>
    <row r="20" spans="1:9" ht="15" customHeight="1" x14ac:dyDescent="0.2">
      <c r="A20" s="534"/>
      <c r="B20" s="363">
        <f>[14]Sumary!U9</f>
        <v>1.2190000000000001</v>
      </c>
      <c r="C20" s="364">
        <f>[14]Sumary!V9</f>
        <v>47.99212598425197</v>
      </c>
      <c r="D20" s="365">
        <f>'PF Roller Std Frame D'!D20*(1+Sumary!$C$36)</f>
        <v>64.146069916000002</v>
      </c>
      <c r="E20" s="365">
        <f>'PF Roller Std Frame D'!E20*(1+Sumary!$C$36)</f>
        <v>70.046621087200009</v>
      </c>
      <c r="F20" s="365">
        <f>'PF Roller Std Frame D'!F20*(1+Sumary!$C$36)</f>
        <v>75.947172258400016</v>
      </c>
      <c r="G20" s="365">
        <f>'PF Roller Std Frame D'!G20*(1+Sumary!$C$36)</f>
        <v>81.886542845199997</v>
      </c>
      <c r="H20" s="365">
        <f>'PF Roller Std Frame D'!H20*(1+Sumary!$C$36)</f>
        <v>90.567145416399995</v>
      </c>
      <c r="I20" s="365">
        <f>'PF Roller Std Frame D'!I20*(1+Sumary!$C$36)</f>
        <v>98.006248240000005</v>
      </c>
    </row>
    <row r="21" spans="1:9" ht="15" customHeight="1" x14ac:dyDescent="0.2">
      <c r="A21" s="534"/>
      <c r="B21" s="363">
        <f>[14]Sumary!U10</f>
        <v>1.524</v>
      </c>
      <c r="C21" s="364">
        <f>[14]Sumary!V10</f>
        <v>60</v>
      </c>
      <c r="D21" s="365">
        <f>'PF Roller Std Frame D'!D21*(1+Sumary!$C$36)</f>
        <v>68.620500436</v>
      </c>
      <c r="E21" s="365">
        <f>'PF Roller Std Frame D'!E21*(1+Sumary!$C$36)</f>
        <v>74.943966071199995</v>
      </c>
      <c r="F21" s="365">
        <f>'PF Roller Std Frame D'!F21*(1+Sumary!$C$36)</f>
        <v>81.267431706400004</v>
      </c>
      <c r="G21" s="365">
        <f>'PF Roller Std Frame D'!G21*(1+Sumary!$C$36)</f>
        <v>87.632499089199996</v>
      </c>
      <c r="H21" s="365">
        <f>'PF Roller Std Frame D'!H21*(1+Sumary!$C$36)</f>
        <v>96.73601612440001</v>
      </c>
      <c r="I21" s="365">
        <f>'PF Roller Std Frame D'!I21*(1+Sumary!$C$36)</f>
        <v>104.67872104</v>
      </c>
    </row>
    <row r="22" spans="1:9" ht="15" customHeight="1" x14ac:dyDescent="0.2">
      <c r="A22" s="534"/>
      <c r="B22" s="363">
        <f>[14]Sumary!U11</f>
        <v>1.8</v>
      </c>
      <c r="C22" s="364">
        <f>[14]Sumary!V11</f>
        <v>70.866141732283467</v>
      </c>
      <c r="D22" s="365">
        <f>'PF Roller Std Frame D'!D22*(1+Sumary!$C$36)</f>
        <v>72.669493299999999</v>
      </c>
      <c r="E22" s="365">
        <f>'PF Roller Std Frame D'!E22*(1+Sumary!$C$36)</f>
        <v>79.375661860000008</v>
      </c>
      <c r="F22" s="365">
        <f>'PF Roller Std Frame D'!F22*(1+Sumary!$C$36)</f>
        <v>86.081830420000017</v>
      </c>
      <c r="G22" s="365">
        <f>'PF Roller Std Frame D'!G22*(1+Sumary!$C$36)</f>
        <v>92.832118510000001</v>
      </c>
      <c r="H22" s="365">
        <f>'PF Roller Std Frame D'!H22*(1+Sumary!$C$36)</f>
        <v>102.31833847</v>
      </c>
      <c r="I22" s="365">
        <f>'PF Roller Std Frame D'!I22*(1+Sumary!$C$36)</f>
        <v>110.716762</v>
      </c>
    </row>
    <row r="23" spans="1:9" ht="15" customHeight="1" x14ac:dyDescent="0.2">
      <c r="A23" s="351" t="s">
        <v>5</v>
      </c>
    </row>
    <row r="24" spans="1:9" ht="15" customHeight="1" x14ac:dyDescent="0.2">
      <c r="A24" s="354"/>
      <c r="B24" s="535"/>
      <c r="C24" s="536"/>
      <c r="D24" s="536"/>
      <c r="E24" s="536"/>
      <c r="F24" s="536"/>
      <c r="G24" s="536"/>
      <c r="H24" s="536"/>
      <c r="I24" s="536"/>
    </row>
    <row r="25" spans="1:9" ht="15" customHeight="1" x14ac:dyDescent="0.2">
      <c r="A25" s="533" t="s">
        <v>254</v>
      </c>
      <c r="B25" s="355" t="s">
        <v>255</v>
      </c>
      <c r="C25" s="356"/>
      <c r="D25" s="357">
        <f>[14]Sumary!W3</f>
        <v>0.61</v>
      </c>
      <c r="E25" s="357">
        <f>[14]Sumary!X3</f>
        <v>0.76200000000000001</v>
      </c>
      <c r="F25" s="357">
        <f>[14]Sumary!Y3</f>
        <v>0.91400000000000003</v>
      </c>
      <c r="G25" s="357">
        <f>[14]Sumary!Z3</f>
        <v>1.0669999999999999</v>
      </c>
      <c r="H25" s="357">
        <f>[14]Sumary!AA3</f>
        <v>1.2190000000000001</v>
      </c>
      <c r="I25" s="357">
        <f>[14]Sumary!AB3</f>
        <v>1.4</v>
      </c>
    </row>
    <row r="26" spans="1:9" ht="15" customHeight="1" x14ac:dyDescent="0.2">
      <c r="A26" s="534"/>
      <c r="B26" s="367"/>
      <c r="C26" s="368" t="s">
        <v>256</v>
      </c>
      <c r="D26" s="361">
        <f>[14]Sumary!W4</f>
        <v>24.015748031496063</v>
      </c>
      <c r="E26" s="361">
        <f>[14]Sumary!X4</f>
        <v>30</v>
      </c>
      <c r="F26" s="361">
        <f>[14]Sumary!Y4</f>
        <v>35.984251968503933</v>
      </c>
      <c r="G26" s="361">
        <f>[14]Sumary!Z4</f>
        <v>42.00787401574803</v>
      </c>
      <c r="H26" s="361">
        <f>[14]Sumary!AA4</f>
        <v>47.99212598425197</v>
      </c>
      <c r="I26" s="361">
        <f>[14]Sumary!AB4</f>
        <v>55.118110236220474</v>
      </c>
    </row>
    <row r="27" spans="1:9" ht="15" customHeight="1" x14ac:dyDescent="0.2">
      <c r="A27" s="534"/>
      <c r="B27" s="363">
        <f>[14]Sumary!U5</f>
        <v>0.61</v>
      </c>
      <c r="C27" s="364">
        <f>[14]Sumary!V5</f>
        <v>24.015748031496063</v>
      </c>
      <c r="D27" s="365">
        <f>'PF Roller Std Frame D'!D27*(1+Sumary!$C$36)</f>
        <v>57.789148660000002</v>
      </c>
      <c r="E27" s="365">
        <f>'PF Roller Std Frame D'!E27*(1+Sumary!$C$36)</f>
        <v>63.48746237200001</v>
      </c>
      <c r="F27" s="365">
        <f>'PF Roller Std Frame D'!F27*(1+Sumary!$C$36)</f>
        <v>69.185776084000011</v>
      </c>
      <c r="G27" s="365">
        <f>'PF Roller Std Frame D'!G27*(1+Sumary!$C$36)</f>
        <v>74.921578702000005</v>
      </c>
      <c r="H27" s="365">
        <f>'PF Roller Std Frame D'!H27*(1+Sumary!$C$36)</f>
        <v>84.674774014000008</v>
      </c>
      <c r="I27" s="365">
        <f>'PF Roller Std Frame D'!I27*(1+Sumary!$C$36)</f>
        <v>92.062344400000001</v>
      </c>
    </row>
    <row r="28" spans="1:9" ht="15" customHeight="1" x14ac:dyDescent="0.2">
      <c r="A28" s="534"/>
      <c r="B28" s="363">
        <f>[14]Sumary!U6</f>
        <v>0.76200000000000001</v>
      </c>
      <c r="C28" s="364">
        <f>[14]Sumary!V6</f>
        <v>30</v>
      </c>
      <c r="D28" s="365">
        <f>'PF Roller Std Frame D'!D28*(1+Sumary!$C$36)</f>
        <v>60.406895091999999</v>
      </c>
      <c r="E28" s="365">
        <f>'PF Roller Std Frame D'!E28*(1+Sumary!$C$36)</f>
        <v>66.412621386399991</v>
      </c>
      <c r="F28" s="365">
        <f>'PF Roller Std Frame D'!F28*(1+Sumary!$C$36)</f>
        <v>72.418347680800011</v>
      </c>
      <c r="G28" s="365">
        <f>'PF Roller Std Frame D'!G28*(1+Sumary!$C$36)</f>
        <v>78.463585332400001</v>
      </c>
      <c r="H28" s="365">
        <f>'PF Roller Std Frame D'!H28*(1+Sumary!$C$36)</f>
        <v>88.524193226799994</v>
      </c>
      <c r="I28" s="365">
        <f>'PF Roller Std Frame D'!I28*(1+Sumary!$C$36)</f>
        <v>96.277827279999997</v>
      </c>
    </row>
    <row r="29" spans="1:9" ht="15" customHeight="1" x14ac:dyDescent="0.2">
      <c r="A29" s="534"/>
      <c r="B29" s="363">
        <f>[14]Sumary!U7</f>
        <v>0.91400000000000003</v>
      </c>
      <c r="C29" s="364">
        <f>[14]Sumary!V7</f>
        <v>35.984251968503933</v>
      </c>
      <c r="D29" s="365">
        <f>'PF Roller Std Frame D'!D29*(1+Sumary!$C$36)</f>
        <v>63.024641524000003</v>
      </c>
      <c r="E29" s="365">
        <f>'PF Roller Std Frame D'!E29*(1+Sumary!$C$36)</f>
        <v>69.337780400800014</v>
      </c>
      <c r="F29" s="365">
        <f>'PF Roller Std Frame D'!F29*(1+Sumary!$C$36)</f>
        <v>75.650919277600011</v>
      </c>
      <c r="G29" s="365">
        <f>'PF Roller Std Frame D'!G29*(1+Sumary!$C$36)</f>
        <v>82.005591962800011</v>
      </c>
      <c r="H29" s="365">
        <f>'PF Roller Std Frame D'!H29*(1+Sumary!$C$36)</f>
        <v>92.373612439600009</v>
      </c>
      <c r="I29" s="365">
        <f>'PF Roller Std Frame D'!I29*(1+Sumary!$C$36)</f>
        <v>100.49331015999999</v>
      </c>
    </row>
    <row r="30" spans="1:9" ht="15" customHeight="1" x14ac:dyDescent="0.2">
      <c r="A30" s="534"/>
      <c r="B30" s="363">
        <f>[14]Sumary!U8</f>
        <v>1.0669999999999999</v>
      </c>
      <c r="C30" s="364">
        <f>[14]Sumary!V8</f>
        <v>42.00787401574803</v>
      </c>
      <c r="D30" s="365">
        <f>'PF Roller Std Frame D'!D30*(1+Sumary!$C$36)</f>
        <v>65.659609971999998</v>
      </c>
      <c r="E30" s="365">
        <f>'PF Roller Std Frame D'!E30*(1+Sumary!$C$36)</f>
        <v>72.282183882400005</v>
      </c>
      <c r="F30" s="365">
        <f>'PF Roller Std Frame D'!F30*(1+Sumary!$C$36)</f>
        <v>78.904757792800012</v>
      </c>
      <c r="G30" s="365">
        <f>'PF Roller Std Frame D'!G30*(1+Sumary!$C$36)</f>
        <v>85.570901268400007</v>
      </c>
      <c r="H30" s="365">
        <f>'PF Roller Std Frame D'!H30*(1+Sumary!$C$36)</f>
        <v>96.248356778800002</v>
      </c>
      <c r="I30" s="365">
        <f>'PF Roller Std Frame D'!I30*(1+Sumary!$C$36)</f>
        <v>104.73652647999999</v>
      </c>
    </row>
    <row r="31" spans="1:9" ht="15" customHeight="1" x14ac:dyDescent="0.2">
      <c r="A31" s="534"/>
      <c r="B31" s="363">
        <f>[14]Sumary!U9</f>
        <v>1.2190000000000001</v>
      </c>
      <c r="C31" s="364">
        <f>[14]Sumary!V9</f>
        <v>47.99212598425197</v>
      </c>
      <c r="D31" s="365">
        <f>'PF Roller Std Frame D'!D31*(1+Sumary!$C$36)</f>
        <v>68.277356404000002</v>
      </c>
      <c r="E31" s="365">
        <f>'PF Roller Std Frame D'!E31*(1+Sumary!$C$36)</f>
        <v>75.207342896800014</v>
      </c>
      <c r="F31" s="365">
        <f>'PF Roller Std Frame D'!F31*(1+Sumary!$C$36)</f>
        <v>82.137329389600012</v>
      </c>
      <c r="G31" s="365">
        <f>'PF Roller Std Frame D'!G31*(1+Sumary!$C$36)</f>
        <v>89.112907898800017</v>
      </c>
      <c r="H31" s="365">
        <f>'PF Roller Std Frame D'!H31*(1+Sumary!$C$36)</f>
        <v>100.0977759916</v>
      </c>
      <c r="I31" s="365">
        <f>'PF Roller Std Frame D'!I31*(1+Sumary!$C$36)</f>
        <v>108.95200935999999</v>
      </c>
    </row>
    <row r="32" spans="1:9" ht="15" customHeight="1" x14ac:dyDescent="0.2">
      <c r="A32" s="534"/>
      <c r="B32" s="363">
        <f>[14]Sumary!U10</f>
        <v>1.524</v>
      </c>
      <c r="C32" s="364">
        <f>[14]Sumary!V10</f>
        <v>60</v>
      </c>
      <c r="D32" s="365">
        <f>'PF Roller Std Frame D'!D32*(1+Sumary!$C$36)</f>
        <v>73.530071284000002</v>
      </c>
      <c r="E32" s="365">
        <f>'PF Roller Std Frame D'!E32*(1+Sumary!$C$36)</f>
        <v>81.076905392800001</v>
      </c>
      <c r="F32" s="365">
        <f>'PF Roller Std Frame D'!F32*(1+Sumary!$C$36)</f>
        <v>88.623739501599999</v>
      </c>
      <c r="G32" s="365">
        <f>'PF Roller Std Frame D'!G32*(1+Sumary!$C$36)</f>
        <v>96.220223834799995</v>
      </c>
      <c r="H32" s="365">
        <f>'PF Roller Std Frame D'!H32*(1+Sumary!$C$36)</f>
        <v>107.82193954360001</v>
      </c>
      <c r="I32" s="365">
        <f>'PF Roller Std Frame D'!I32*(1+Sumary!$C$36)</f>
        <v>117.41070855999999</v>
      </c>
    </row>
    <row r="33" spans="1:9" ht="15" customHeight="1" x14ac:dyDescent="0.2">
      <c r="A33" s="534"/>
      <c r="B33" s="363">
        <f>[14]Sumary!U11</f>
        <v>1.8</v>
      </c>
      <c r="C33" s="364">
        <f>[14]Sumary!V11</f>
        <v>70.866141732283467</v>
      </c>
      <c r="D33" s="365">
        <f>'PF Roller Std Frame D'!D33*(1+Sumary!$C$36)</f>
        <v>78.283347700000007</v>
      </c>
      <c r="E33" s="365">
        <f>'PF Roller Std Frame D'!E33*(1+Sumary!$C$36)</f>
        <v>86.388378340000003</v>
      </c>
      <c r="F33" s="365">
        <f>'PF Roller Std Frame D'!F33*(1+Sumary!$C$36)</f>
        <v>94.493408979999998</v>
      </c>
      <c r="G33" s="365">
        <f>'PF Roller Std Frame D'!G33*(1+Sumary!$C$36)</f>
        <v>102.65176219000001</v>
      </c>
      <c r="H33" s="365">
        <f>'PF Roller Std Frame D'!H33*(1+Sumary!$C$36)</f>
        <v>114.81167443000001</v>
      </c>
      <c r="I33" s="365">
        <f>'PF Roller Std Frame D'!I33*(1+Sumary!$C$36)</f>
        <v>125.06513799999999</v>
      </c>
    </row>
    <row r="34" spans="1:9" ht="15" customHeight="1" x14ac:dyDescent="0.2">
      <c r="A34" s="351" t="s">
        <v>32</v>
      </c>
    </row>
    <row r="35" spans="1:9" ht="15" customHeight="1" x14ac:dyDescent="0.2">
      <c r="A35" s="354"/>
      <c r="B35" s="535"/>
      <c r="C35" s="536"/>
      <c r="D35" s="536"/>
      <c r="E35" s="536"/>
      <c r="F35" s="536"/>
      <c r="G35" s="536"/>
      <c r="H35" s="536"/>
      <c r="I35" s="536"/>
    </row>
    <row r="36" spans="1:9" ht="15" customHeight="1" x14ac:dyDescent="0.2">
      <c r="A36" s="533" t="s">
        <v>254</v>
      </c>
      <c r="B36" s="355" t="s">
        <v>255</v>
      </c>
      <c r="C36" s="356"/>
      <c r="D36" s="357">
        <f>[14]Sumary!W3</f>
        <v>0.61</v>
      </c>
      <c r="E36" s="357">
        <f>[14]Sumary!X3</f>
        <v>0.76200000000000001</v>
      </c>
      <c r="F36" s="357">
        <f>[14]Sumary!Y3</f>
        <v>0.91400000000000003</v>
      </c>
      <c r="G36" s="357">
        <f>[14]Sumary!Z3</f>
        <v>1.0669999999999999</v>
      </c>
      <c r="H36" s="357">
        <f>[14]Sumary!AA3</f>
        <v>1.2190000000000001</v>
      </c>
      <c r="I36" s="357">
        <f>[14]Sumary!AB3</f>
        <v>1.4</v>
      </c>
    </row>
    <row r="37" spans="1:9" ht="15" customHeight="1" x14ac:dyDescent="0.2">
      <c r="A37" s="534"/>
      <c r="B37" s="367"/>
      <c r="C37" s="368" t="s">
        <v>256</v>
      </c>
      <c r="D37" s="361">
        <f>[14]Sumary!W4</f>
        <v>24.015748031496063</v>
      </c>
      <c r="E37" s="361">
        <f>[14]Sumary!X4</f>
        <v>30</v>
      </c>
      <c r="F37" s="361">
        <f>[14]Sumary!Y4</f>
        <v>35.984251968503933</v>
      </c>
      <c r="G37" s="361">
        <f>[14]Sumary!Z4</f>
        <v>42.00787401574803</v>
      </c>
      <c r="H37" s="361">
        <f>[14]Sumary!AA4</f>
        <v>47.99212598425197</v>
      </c>
      <c r="I37" s="361">
        <f>[14]Sumary!AB4</f>
        <v>55.118110236220474</v>
      </c>
    </row>
    <row r="38" spans="1:9" ht="15" customHeight="1" x14ac:dyDescent="0.2">
      <c r="A38" s="534"/>
      <c r="B38" s="363">
        <f>[14]Sumary!U5</f>
        <v>0.61</v>
      </c>
      <c r="C38" s="364">
        <f>[14]Sumary!V5</f>
        <v>24.015748031496063</v>
      </c>
      <c r="D38" s="365">
        <f>'PF Roller Std Frame D'!D38*(1+Sumary!$C$36)</f>
        <v>61.530847180000009</v>
      </c>
      <c r="E38" s="365">
        <f>'PF Roller Std Frame D'!E38*(1+Sumary!$C$36)</f>
        <v>68.161518556000004</v>
      </c>
      <c r="F38" s="365">
        <f>'PF Roller Std Frame D'!F38*(1+Sumary!$C$36)</f>
        <v>74.792189932000014</v>
      </c>
      <c r="G38" s="365">
        <f>'PF Roller Std Frame D'!G38*(1+Sumary!$C$36)</f>
        <v>81.466484145999999</v>
      </c>
      <c r="H38" s="365">
        <f>'PF Roller Std Frame D'!H38*(1+Sumary!$C$36)</f>
        <v>94.002844822000014</v>
      </c>
      <c r="I38" s="365">
        <f>'PF Roller Std Frame D'!I38*(1+Sumary!$C$36)</f>
        <v>102.77546919999999</v>
      </c>
    </row>
    <row r="39" spans="1:9" ht="15" customHeight="1" x14ac:dyDescent="0.2">
      <c r="A39" s="534"/>
      <c r="B39" s="363">
        <f>[14]Sumary!U6</f>
        <v>0.76200000000000001</v>
      </c>
      <c r="C39" s="364">
        <f>[14]Sumary!V6</f>
        <v>30</v>
      </c>
      <c r="D39" s="365">
        <f>'PF Roller Std Frame D'!D39*(1+Sumary!$C$36)</f>
        <v>64.711700715999996</v>
      </c>
      <c r="E39" s="365">
        <f>'PF Roller Std Frame D'!E39*(1+Sumary!$C$36)</f>
        <v>71.7900998872</v>
      </c>
      <c r="F39" s="365">
        <f>'PF Roller Std Frame D'!F39*(1+Sumary!$C$36)</f>
        <v>78.868499058400005</v>
      </c>
      <c r="G39" s="365">
        <f>'PF Roller Std Frame D'!G39*(1+Sumary!$C$36)</f>
        <v>85.993466645199987</v>
      </c>
      <c r="H39" s="365">
        <f>'PF Roller Std Frame D'!H39*(1+Sumary!$C$36)</f>
        <v>98.977555116399998</v>
      </c>
      <c r="I39" s="365">
        <f>'PF Roller Std Frame D'!I39*(1+Sumary!$C$36)</f>
        <v>108.28332903999998</v>
      </c>
    </row>
    <row r="40" spans="1:9" ht="15" customHeight="1" x14ac:dyDescent="0.2">
      <c r="A40" s="534"/>
      <c r="B40" s="363">
        <f>[14]Sumary!U7</f>
        <v>0.91400000000000003</v>
      </c>
      <c r="C40" s="364">
        <f>[14]Sumary!V7</f>
        <v>35.984251968503933</v>
      </c>
      <c r="D40" s="365">
        <f>'PF Roller Std Frame D'!D40*(1+Sumary!$C$36)</f>
        <v>67.892554251999996</v>
      </c>
      <c r="E40" s="365">
        <f>'PF Roller Std Frame D'!E40*(1+Sumary!$C$36)</f>
        <v>75.418681218399996</v>
      </c>
      <c r="F40" s="365">
        <f>'PF Roller Std Frame D'!F40*(1+Sumary!$C$36)</f>
        <v>82.94480818480001</v>
      </c>
      <c r="G40" s="365">
        <f>'PF Roller Std Frame D'!G40*(1+Sumary!$C$36)</f>
        <v>90.520449144400004</v>
      </c>
      <c r="H40" s="365">
        <f>'PF Roller Std Frame D'!H40*(1+Sumary!$C$36)</f>
        <v>103.95226541080001</v>
      </c>
      <c r="I40" s="365">
        <f>'PF Roller Std Frame D'!I40*(1+Sumary!$C$36)</f>
        <v>113.79118887999999</v>
      </c>
    </row>
    <row r="41" spans="1:9" ht="15" customHeight="1" x14ac:dyDescent="0.2">
      <c r="A41" s="534"/>
      <c r="B41" s="363">
        <f>[14]Sumary!U8</f>
        <v>1.0669999999999999</v>
      </c>
      <c r="C41" s="364">
        <f>[14]Sumary!V8</f>
        <v>42.00787401574803</v>
      </c>
      <c r="D41" s="365">
        <f>'PF Roller Std Frame D'!D41*(1+Sumary!$C$36)</f>
        <v>71.094334455999999</v>
      </c>
      <c r="E41" s="365">
        <f>'PF Roller Std Frame D'!E41*(1+Sumary!$C$36)</f>
        <v>79.07113479520001</v>
      </c>
      <c r="F41" s="365">
        <f>'PF Roller Std Frame D'!F41*(1+Sumary!$C$36)</f>
        <v>87.047935134400007</v>
      </c>
      <c r="G41" s="365">
        <f>'PF Roller Std Frame D'!G41*(1+Sumary!$C$36)</f>
        <v>95.07721442319999</v>
      </c>
      <c r="H41" s="365">
        <f>'PF Roller Std Frame D'!H41*(1+Sumary!$C$36)</f>
        <v>108.95970406239999</v>
      </c>
      <c r="I41" s="365">
        <f>'PF Roller Std Frame D'!I41*(1+Sumary!$C$36)</f>
        <v>119.33528464</v>
      </c>
    </row>
    <row r="42" spans="1:9" ht="15" customHeight="1" x14ac:dyDescent="0.2">
      <c r="A42" s="534"/>
      <c r="B42" s="363">
        <f>[14]Sumary!U9</f>
        <v>1.2190000000000001</v>
      </c>
      <c r="C42" s="364">
        <f>[14]Sumary!V9</f>
        <v>47.99212598425197</v>
      </c>
      <c r="D42" s="365">
        <f>'PF Roller Std Frame D'!D42*(1+Sumary!$C$36)</f>
        <v>74.275187992000014</v>
      </c>
      <c r="E42" s="365">
        <f>'PF Roller Std Frame D'!E42*(1+Sumary!$C$36)</f>
        <v>82.699716126400006</v>
      </c>
      <c r="F42" s="365">
        <f>'PF Roller Std Frame D'!F42*(1+Sumary!$C$36)</f>
        <v>91.124244260800012</v>
      </c>
      <c r="G42" s="365">
        <f>'PF Roller Std Frame D'!G42*(1+Sumary!$C$36)</f>
        <v>99.604196922400007</v>
      </c>
      <c r="H42" s="365">
        <f>'PF Roller Std Frame D'!H42*(1+Sumary!$C$36)</f>
        <v>113.9344143568</v>
      </c>
      <c r="I42" s="365">
        <f>'PF Roller Std Frame D'!I42*(1+Sumary!$C$36)</f>
        <v>124.84314447999998</v>
      </c>
    </row>
    <row r="43" spans="1:9" ht="15" customHeight="1" x14ac:dyDescent="0.2">
      <c r="A43" s="534"/>
      <c r="B43" s="363">
        <f>[14]Sumary!U10</f>
        <v>1.524</v>
      </c>
      <c r="C43" s="364">
        <f>[14]Sumary!V10</f>
        <v>60</v>
      </c>
      <c r="D43" s="365">
        <f>'PF Roller Std Frame D'!D43*(1+Sumary!$C$36)</f>
        <v>80.657821732000002</v>
      </c>
      <c r="E43" s="365">
        <f>'PF Roller Std Frame D'!E43*(1+Sumary!$C$36)</f>
        <v>89.980751034400001</v>
      </c>
      <c r="F43" s="365">
        <f>'PF Roller Std Frame D'!F43*(1+Sumary!$C$36)</f>
        <v>99.303680336799999</v>
      </c>
      <c r="G43" s="365">
        <f>'PF Roller Std Frame D'!G43*(1+Sumary!$C$36)</f>
        <v>108.68794470039998</v>
      </c>
      <c r="H43" s="365">
        <f>'PF Roller Std Frame D'!H43*(1+Sumary!$C$36)</f>
        <v>123.9165633028</v>
      </c>
      <c r="I43" s="365">
        <f>'PF Roller Std Frame D'!I43*(1+Sumary!$C$36)</f>
        <v>135.89510007999996</v>
      </c>
    </row>
    <row r="44" spans="1:9" ht="15" customHeight="1" x14ac:dyDescent="0.2">
      <c r="A44" s="534"/>
      <c r="B44" s="363">
        <f>[14]Sumary!U11</f>
        <v>1.8</v>
      </c>
      <c r="C44" s="364">
        <f>[14]Sumary!V11</f>
        <v>70.866141732283467</v>
      </c>
      <c r="D44" s="365">
        <f>'PF Roller Std Frame D'!D44*(1+Sumary!$C$36)</f>
        <v>86.433582099999995</v>
      </c>
      <c r="E44" s="365">
        <f>'PF Roller Std Frame D'!E44*(1+Sumary!$C$36)</f>
        <v>96.569490819999999</v>
      </c>
      <c r="F44" s="365">
        <f>'PF Roller Std Frame D'!F44*(1+Sumary!$C$36)</f>
        <v>106.70539954</v>
      </c>
      <c r="G44" s="365">
        <f>'PF Roller Std Frame D'!G44*(1+Sumary!$C$36)</f>
        <v>116.90799187</v>
      </c>
      <c r="H44" s="365">
        <f>'PF Roller Std Frame D'!H44*(1+Sumary!$C$36)</f>
        <v>132.94958989000003</v>
      </c>
      <c r="I44" s="365">
        <f>'PF Roller Std Frame D'!I44*(1+Sumary!$C$36)</f>
        <v>145.89621399999999</v>
      </c>
    </row>
    <row r="45" spans="1:9" ht="15" customHeight="1" x14ac:dyDescent="0.2">
      <c r="A45" s="351" t="s">
        <v>7</v>
      </c>
    </row>
    <row r="46" spans="1:9" ht="15" customHeight="1" x14ac:dyDescent="0.2">
      <c r="A46" s="354"/>
      <c r="B46" s="535"/>
      <c r="C46" s="536"/>
      <c r="D46" s="536"/>
      <c r="E46" s="536"/>
      <c r="F46" s="536"/>
      <c r="G46" s="536"/>
      <c r="H46" s="536"/>
      <c r="I46" s="536"/>
    </row>
    <row r="47" spans="1:9" ht="15" customHeight="1" x14ac:dyDescent="0.2">
      <c r="A47" s="533" t="s">
        <v>254</v>
      </c>
      <c r="B47" s="355" t="s">
        <v>255</v>
      </c>
      <c r="C47" s="356"/>
      <c r="D47" s="357">
        <f>[14]Sumary!W3</f>
        <v>0.61</v>
      </c>
      <c r="E47" s="357">
        <f>[14]Sumary!X3</f>
        <v>0.76200000000000001</v>
      </c>
      <c r="F47" s="357">
        <f>[14]Sumary!Y3</f>
        <v>0.91400000000000003</v>
      </c>
      <c r="G47" s="357">
        <f>[14]Sumary!Z3</f>
        <v>1.0669999999999999</v>
      </c>
      <c r="H47" s="357">
        <f>[14]Sumary!AA3</f>
        <v>1.2190000000000001</v>
      </c>
      <c r="I47" s="357">
        <f>[14]Sumary!AB3</f>
        <v>1.4</v>
      </c>
    </row>
    <row r="48" spans="1:9" ht="15" customHeight="1" x14ac:dyDescent="0.2">
      <c r="A48" s="534"/>
      <c r="B48" s="367"/>
      <c r="C48" s="368" t="s">
        <v>256</v>
      </c>
      <c r="D48" s="361">
        <f>[14]Sumary!W4</f>
        <v>24.015748031496063</v>
      </c>
      <c r="E48" s="361">
        <f>[14]Sumary!X4</f>
        <v>30</v>
      </c>
      <c r="F48" s="361">
        <f>[14]Sumary!Y4</f>
        <v>35.984251968503933</v>
      </c>
      <c r="G48" s="361">
        <f>[14]Sumary!Z4</f>
        <v>42.00787401574803</v>
      </c>
      <c r="H48" s="361">
        <f>[14]Sumary!AA4</f>
        <v>47.99212598425197</v>
      </c>
      <c r="I48" s="361">
        <f>[14]Sumary!AB4</f>
        <v>55.118110236220474</v>
      </c>
    </row>
    <row r="49" spans="1:15" ht="15" customHeight="1" x14ac:dyDescent="0.2">
      <c r="A49" s="534"/>
      <c r="B49" s="363">
        <f>[14]Sumary!U5</f>
        <v>0.61</v>
      </c>
      <c r="C49" s="364">
        <f>[14]Sumary!V5</f>
        <v>24.015748031496063</v>
      </c>
      <c r="D49" s="365">
        <f>'PF Roller Std Frame D'!D49*(1+Sumary!$C$36)</f>
        <v>62.866059100000001</v>
      </c>
      <c r="E49" s="365">
        <f>'PF Roller Std Frame D'!E49*(1+Sumary!$C$36)</f>
        <v>69.829439020000009</v>
      </c>
      <c r="F49" s="365">
        <f>'PF Roller Std Frame D'!F49*(1+Sumary!$C$36)</f>
        <v>76.792818940000004</v>
      </c>
      <c r="G49" s="365">
        <f>'PF Roller Std Frame D'!G49*(1+Sumary!$C$36)</f>
        <v>83.802010569999993</v>
      </c>
      <c r="H49" s="365">
        <f>'PF Roller Std Frame D'!H49*(1+Sumary!$C$36)</f>
        <v>97.331533990000011</v>
      </c>
      <c r="I49" s="365">
        <f>'PF Roller Std Frame D'!I49*(1+Sumary!$C$36)</f>
        <v>106.59841</v>
      </c>
    </row>
    <row r="50" spans="1:15" ht="15" customHeight="1" x14ac:dyDescent="0.2">
      <c r="A50" s="534"/>
      <c r="B50" s="363">
        <f>[14]Sumary!U6</f>
        <v>0.76200000000000001</v>
      </c>
      <c r="C50" s="364">
        <f>[14]Sumary!V6</f>
        <v>30</v>
      </c>
      <c r="D50" s="365">
        <f>'PF Roller Std Frame D'!D50*(1+Sumary!$C$36)</f>
        <v>66.247855420000008</v>
      </c>
      <c r="E50" s="365">
        <f>'PF Roller Std Frame D'!E50*(1+Sumary!$C$36)</f>
        <v>73.709034123999999</v>
      </c>
      <c r="F50" s="365">
        <f>'PF Roller Std Frame D'!F50*(1+Sumary!$C$36)</f>
        <v>81.170212828000004</v>
      </c>
      <c r="G50" s="365">
        <f>'PF Roller Std Frame D'!G50*(1+Sumary!$C$36)</f>
        <v>88.680478233999992</v>
      </c>
      <c r="H50" s="365">
        <f>'PF Roller Std Frame D'!H50*(1+Sumary!$C$36)</f>
        <v>102.70780043800001</v>
      </c>
      <c r="I50" s="365">
        <f>'PF Roller Std Frame D'!I50*(1+Sumary!$C$36)</f>
        <v>112.56745000000001</v>
      </c>
    </row>
    <row r="51" spans="1:15" ht="15" customHeight="1" x14ac:dyDescent="0.2">
      <c r="A51" s="534"/>
      <c r="B51" s="363">
        <f>[14]Sumary!U7</f>
        <v>0.91400000000000003</v>
      </c>
      <c r="C51" s="364">
        <f>[14]Sumary!V7</f>
        <v>35.984251968503933</v>
      </c>
      <c r="D51" s="365">
        <f>'PF Roller Std Frame D'!D51*(1+Sumary!$C$36)</f>
        <v>69.629651740000014</v>
      </c>
      <c r="E51" s="365">
        <f>'PF Roller Std Frame D'!E51*(1+Sumary!$C$36)</f>
        <v>77.588629228000002</v>
      </c>
      <c r="F51" s="365">
        <f>'PF Roller Std Frame D'!F51*(1+Sumary!$C$36)</f>
        <v>85.547606716000018</v>
      </c>
      <c r="G51" s="365">
        <f>'PF Roller Std Frame D'!G51*(1+Sumary!$C$36)</f>
        <v>93.558945898000019</v>
      </c>
      <c r="H51" s="365">
        <f>'PF Roller Std Frame D'!H51*(1+Sumary!$C$36)</f>
        <v>108.08406688600002</v>
      </c>
      <c r="I51" s="365">
        <f>'PF Roller Std Frame D'!I51*(1+Sumary!$C$36)</f>
        <v>118.53649000000001</v>
      </c>
    </row>
    <row r="52" spans="1:15" ht="15" customHeight="1" x14ac:dyDescent="0.2">
      <c r="A52" s="534"/>
      <c r="B52" s="363">
        <f>[14]Sumary!U8</f>
        <v>1.0669999999999999</v>
      </c>
      <c r="C52" s="364">
        <f>[14]Sumary!V8</f>
        <v>42.00787401574803</v>
      </c>
      <c r="D52" s="365">
        <f>'PF Roller Std Frame D'!D52*(1+Sumary!$C$36)</f>
        <v>73.033696719999995</v>
      </c>
      <c r="E52" s="365">
        <f>'PF Roller Std Frame D'!E52*(1+Sumary!$C$36)</f>
        <v>81.493747984000009</v>
      </c>
      <c r="F52" s="365">
        <f>'PF Roller Std Frame D'!F52*(1+Sumary!$C$36)</f>
        <v>89.953799247999996</v>
      </c>
      <c r="G52" s="365">
        <f>'PF Roller Std Frame D'!G52*(1+Sumary!$C$36)</f>
        <v>98.469508743999995</v>
      </c>
      <c r="H52" s="365">
        <f>'PF Roller Std Frame D'!H52*(1+Sumary!$C$36)</f>
        <v>113.49570350800001</v>
      </c>
      <c r="I52" s="365">
        <f>'PF Roller Std Frame D'!I52*(1+Sumary!$C$36)</f>
        <v>124.5448</v>
      </c>
    </row>
    <row r="53" spans="1:15" ht="15" customHeight="1" x14ac:dyDescent="0.2">
      <c r="A53" s="534"/>
      <c r="B53" s="363">
        <f>[14]Sumary!U9</f>
        <v>1.2190000000000001</v>
      </c>
      <c r="C53" s="364">
        <f>[14]Sumary!V9</f>
        <v>47.99212598425197</v>
      </c>
      <c r="D53" s="365">
        <f>'PF Roller Std Frame D'!D53*(1+Sumary!$C$36)</f>
        <v>76.415493040000001</v>
      </c>
      <c r="E53" s="365">
        <f>'PF Roller Std Frame D'!E53*(1+Sumary!$C$36)</f>
        <v>85.373343088000013</v>
      </c>
      <c r="F53" s="365">
        <f>'PF Roller Std Frame D'!F53*(1+Sumary!$C$36)</f>
        <v>94.33119313600001</v>
      </c>
      <c r="G53" s="365">
        <f>'PF Roller Std Frame D'!G53*(1+Sumary!$C$36)</f>
        <v>103.34797640800001</v>
      </c>
      <c r="H53" s="365">
        <f>'PF Roller Std Frame D'!H53*(1+Sumary!$C$36)</f>
        <v>118.87196995600002</v>
      </c>
      <c r="I53" s="365">
        <f>'PF Roller Std Frame D'!I53*(1+Sumary!$C$36)</f>
        <v>130.51384000000002</v>
      </c>
    </row>
    <row r="54" spans="1:15" ht="15" customHeight="1" x14ac:dyDescent="0.2">
      <c r="A54" s="534"/>
      <c r="B54" s="363">
        <f>[14]Sumary!U10</f>
        <v>1.524</v>
      </c>
      <c r="C54" s="364">
        <f>[14]Sumary!V10</f>
        <v>60</v>
      </c>
      <c r="D54" s="365">
        <f>'PF Roller Std Frame D'!D54*(1+Sumary!$C$36)</f>
        <v>83.201334340000002</v>
      </c>
      <c r="E54" s="365">
        <f>'PF Roller Std Frame D'!E54*(1+Sumary!$C$36)</f>
        <v>93.158056948000009</v>
      </c>
      <c r="F54" s="365">
        <f>'PF Roller Std Frame D'!F54*(1+Sumary!$C$36)</f>
        <v>103.114779556</v>
      </c>
      <c r="G54" s="365">
        <f>'PF Roller Std Frame D'!G54*(1+Sumary!$C$36)</f>
        <v>113.137006918</v>
      </c>
      <c r="H54" s="365">
        <f>'PF Roller Std Frame D'!H54*(1+Sumary!$C$36)</f>
        <v>129.65987302600001</v>
      </c>
      <c r="I54" s="365">
        <f>'PF Roller Std Frame D'!I54*(1+Sumary!$C$36)</f>
        <v>142.49118999999999</v>
      </c>
    </row>
    <row r="55" spans="1:15" ht="15" customHeight="1" x14ac:dyDescent="0.2">
      <c r="A55" s="534"/>
      <c r="B55" s="363">
        <f>[14]Sumary!U11</f>
        <v>1.8</v>
      </c>
      <c r="C55" s="364">
        <f>[14]Sumary!V11</f>
        <v>70.866141732283467</v>
      </c>
      <c r="D55" s="365">
        <f>'PF Roller Std Frame D'!D55*(1+Sumary!$C$36)</f>
        <v>89.341964500000003</v>
      </c>
      <c r="E55" s="365">
        <f>'PF Roller Std Frame D'!E55*(1+Sumary!$C$36)</f>
        <v>100.20258490000001</v>
      </c>
      <c r="F55" s="365">
        <f>'PF Roller Std Frame D'!F55*(1+Sumary!$C$36)</f>
        <v>111.06320530000002</v>
      </c>
      <c r="G55" s="365">
        <f>'PF Roller Std Frame D'!G55*(1+Sumary!$C$36)</f>
        <v>121.99527714999999</v>
      </c>
      <c r="H55" s="365">
        <f>'PF Roller Std Frame D'!H55*(1+Sumary!$C$36)</f>
        <v>139.42204105000002</v>
      </c>
      <c r="I55" s="365">
        <f>'PF Roller Std Frame D'!I55*(1+Sumary!$C$36)</f>
        <v>153.32971000000001</v>
      </c>
    </row>
    <row r="56" spans="1:15" ht="15" customHeight="1" x14ac:dyDescent="0.2">
      <c r="A56" s="351" t="s">
        <v>245</v>
      </c>
    </row>
    <row r="57" spans="1:15" ht="15" customHeight="1" x14ac:dyDescent="0.2">
      <c r="A57" s="354"/>
      <c r="B57" s="535"/>
      <c r="C57" s="536"/>
      <c r="D57" s="536"/>
      <c r="E57" s="536"/>
      <c r="F57" s="536"/>
      <c r="G57" s="536"/>
      <c r="H57" s="536"/>
      <c r="I57" s="536"/>
    </row>
    <row r="58" spans="1:15" ht="15" customHeight="1" x14ac:dyDescent="0.2">
      <c r="A58" s="533" t="s">
        <v>254</v>
      </c>
      <c r="B58" s="355" t="s">
        <v>255</v>
      </c>
      <c r="C58" s="356"/>
      <c r="D58" s="357">
        <f>[14]Sumary!W3</f>
        <v>0.61</v>
      </c>
      <c r="E58" s="357">
        <f>[14]Sumary!X3</f>
        <v>0.76200000000000001</v>
      </c>
      <c r="F58" s="357">
        <f>[14]Sumary!Y3</f>
        <v>0.91400000000000003</v>
      </c>
      <c r="G58" s="357">
        <f>[14]Sumary!Z3</f>
        <v>1.0669999999999999</v>
      </c>
      <c r="H58" s="357">
        <f>[14]Sumary!AA3</f>
        <v>1.2190000000000001</v>
      </c>
      <c r="I58" s="357">
        <f>[14]Sumary!AB3</f>
        <v>1.4</v>
      </c>
    </row>
    <row r="59" spans="1:15" ht="15" customHeight="1" x14ac:dyDescent="0.2">
      <c r="A59" s="534"/>
      <c r="B59" s="359"/>
      <c r="C59" s="360" t="s">
        <v>256</v>
      </c>
      <c r="D59" s="361">
        <f>[14]Sumary!W4</f>
        <v>24.015748031496063</v>
      </c>
      <c r="E59" s="361">
        <f>[14]Sumary!X4</f>
        <v>30</v>
      </c>
      <c r="F59" s="361">
        <f>[14]Sumary!Y4</f>
        <v>35.984251968503933</v>
      </c>
      <c r="G59" s="361">
        <f>[14]Sumary!Z4</f>
        <v>42.00787401574803</v>
      </c>
      <c r="H59" s="361">
        <f>[14]Sumary!AA4</f>
        <v>47.99212598425197</v>
      </c>
      <c r="I59" s="361">
        <f>[14]Sumary!AB4</f>
        <v>55.118110236220474</v>
      </c>
    </row>
    <row r="60" spans="1:15" ht="15" customHeight="1" x14ac:dyDescent="0.2">
      <c r="A60" s="534"/>
      <c r="B60" s="363">
        <f>[14]Sumary!U5</f>
        <v>0.61</v>
      </c>
      <c r="C60" s="364">
        <f>[14]Sumary!V5</f>
        <v>24.015748031496063</v>
      </c>
      <c r="D60" s="365">
        <f>'PF Roller Std Frame D'!D60*(1+Sumary!$C$36)</f>
        <v>67.446146499999998</v>
      </c>
      <c r="E60" s="365">
        <f>'PF Roller Std Frame D'!E60*(1+Sumary!$C$36)</f>
        <v>75.550794100000005</v>
      </c>
      <c r="F60" s="365">
        <f>'PF Roller Std Frame D'!F60*(1+Sumary!$C$36)</f>
        <v>83.655441700000011</v>
      </c>
      <c r="G60" s="365">
        <f>'PF Roller Std Frame D'!G60*(1+Sumary!$C$36)</f>
        <v>91.813409350000001</v>
      </c>
      <c r="H60" s="365">
        <f>'PF Roller Std Frame D'!H60*(1+Sumary!$C$36)</f>
        <v>108.74971195000001</v>
      </c>
      <c r="I60" s="365">
        <f>'PF Roller Std Frame D'!I60*(1+Sumary!$C$36)</f>
        <v>119.711986</v>
      </c>
    </row>
    <row r="61" spans="1:15" ht="15" customHeight="1" x14ac:dyDescent="0.2">
      <c r="A61" s="534"/>
      <c r="B61" s="363">
        <f>[14]Sumary!U6</f>
        <v>0.76200000000000001</v>
      </c>
      <c r="C61" s="364">
        <f>[14]Sumary!V6</f>
        <v>30</v>
      </c>
      <c r="D61" s="365">
        <f>'PF Roller Std Frame D'!D61*(1+Sumary!$C$36)</f>
        <v>71.517223299999998</v>
      </c>
      <c r="E61" s="365">
        <f>'PF Roller Std Frame D'!E61*(1+Sumary!$C$36)</f>
        <v>80.291424820000003</v>
      </c>
      <c r="F61" s="365">
        <f>'PF Roller Std Frame D'!F61*(1+Sumary!$C$36)</f>
        <v>89.065626340000009</v>
      </c>
      <c r="G61" s="365">
        <f>'PF Roller Std Frame D'!G61*(1+Sumary!$C$36)</f>
        <v>97.897552869999998</v>
      </c>
      <c r="H61" s="365">
        <f>'PF Roller Std Frame D'!H61*(1+Sumary!$C$36)</f>
        <v>115.50340939</v>
      </c>
      <c r="I61" s="365">
        <f>'PF Roller Std Frame D'!I61*(1+Sumary!$C$36)</f>
        <v>127.2629812</v>
      </c>
    </row>
    <row r="62" spans="1:15" ht="15" customHeight="1" x14ac:dyDescent="0.2">
      <c r="A62" s="534"/>
      <c r="B62" s="363">
        <f>[14]Sumary!U7</f>
        <v>0.91400000000000003</v>
      </c>
      <c r="C62" s="364">
        <f>[14]Sumary!V7</f>
        <v>35.984251968503933</v>
      </c>
      <c r="D62" s="365">
        <f>'PF Roller Std Frame D'!D62*(1+Sumary!$C$36)</f>
        <v>75.588300099999998</v>
      </c>
      <c r="E62" s="365">
        <f>'PF Roller Std Frame D'!E62*(1+Sumary!$C$36)</f>
        <v>85.032055540000002</v>
      </c>
      <c r="F62" s="365">
        <f>'PF Roller Std Frame D'!F62*(1+Sumary!$C$36)</f>
        <v>94.475810980000006</v>
      </c>
      <c r="G62" s="365">
        <f>'PF Roller Std Frame D'!G62*(1+Sumary!$C$36)</f>
        <v>103.98169639000001</v>
      </c>
      <c r="H62" s="365">
        <f>'PF Roller Std Frame D'!H62*(1+Sumary!$C$36)</f>
        <v>122.25710683000001</v>
      </c>
      <c r="I62" s="365">
        <f>'PF Roller Std Frame D'!I62*(1+Sumary!$C$36)</f>
        <v>134.8139764</v>
      </c>
      <c r="K62" s="4" t="s">
        <v>970</v>
      </c>
      <c r="L62" s="352"/>
      <c r="M62" s="352"/>
      <c r="N62" s="369">
        <f>[14]Sumary!C31+[14]Sumary!C31*(ExtrasMarkUp)</f>
        <v>2.9970000000000003</v>
      </c>
      <c r="O62" s="370" t="s">
        <v>971</v>
      </c>
    </row>
    <row r="63" spans="1:15" ht="15" customHeight="1" x14ac:dyDescent="0.2">
      <c r="A63" s="534"/>
      <c r="B63" s="363">
        <f>[14]Sumary!U8</f>
        <v>1.0669999999999999</v>
      </c>
      <c r="C63" s="364">
        <f>[14]Sumary!V8</f>
        <v>42.00787401574803</v>
      </c>
      <c r="D63" s="365">
        <f>'PF Roller Std Frame D'!D63*(1+Sumary!$C$36)</f>
        <v>79.686160300000012</v>
      </c>
      <c r="E63" s="365">
        <f>'PF Roller Std Frame D'!E63*(1+Sumary!$C$36)</f>
        <v>89.803874619999988</v>
      </c>
      <c r="F63" s="365">
        <f>'PF Roller Std Frame D'!F63*(1+Sumary!$C$36)</f>
        <v>99.921588940000007</v>
      </c>
      <c r="G63" s="365">
        <f>'PF Roller Std Frame D'!G63*(1+Sumary!$C$36)</f>
        <v>110.10586716999998</v>
      </c>
      <c r="H63" s="365">
        <f>'PF Roller Std Frame D'!H63*(1+Sumary!$C$36)</f>
        <v>129.05523649</v>
      </c>
      <c r="I63" s="365">
        <f>'PF Roller Std Frame D'!I63*(1+Sumary!$C$36)</f>
        <v>142.41464919999999</v>
      </c>
      <c r="K63" s="352" t="s">
        <v>972</v>
      </c>
      <c r="L63" s="352"/>
      <c r="M63" s="352"/>
      <c r="N63" s="369">
        <f>[14]Sumary!C32+[14]Sumary!C32*(ExtrasMarkUp)</f>
        <v>0.67500000000000004</v>
      </c>
      <c r="O63" s="370" t="s">
        <v>971</v>
      </c>
    </row>
    <row r="64" spans="1:15" ht="15" customHeight="1" x14ac:dyDescent="0.2">
      <c r="A64" s="534"/>
      <c r="B64" s="363">
        <f>[14]Sumary!U9</f>
        <v>1.2190000000000001</v>
      </c>
      <c r="C64" s="364">
        <f>[14]Sumary!V9</f>
        <v>47.99212598425197</v>
      </c>
      <c r="D64" s="365">
        <f>'PF Roller Std Frame D'!D64*(1+Sumary!$C$36)</f>
        <v>83.757237100000012</v>
      </c>
      <c r="E64" s="365">
        <f>'PF Roller Std Frame D'!E64*(1+Sumary!$C$36)</f>
        <v>94.544505340000001</v>
      </c>
      <c r="F64" s="365">
        <f>'PF Roller Std Frame D'!F64*(1+Sumary!$C$36)</f>
        <v>105.33177358000003</v>
      </c>
      <c r="G64" s="365">
        <f>'PF Roller Std Frame D'!G64*(1+Sumary!$C$36)</f>
        <v>116.19001069000001</v>
      </c>
      <c r="H64" s="365">
        <f>'PF Roller Std Frame D'!H64*(1+Sumary!$C$36)</f>
        <v>135.80893393000002</v>
      </c>
      <c r="I64" s="365">
        <f>'PF Roller Std Frame D'!I64*(1+Sumary!$C$36)</f>
        <v>149.96564439999997</v>
      </c>
      <c r="K64" s="4" t="s">
        <v>598</v>
      </c>
      <c r="L64" s="352"/>
      <c r="M64" s="352"/>
      <c r="N64" s="369">
        <f>[14]Sumary!C33+[14]Sumary!C33*(ExtrasMarkUp)</f>
        <v>0.76949999999999996</v>
      </c>
      <c r="O64" s="370" t="s">
        <v>973</v>
      </c>
    </row>
    <row r="65" spans="1:15" ht="15" customHeight="1" x14ac:dyDescent="0.2">
      <c r="A65" s="534"/>
      <c r="B65" s="363">
        <f>[14]Sumary!U10</f>
        <v>1.524</v>
      </c>
      <c r="C65" s="364">
        <f>[14]Sumary!V10</f>
        <v>60</v>
      </c>
      <c r="D65" s="365">
        <f>'PF Roller Std Frame D'!D65*(1+Sumary!$C$36)</f>
        <v>91.926174099999997</v>
      </c>
      <c r="E65" s="365">
        <f>'PF Roller Std Frame D'!E65*(1+Sumary!$C$36)</f>
        <v>104.05695514000001</v>
      </c>
      <c r="F65" s="365">
        <f>'PF Roller Std Frame D'!F65*(1+Sumary!$C$36)</f>
        <v>116.18773618</v>
      </c>
      <c r="G65" s="365">
        <f>'PF Roller Std Frame D'!G65*(1+Sumary!$C$36)</f>
        <v>128.39832498999999</v>
      </c>
      <c r="H65" s="365">
        <f>'PF Roller Std Frame D'!H65*(1+Sumary!$C$36)</f>
        <v>149.36076103000002</v>
      </c>
      <c r="I65" s="365">
        <f>'PF Roller Std Frame D'!I65*(1+Sumary!$C$36)</f>
        <v>165.1173124</v>
      </c>
      <c r="K65" s="4" t="s">
        <v>974</v>
      </c>
      <c r="L65" s="352"/>
      <c r="M65" s="352"/>
      <c r="N65" s="369">
        <f>[14]Sumary!C34+[14]Sumary!C34*(ExtrasMarkUp)</f>
        <v>0.28349999999999997</v>
      </c>
      <c r="O65" s="370" t="s">
        <v>971</v>
      </c>
    </row>
    <row r="66" spans="1:15" ht="15" customHeight="1" x14ac:dyDescent="0.2">
      <c r="A66" s="534"/>
      <c r="B66" s="363">
        <f>[14]Sumary!U11</f>
        <v>1.8</v>
      </c>
      <c r="C66" s="364">
        <f>[14]Sumary!V11</f>
        <v>70.866141732283467</v>
      </c>
      <c r="D66" s="365">
        <f>'PF Roller Std Frame D'!D66*(1+Sumary!$C$36)</f>
        <v>99.318392500000016</v>
      </c>
      <c r="E66" s="365">
        <f>'PF Roller Std Frame D'!E66*(1+Sumary!$C$36)</f>
        <v>112.6649425</v>
      </c>
      <c r="F66" s="365">
        <f>'PF Roller Std Frame D'!F66*(1+Sumary!$C$36)</f>
        <v>126.0114925</v>
      </c>
      <c r="G66" s="365">
        <f>'PF Roller Std Frame D'!G66*(1+Sumary!$C$36)</f>
        <v>139.44584875000001</v>
      </c>
      <c r="H66" s="365">
        <f>'PF Roller Std Frame D'!H66*(1+Sumary!$C$36)</f>
        <v>161.62405375000003</v>
      </c>
      <c r="I66" s="365">
        <f>'PF Roller Std Frame D'!I66*(1+Sumary!$C$36)</f>
        <v>178.82832999999999</v>
      </c>
      <c r="K66" s="4" t="s">
        <v>975</v>
      </c>
      <c r="L66" s="352"/>
      <c r="M66" s="352"/>
      <c r="N66" s="369">
        <f>[14]Sumary!C35+[14]Sumary!C35*(ExtrasMarkUp)</f>
        <v>0.13500000000000001</v>
      </c>
      <c r="O66" s="370" t="s">
        <v>973</v>
      </c>
    </row>
  </sheetData>
  <mergeCells count="12">
    <mergeCell ref="A58:A66"/>
    <mergeCell ref="B2:I2"/>
    <mergeCell ref="A3:A11"/>
    <mergeCell ref="B13:I13"/>
    <mergeCell ref="A14:A22"/>
    <mergeCell ref="B24:I24"/>
    <mergeCell ref="A25:A33"/>
    <mergeCell ref="B35:I35"/>
    <mergeCell ref="A36:A44"/>
    <mergeCell ref="B46:I46"/>
    <mergeCell ref="A47:A55"/>
    <mergeCell ref="B57:I57"/>
  </mergeCells>
  <pageMargins left="0.59055118110236227" right="0.23622047244094491" top="0.74803149606299213" bottom="0.74803149606299213" header="0.31496062992125984" footer="0.31496062992125984"/>
  <pageSetup paperSize="9" scale="67" orientation="portrait" r:id="rId1"/>
  <headerFooter>
    <oddHeader>&amp;C&amp;14PF Roller Blinds Std Frame</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58E-79BF-4F4D-AC72-04C972E47489}">
  <dimension ref="A1:P66"/>
  <sheetViews>
    <sheetView view="pageLayout" zoomScaleNormal="100" zoomScaleSheetLayoutView="100" workbookViewId="0">
      <selection activeCell="N58" sqref="N58"/>
    </sheetView>
  </sheetViews>
  <sheetFormatPr defaultRowHeight="12.75" x14ac:dyDescent="0.2"/>
  <cols>
    <col min="1" max="9" width="8.5703125" style="352" customWidth="1"/>
    <col min="10" max="16384" width="9.140625" style="4"/>
  </cols>
  <sheetData>
    <row r="1" spans="1:16" ht="15" customHeight="1" x14ac:dyDescent="0.25">
      <c r="A1" s="351" t="s">
        <v>962</v>
      </c>
      <c r="K1" s="353" t="s">
        <v>963</v>
      </c>
    </row>
    <row r="2" spans="1:16" ht="15" customHeight="1" x14ac:dyDescent="0.2">
      <c r="A2" s="354"/>
      <c r="B2" s="535"/>
      <c r="C2" s="536"/>
      <c r="D2" s="536"/>
      <c r="E2" s="536"/>
      <c r="F2" s="536"/>
      <c r="G2" s="536"/>
      <c r="H2" s="536"/>
      <c r="I2" s="536"/>
    </row>
    <row r="3" spans="1:16" ht="15" customHeight="1" x14ac:dyDescent="0.2">
      <c r="A3" s="537" t="s">
        <v>254</v>
      </c>
      <c r="B3" s="355" t="s">
        <v>255</v>
      </c>
      <c r="C3" s="356"/>
      <c r="D3" s="357">
        <f>[14]Sumary!W3</f>
        <v>0.61</v>
      </c>
      <c r="E3" s="357">
        <f>[14]Sumary!X3</f>
        <v>0.76200000000000001</v>
      </c>
      <c r="F3" s="357">
        <f>[14]Sumary!Y3</f>
        <v>0.91400000000000003</v>
      </c>
      <c r="G3" s="357">
        <f>[14]Sumary!Z3</f>
        <v>1.0669999999999999</v>
      </c>
      <c r="H3" s="357">
        <f>[14]Sumary!AA3</f>
        <v>1.2190000000000001</v>
      </c>
      <c r="I3" s="357">
        <f>[14]Sumary!AB3</f>
        <v>1.4</v>
      </c>
      <c r="K3" s="358" t="s">
        <v>964</v>
      </c>
    </row>
    <row r="4" spans="1:16" ht="15" customHeight="1" x14ac:dyDescent="0.2">
      <c r="A4" s="538"/>
      <c r="B4" s="359"/>
      <c r="C4" s="360" t="s">
        <v>256</v>
      </c>
      <c r="D4" s="361">
        <f>[14]Sumary!W4</f>
        <v>24.015748031496063</v>
      </c>
      <c r="E4" s="361">
        <f>[14]Sumary!X4</f>
        <v>30</v>
      </c>
      <c r="F4" s="361">
        <f>[14]Sumary!Y4</f>
        <v>35.984251968503933</v>
      </c>
      <c r="G4" s="361">
        <f>[14]Sumary!Z4</f>
        <v>42.00787401574803</v>
      </c>
      <c r="H4" s="361">
        <f>[14]Sumary!AA4</f>
        <v>47.99212598425197</v>
      </c>
      <c r="I4" s="361">
        <f>[14]Sumary!AB4</f>
        <v>55.118110236220474</v>
      </c>
      <c r="K4" s="362"/>
      <c r="L4" s="362"/>
      <c r="M4" s="362"/>
      <c r="N4" s="362"/>
      <c r="O4" s="362"/>
    </row>
    <row r="5" spans="1:16" ht="15" customHeight="1" x14ac:dyDescent="0.2">
      <c r="A5" s="538"/>
      <c r="B5" s="363">
        <f>[14]Sumary!U5</f>
        <v>0.61</v>
      </c>
      <c r="C5" s="364">
        <f>[14]Sumary!V5</f>
        <v>24.015748031496063</v>
      </c>
      <c r="D5" s="365">
        <f>'[14]PF Roller Std Frame'!D5+'[14]PF Roller Std Frame'!D5*(SpecailFrameExtra)</f>
        <v>68.788294353999987</v>
      </c>
      <c r="E5" s="365">
        <f>'[14]PF Roller Std Frame'!E5+'[14]PF Roller Std Frame'!E5*(SpecailFrameExtra)</f>
        <v>74.61689720679999</v>
      </c>
      <c r="F5" s="365">
        <f>'[14]PF Roller Std Frame'!F5+'[14]PF Roller Std Frame'!F5*(SpecailFrameExtra)</f>
        <v>80.445500059599993</v>
      </c>
      <c r="G5" s="365">
        <f>'[14]PF Roller Std Frame'!G5+'[14]PF Roller Std Frame'!G5*(SpecailFrameExtra)</f>
        <v>86.312448983799996</v>
      </c>
      <c r="H5" s="365">
        <f>'[14]PF Roller Std Frame'!H5+'[14]PF Roller Std Frame'!H5*(SpecailFrameExtra)</f>
        <v>94.277544376600005</v>
      </c>
      <c r="I5" s="365">
        <f>'[14]PF Roller Std Frame'!I5+'[14]PF Roller Std Frame'!I5*(SpecailFrameExtra)</f>
        <v>101.53541476000001</v>
      </c>
      <c r="K5" s="362" t="s">
        <v>976</v>
      </c>
      <c r="L5" s="362"/>
      <c r="M5" s="362"/>
      <c r="N5" s="362"/>
      <c r="O5" s="362"/>
      <c r="P5" s="362"/>
    </row>
    <row r="6" spans="1:16" ht="15" customHeight="1" x14ac:dyDescent="0.2">
      <c r="A6" s="538"/>
      <c r="B6" s="363">
        <f>[14]Sumary!U6</f>
        <v>0.76200000000000001</v>
      </c>
      <c r="C6" s="364">
        <f>[14]Sumary!V6</f>
        <v>30</v>
      </c>
      <c r="D6" s="365">
        <f>'[14]PF Roller Std Frame'!D6+'[14]PF Roller Std Frame'!D6*(SpecailFrameExtra)</f>
        <v>71.237587454799993</v>
      </c>
      <c r="E6" s="365">
        <f>'[14]PF Roller Std Frame'!E6+'[14]PF Roller Std Frame'!E6*(SpecailFrameExtra)</f>
        <v>77.228164134160011</v>
      </c>
      <c r="F6" s="365">
        <f>'[14]PF Roller Std Frame'!F6+'[14]PF Roller Std Frame'!F6*(SpecailFrameExtra)</f>
        <v>83.218740813520014</v>
      </c>
      <c r="G6" s="365">
        <f>'[14]PF Roller Std Frame'!G6+'[14]PF Roller Std Frame'!G6*(SpecailFrameExtra)</f>
        <v>89.248729181559995</v>
      </c>
      <c r="H6" s="365">
        <f>'[14]PF Roller Std Frame'!H6+'[14]PF Roller Std Frame'!H6*(SpecailFrameExtra)</f>
        <v>97.375798400920004</v>
      </c>
      <c r="I6" s="365">
        <f>'[14]PF Roller Std Frame'!I6+'[14]PF Roller Std Frame'!I6*(SpecailFrameExtra)</f>
        <v>104.826545512</v>
      </c>
      <c r="K6" s="4" t="s">
        <v>967</v>
      </c>
      <c r="P6" s="362"/>
    </row>
    <row r="7" spans="1:16" ht="15" customHeight="1" x14ac:dyDescent="0.2">
      <c r="A7" s="538"/>
      <c r="B7" s="363">
        <f>[14]Sumary!U7</f>
        <v>0.91400000000000003</v>
      </c>
      <c r="C7" s="364">
        <f>[14]Sumary!V7</f>
        <v>35.984251968503933</v>
      </c>
      <c r="D7" s="365">
        <f>'[14]PF Roller Std Frame'!D7+'[14]PF Roller Std Frame'!D7*(SpecailFrameExtra)</f>
        <v>73.686880555600013</v>
      </c>
      <c r="E7" s="365">
        <f>'[14]PF Roller Std Frame'!E7+'[14]PF Roller Std Frame'!E7*(SpecailFrameExtra)</f>
        <v>79.839431061520003</v>
      </c>
      <c r="F7" s="365">
        <f>'[14]PF Roller Std Frame'!F7+'[14]PF Roller Std Frame'!F7*(SpecailFrameExtra)</f>
        <v>85.991981567440007</v>
      </c>
      <c r="G7" s="365">
        <f>'[14]PF Roller Std Frame'!G7+'[14]PF Roller Std Frame'!G7*(SpecailFrameExtra)</f>
        <v>92.185009379320007</v>
      </c>
      <c r="H7" s="365">
        <f>'[14]PF Roller Std Frame'!H7+'[14]PF Roller Std Frame'!H7*(SpecailFrameExtra)</f>
        <v>100.47405242524002</v>
      </c>
      <c r="I7" s="365">
        <f>'[14]PF Roller Std Frame'!I7+'[14]PF Roller Std Frame'!I7*(SpecailFrameExtra)</f>
        <v>108.11767626400001</v>
      </c>
      <c r="P7" s="362"/>
    </row>
    <row r="8" spans="1:16" ht="15" customHeight="1" x14ac:dyDescent="0.2">
      <c r="A8" s="538"/>
      <c r="B8" s="363">
        <f>[14]Sumary!U8</f>
        <v>1.0669999999999999</v>
      </c>
      <c r="C8" s="364">
        <f>[14]Sumary!V8</f>
        <v>42.00787401574803</v>
      </c>
      <c r="D8" s="365">
        <f>'[14]PF Roller Std Frame'!D8+'[14]PF Roller Std Frame'!D8*(SpecailFrameExtra)</f>
        <v>76.152287426800001</v>
      </c>
      <c r="E8" s="365">
        <f>'[14]PF Roller Std Frame'!E8+'[14]PF Roller Std Frame'!E8*(SpecailFrameExtra)</f>
        <v>82.467877376559997</v>
      </c>
      <c r="F8" s="365">
        <f>'[14]PF Roller Std Frame'!F8+'[14]PF Roller Std Frame'!F8*(SpecailFrameExtra)</f>
        <v>88.783467326319993</v>
      </c>
      <c r="G8" s="365">
        <f>'[14]PF Roller Std Frame'!G8+'[14]PF Roller Std Frame'!G8*(SpecailFrameExtra)</f>
        <v>95.140607209959995</v>
      </c>
      <c r="H8" s="365">
        <f>'[14]PF Roller Std Frame'!H8+'[14]PF Roller Std Frame'!H8*(SpecailFrameExtra)</f>
        <v>103.59268969972</v>
      </c>
      <c r="I8" s="365">
        <f>'[14]PF Roller Std Frame'!I8+'[14]PF Roller Std Frame'!I8*(SpecailFrameExtra)</f>
        <v>111.430459192</v>
      </c>
      <c r="K8" s="366" t="s">
        <v>968</v>
      </c>
      <c r="P8" s="362"/>
    </row>
    <row r="9" spans="1:16" ht="15" customHeight="1" x14ac:dyDescent="0.2">
      <c r="A9" s="538"/>
      <c r="B9" s="363">
        <f>[14]Sumary!U9</f>
        <v>1.2190000000000001</v>
      </c>
      <c r="C9" s="364">
        <f>[14]Sumary!V9</f>
        <v>47.99212598425197</v>
      </c>
      <c r="D9" s="365">
        <f>'[14]PF Roller Std Frame'!D9+'[14]PF Roller Std Frame'!D9*(SpecailFrameExtra)</f>
        <v>78.601580527600007</v>
      </c>
      <c r="E9" s="365">
        <f>'[14]PF Roller Std Frame'!E9+'[14]PF Roller Std Frame'!E9*(SpecailFrameExtra)</f>
        <v>85.079144303920003</v>
      </c>
      <c r="F9" s="365">
        <f>'[14]PF Roller Std Frame'!F9+'[14]PF Roller Std Frame'!F9*(SpecailFrameExtra)</f>
        <v>91.556708080240014</v>
      </c>
      <c r="G9" s="365">
        <f>'[14]PF Roller Std Frame'!G9+'[14]PF Roller Std Frame'!G9*(SpecailFrameExtra)</f>
        <v>98.076887407719994</v>
      </c>
      <c r="H9" s="365">
        <f>'[14]PF Roller Std Frame'!H9+'[14]PF Roller Std Frame'!H9*(SpecailFrameExtra)</f>
        <v>106.69094372404</v>
      </c>
      <c r="I9" s="365">
        <f>'[14]PF Roller Std Frame'!I9+'[14]PF Roller Std Frame'!I9*(SpecailFrameExtra)</f>
        <v>114.721589944</v>
      </c>
      <c r="K9" s="4" t="s">
        <v>969</v>
      </c>
    </row>
    <row r="10" spans="1:16" ht="15" customHeight="1" x14ac:dyDescent="0.2">
      <c r="A10" s="538"/>
      <c r="B10" s="363">
        <f>[14]Sumary!U10</f>
        <v>1.524</v>
      </c>
      <c r="C10" s="364">
        <f>[14]Sumary!V10</f>
        <v>60</v>
      </c>
      <c r="D10" s="365">
        <f>'[14]PF Roller Std Frame'!D10+'[14]PF Roller Std Frame'!D10*(SpecailFrameExtra)</f>
        <v>83.516280499600001</v>
      </c>
      <c r="E10" s="365">
        <f>'[14]PF Roller Std Frame'!E10+'[14]PF Roller Std Frame'!E10*(SpecailFrameExtra)</f>
        <v>90.318857546320004</v>
      </c>
      <c r="F10" s="365">
        <f>'[14]PF Roller Std Frame'!F10+'[14]PF Roller Std Frame'!F10*(SpecailFrameExtra)</f>
        <v>97.121434593040007</v>
      </c>
      <c r="G10" s="365">
        <f>'[14]PF Roller Std Frame'!G10+'[14]PF Roller Std Frame'!G10*(SpecailFrameExtra)</f>
        <v>103.96876543611999</v>
      </c>
      <c r="H10" s="365">
        <f>'[14]PF Roller Std Frame'!H10+'[14]PF Roller Std Frame'!H10*(SpecailFrameExtra)</f>
        <v>112.90783502284</v>
      </c>
      <c r="I10" s="365">
        <f>'[14]PF Roller Std Frame'!I10+'[14]PF Roller Std Frame'!I10*(SpecailFrameExtra)</f>
        <v>121.32550362399999</v>
      </c>
    </row>
    <row r="11" spans="1:16" ht="15" customHeight="1" x14ac:dyDescent="0.2">
      <c r="A11" s="538"/>
      <c r="B11" s="363">
        <f>[14]Sumary!U11</f>
        <v>1.8</v>
      </c>
      <c r="C11" s="364">
        <f>[14]Sumary!V11</f>
        <v>70.866141732283467</v>
      </c>
      <c r="D11" s="365">
        <f>'[14]PF Roller Std Frame'!D11+'[14]PF Roller Std Frame'!D11*(SpecailFrameExtra)</f>
        <v>87.963681130000012</v>
      </c>
      <c r="E11" s="365">
        <f>'[14]PF Roller Std Frame'!E11+'[14]PF Roller Std Frame'!E11*(SpecailFrameExtra)</f>
        <v>95.060368546000007</v>
      </c>
      <c r="F11" s="365">
        <f>'[14]PF Roller Std Frame'!F11+'[14]PF Roller Std Frame'!F11*(SpecailFrameExtra)</f>
        <v>102.15705596200002</v>
      </c>
      <c r="G11" s="365">
        <f>'[14]PF Roller Std Frame'!G11+'[14]PF Roller Std Frame'!G11*(SpecailFrameExtra)</f>
        <v>109.30043211100002</v>
      </c>
      <c r="H11" s="365">
        <f>'[14]PF Roller Std Frame'!H11+'[14]PF Roller Std Frame'!H11*(SpecailFrameExtra)</f>
        <v>118.53361206700001</v>
      </c>
      <c r="I11" s="365">
        <f>'[14]PF Roller Std Frame'!I11+'[14]PF Roller Std Frame'!I11*(SpecailFrameExtra)</f>
        <v>127.30150420000001</v>
      </c>
    </row>
    <row r="12" spans="1:16" ht="15" customHeight="1" x14ac:dyDescent="0.2">
      <c r="A12" s="351" t="s">
        <v>31</v>
      </c>
    </row>
    <row r="13" spans="1:16" ht="15" customHeight="1" x14ac:dyDescent="0.2">
      <c r="A13" s="354"/>
      <c r="B13" s="535"/>
      <c r="C13" s="536"/>
      <c r="D13" s="536"/>
      <c r="E13" s="536"/>
      <c r="F13" s="536"/>
      <c r="G13" s="536"/>
      <c r="H13" s="536"/>
      <c r="I13" s="536"/>
    </row>
    <row r="14" spans="1:16" ht="15" customHeight="1" x14ac:dyDescent="0.2">
      <c r="A14" s="533" t="s">
        <v>254</v>
      </c>
      <c r="B14" s="355" t="s">
        <v>255</v>
      </c>
      <c r="C14" s="356"/>
      <c r="D14" s="357">
        <f>[14]Sumary!W3</f>
        <v>0.61</v>
      </c>
      <c r="E14" s="357">
        <f>[14]Sumary!X3</f>
        <v>0.76200000000000001</v>
      </c>
      <c r="F14" s="357">
        <f>[14]Sumary!Y3</f>
        <v>0.91400000000000003</v>
      </c>
      <c r="G14" s="357">
        <f>[14]Sumary!Z3</f>
        <v>1.0669999999999999</v>
      </c>
      <c r="H14" s="357">
        <f>[14]Sumary!AA3</f>
        <v>1.2190000000000001</v>
      </c>
      <c r="I14" s="357">
        <f>[14]Sumary!AB3</f>
        <v>1.4</v>
      </c>
    </row>
    <row r="15" spans="1:16" ht="15" customHeight="1" x14ac:dyDescent="0.2">
      <c r="A15" s="534"/>
      <c r="B15" s="367"/>
      <c r="C15" s="368" t="s">
        <v>256</v>
      </c>
      <c r="D15" s="361">
        <f>[14]Sumary!W4</f>
        <v>24.015748031496063</v>
      </c>
      <c r="E15" s="361">
        <f>[14]Sumary!X4</f>
        <v>30</v>
      </c>
      <c r="F15" s="361">
        <f>[14]Sumary!Y4</f>
        <v>35.984251968503933</v>
      </c>
      <c r="G15" s="361">
        <f>[14]Sumary!Z4</f>
        <v>42.00787401574803</v>
      </c>
      <c r="H15" s="361">
        <f>[14]Sumary!AA4</f>
        <v>47.99212598425197</v>
      </c>
      <c r="I15" s="361">
        <f>[14]Sumary!AB4</f>
        <v>55.118110236220474</v>
      </c>
    </row>
    <row r="16" spans="1:16" ht="15" customHeight="1" x14ac:dyDescent="0.2">
      <c r="A16" s="534"/>
      <c r="B16" s="363">
        <f>[14]Sumary!U5</f>
        <v>0.61</v>
      </c>
      <c r="C16" s="364">
        <f>[14]Sumary!V5</f>
        <v>24.015748031496063</v>
      </c>
      <c r="D16" s="365">
        <f>'[14]PF Roller Std Frame'!D16+'[14]PF Roller Std Frame'!D16*(SpecailFrameExtra)</f>
        <v>71.775442881999993</v>
      </c>
      <c r="E16" s="365">
        <f>'[14]PF Roller Std Frame'!E16+'[14]PF Roller Std Frame'!E16*(SpecailFrameExtra)</f>
        <v>78.348384384400006</v>
      </c>
      <c r="F16" s="365">
        <f>'[14]PF Roller Std Frame'!F16+'[14]PF Roller Std Frame'!F16*(SpecailFrameExtra)</f>
        <v>84.92132588680002</v>
      </c>
      <c r="G16" s="365">
        <f>'[14]PF Roller Std Frame'!G16+'[14]PF Roller Std Frame'!G16*(SpecailFrameExtra)</f>
        <v>91.537510425400001</v>
      </c>
      <c r="H16" s="365">
        <f>'[14]PF Roller Std Frame'!H16+'[14]PF Roller Std Frame'!H16*(SpecailFrameExtra)</f>
        <v>101.7245187478</v>
      </c>
      <c r="I16" s="365">
        <f>'[14]PF Roller Std Frame'!I16+'[14]PF Roller Std Frame'!I16*(SpecailFrameExtra)</f>
        <v>110.08813348000002</v>
      </c>
    </row>
    <row r="17" spans="1:9" ht="15" customHeight="1" x14ac:dyDescent="0.2">
      <c r="A17" s="534"/>
      <c r="B17" s="363">
        <f>[14]Sumary!U6</f>
        <v>0.76200000000000001</v>
      </c>
      <c r="C17" s="364">
        <f>[14]Sumary!V6</f>
        <v>30</v>
      </c>
      <c r="D17" s="365">
        <f>'[14]PF Roller Std Frame'!D17+'[14]PF Roller Std Frame'!D17*(SpecailFrameExtra)</f>
        <v>74.674287048400004</v>
      </c>
      <c r="E17" s="365">
        <f>'[14]PF Roller Std Frame'!E17+'[14]PF Roller Std Frame'!E17*(SpecailFrameExtra)</f>
        <v>81.521221659280002</v>
      </c>
      <c r="F17" s="365">
        <f>'[14]PF Roller Std Frame'!F17+'[14]PF Roller Std Frame'!F17*(SpecailFrameExtra)</f>
        <v>88.36815627016</v>
      </c>
      <c r="G17" s="365">
        <f>'[14]PF Roller Std Frame'!G17+'[14]PF Roller Std Frame'!G17*(SpecailFrameExtra)</f>
        <v>95.260136503479998</v>
      </c>
      <c r="H17" s="365">
        <f>'[14]PF Roller Std Frame'!H17+'[14]PF Roller Std Frame'!H17*(SpecailFrameExtra)</f>
        <v>105.72113793436</v>
      </c>
      <c r="I17" s="365">
        <f>'[14]PF Roller Std Frame'!I17+'[14]PF Roller Std Frame'!I17*(SpecailFrameExtra)</f>
        <v>114.411020776</v>
      </c>
    </row>
    <row r="18" spans="1:9" ht="15" customHeight="1" x14ac:dyDescent="0.2">
      <c r="A18" s="534"/>
      <c r="B18" s="363">
        <f>[14]Sumary!U7</f>
        <v>0.91400000000000003</v>
      </c>
      <c r="C18" s="364">
        <f>[14]Sumary!V7</f>
        <v>35.984251968503933</v>
      </c>
      <c r="D18" s="365">
        <f>'[14]PF Roller Std Frame'!D18+'[14]PF Roller Std Frame'!D18*(SpecailFrameExtra)</f>
        <v>77.5731312148</v>
      </c>
      <c r="E18" s="365">
        <f>'[14]PF Roller Std Frame'!E18+'[14]PF Roller Std Frame'!E18*(SpecailFrameExtra)</f>
        <v>84.694058934160012</v>
      </c>
      <c r="F18" s="365">
        <f>'[14]PF Roller Std Frame'!F18+'[14]PF Roller Std Frame'!F18*(SpecailFrameExtra)</f>
        <v>91.814986653520023</v>
      </c>
      <c r="G18" s="365">
        <f>'[14]PF Roller Std Frame'!G18+'[14]PF Roller Std Frame'!G18*(SpecailFrameExtra)</f>
        <v>98.982762581559996</v>
      </c>
      <c r="H18" s="365">
        <f>'[14]PF Roller Std Frame'!H18+'[14]PF Roller Std Frame'!H18*(SpecailFrameExtra)</f>
        <v>109.71775712092001</v>
      </c>
      <c r="I18" s="365">
        <f>'[14]PF Roller Std Frame'!I18+'[14]PF Roller Std Frame'!I18*(SpecailFrameExtra)</f>
        <v>118.73390807200002</v>
      </c>
    </row>
    <row r="19" spans="1:9" ht="15" customHeight="1" x14ac:dyDescent="0.2">
      <c r="A19" s="534"/>
      <c r="B19" s="363">
        <f>[14]Sumary!U8</f>
        <v>1.0669999999999999</v>
      </c>
      <c r="C19" s="364">
        <f>[14]Sumary!V8</f>
        <v>42.00787401574803</v>
      </c>
      <c r="D19" s="365">
        <f>'[14]PF Roller Std Frame'!D19+'[14]PF Roller Std Frame'!D19*(SpecailFrameExtra)</f>
        <v>80.491046724399993</v>
      </c>
      <c r="E19" s="365">
        <f>'[14]PF Roller Std Frame'!E19+'[14]PF Roller Std Frame'!E19*(SpecailFrameExtra)</f>
        <v>87.887770138479993</v>
      </c>
      <c r="F19" s="365">
        <f>'[14]PF Roller Std Frame'!F19+'[14]PF Roller Std Frame'!F19*(SpecailFrameExtra)</f>
        <v>95.284493552559994</v>
      </c>
      <c r="G19" s="365">
        <f>'[14]PF Roller Std Frame'!G19+'[14]PF Roller Std Frame'!G19*(SpecailFrameExtra)</f>
        <v>102.72987962067999</v>
      </c>
      <c r="H19" s="365">
        <f>'[14]PF Roller Std Frame'!H19+'[14]PF Roller Std Frame'!H19*(SpecailFrameExtra)</f>
        <v>113.74066985476</v>
      </c>
      <c r="I19" s="365">
        <f>'[14]PF Roller Std Frame'!I19+'[14]PF Roller Std Frame'!I19*(SpecailFrameExtra)</f>
        <v>123.08523541599999</v>
      </c>
    </row>
    <row r="20" spans="1:9" ht="15" customHeight="1" x14ac:dyDescent="0.2">
      <c r="A20" s="534"/>
      <c r="B20" s="363">
        <f>[14]Sumary!U9</f>
        <v>1.2190000000000001</v>
      </c>
      <c r="C20" s="364">
        <f>[14]Sumary!V9</f>
        <v>47.99212598425197</v>
      </c>
      <c r="D20" s="365">
        <f>'[14]PF Roller Std Frame'!D20+'[14]PF Roller Std Frame'!D20*(SpecailFrameExtra)</f>
        <v>83.389890890800004</v>
      </c>
      <c r="E20" s="365">
        <f>'[14]PF Roller Std Frame'!E20+'[14]PF Roller Std Frame'!E20*(SpecailFrameExtra)</f>
        <v>91.060607413360003</v>
      </c>
      <c r="F20" s="365">
        <f>'[14]PF Roller Std Frame'!F20+'[14]PF Roller Std Frame'!F20*(SpecailFrameExtra)</f>
        <v>98.731323935920017</v>
      </c>
      <c r="G20" s="365">
        <f>'[14]PF Roller Std Frame'!G20+'[14]PF Roller Std Frame'!G20*(SpecailFrameExtra)</f>
        <v>106.45250569875999</v>
      </c>
      <c r="H20" s="365">
        <f>'[14]PF Roller Std Frame'!H20+'[14]PF Roller Std Frame'!H20*(SpecailFrameExtra)</f>
        <v>117.73728904132</v>
      </c>
      <c r="I20" s="365">
        <f>'[14]PF Roller Std Frame'!I20+'[14]PF Roller Std Frame'!I20*(SpecailFrameExtra)</f>
        <v>127.40812271200001</v>
      </c>
    </row>
    <row r="21" spans="1:9" ht="15" customHeight="1" x14ac:dyDescent="0.2">
      <c r="A21" s="534"/>
      <c r="B21" s="363">
        <f>[14]Sumary!U10</f>
        <v>1.524</v>
      </c>
      <c r="C21" s="364">
        <f>[14]Sumary!V10</f>
        <v>60</v>
      </c>
      <c r="D21" s="365">
        <f>'[14]PF Roller Std Frame'!D21+'[14]PF Roller Std Frame'!D21*(SpecailFrameExtra)</f>
        <v>89.206650566799993</v>
      </c>
      <c r="E21" s="365">
        <f>'[14]PF Roller Std Frame'!E21+'[14]PF Roller Std Frame'!E21*(SpecailFrameExtra)</f>
        <v>97.427155892559995</v>
      </c>
      <c r="F21" s="365">
        <f>'[14]PF Roller Std Frame'!F21+'[14]PF Roller Std Frame'!F21*(SpecailFrameExtra)</f>
        <v>105.64766121832</v>
      </c>
      <c r="G21" s="365">
        <f>'[14]PF Roller Std Frame'!G21+'[14]PF Roller Std Frame'!G21*(SpecailFrameExtra)</f>
        <v>113.92224881595999</v>
      </c>
      <c r="H21" s="365">
        <f>'[14]PF Roller Std Frame'!H21+'[14]PF Roller Std Frame'!H21*(SpecailFrameExtra)</f>
        <v>125.75682096172001</v>
      </c>
      <c r="I21" s="365">
        <f>'[14]PF Roller Std Frame'!I21+'[14]PF Roller Std Frame'!I21*(SpecailFrameExtra)</f>
        <v>136.082337352</v>
      </c>
    </row>
    <row r="22" spans="1:9" ht="15" customHeight="1" x14ac:dyDescent="0.2">
      <c r="A22" s="534"/>
      <c r="B22" s="363">
        <f>[14]Sumary!U11</f>
        <v>1.8</v>
      </c>
      <c r="C22" s="364">
        <f>[14]Sumary!V11</f>
        <v>70.866141732283467</v>
      </c>
      <c r="D22" s="365">
        <f>'[14]PF Roller Std Frame'!D22+'[14]PF Roller Std Frame'!D22*(SpecailFrameExtra)</f>
        <v>94.470341289999993</v>
      </c>
      <c r="E22" s="365">
        <f>'[14]PF Roller Std Frame'!E22+'[14]PF Roller Std Frame'!E22*(SpecailFrameExtra)</f>
        <v>103.188360418</v>
      </c>
      <c r="F22" s="365">
        <f>'[14]PF Roller Std Frame'!F22+'[14]PF Roller Std Frame'!F22*(SpecailFrameExtra)</f>
        <v>111.90637954600003</v>
      </c>
      <c r="G22" s="365">
        <f>'[14]PF Roller Std Frame'!G22+'[14]PF Roller Std Frame'!G22*(SpecailFrameExtra)</f>
        <v>120.681754063</v>
      </c>
      <c r="H22" s="365">
        <f>'[14]PF Roller Std Frame'!H22+'[14]PF Roller Std Frame'!H22*(SpecailFrameExtra)</f>
        <v>133.01384001100001</v>
      </c>
      <c r="I22" s="365">
        <f>'[14]PF Roller Std Frame'!I22+'[14]PF Roller Std Frame'!I22*(SpecailFrameExtra)</f>
        <v>143.9317906</v>
      </c>
    </row>
    <row r="23" spans="1:9" ht="15" customHeight="1" x14ac:dyDescent="0.2">
      <c r="A23" s="351" t="s">
        <v>5</v>
      </c>
    </row>
    <row r="24" spans="1:9" ht="15" customHeight="1" x14ac:dyDescent="0.2">
      <c r="A24" s="354"/>
      <c r="B24" s="535"/>
      <c r="C24" s="536"/>
      <c r="D24" s="536"/>
      <c r="E24" s="536"/>
      <c r="F24" s="536"/>
      <c r="G24" s="536"/>
      <c r="H24" s="536"/>
      <c r="I24" s="536"/>
    </row>
    <row r="25" spans="1:9" ht="15" customHeight="1" x14ac:dyDescent="0.2">
      <c r="A25" s="533" t="s">
        <v>254</v>
      </c>
      <c r="B25" s="355" t="s">
        <v>255</v>
      </c>
      <c r="C25" s="356"/>
      <c r="D25" s="357">
        <f>[14]Sumary!W3</f>
        <v>0.61</v>
      </c>
      <c r="E25" s="357">
        <f>[14]Sumary!X3</f>
        <v>0.76200000000000001</v>
      </c>
      <c r="F25" s="357">
        <f>[14]Sumary!Y3</f>
        <v>0.91400000000000003</v>
      </c>
      <c r="G25" s="357">
        <f>[14]Sumary!Z3</f>
        <v>1.0669999999999999</v>
      </c>
      <c r="H25" s="357">
        <f>[14]Sumary!AA3</f>
        <v>1.2190000000000001</v>
      </c>
      <c r="I25" s="357">
        <f>[14]Sumary!AB3</f>
        <v>1.4</v>
      </c>
    </row>
    <row r="26" spans="1:9" ht="15" customHeight="1" x14ac:dyDescent="0.2">
      <c r="A26" s="534"/>
      <c r="B26" s="367"/>
      <c r="C26" s="368" t="s">
        <v>256</v>
      </c>
      <c r="D26" s="361">
        <f>[14]Sumary!W4</f>
        <v>24.015748031496063</v>
      </c>
      <c r="E26" s="361">
        <f>[14]Sumary!X4</f>
        <v>30</v>
      </c>
      <c r="F26" s="361">
        <f>[14]Sumary!Y4</f>
        <v>35.984251968503933</v>
      </c>
      <c r="G26" s="361">
        <f>[14]Sumary!Z4</f>
        <v>42.00787401574803</v>
      </c>
      <c r="H26" s="361">
        <f>[14]Sumary!AA4</f>
        <v>47.99212598425197</v>
      </c>
      <c r="I26" s="361">
        <f>[14]Sumary!AB4</f>
        <v>55.118110236220474</v>
      </c>
    </row>
    <row r="27" spans="1:9" ht="15" customHeight="1" x14ac:dyDescent="0.2">
      <c r="A27" s="534"/>
      <c r="B27" s="363">
        <f>[14]Sumary!U5</f>
        <v>0.61</v>
      </c>
      <c r="C27" s="364">
        <f>[14]Sumary!V5</f>
        <v>24.015748031496063</v>
      </c>
      <c r="D27" s="365">
        <f>'[14]PF Roller Std Frame'!D27+'[14]PF Roller Std Frame'!D27*(SpecailFrameExtra)</f>
        <v>75.125893258000005</v>
      </c>
      <c r="E27" s="365">
        <f>'[14]PF Roller Std Frame'!E27+'[14]PF Roller Std Frame'!E27*(SpecailFrameExtra)</f>
        <v>82.533701083600008</v>
      </c>
      <c r="F27" s="365">
        <f>'[14]PF Roller Std Frame'!F27+'[14]PF Roller Std Frame'!F27*(SpecailFrameExtra)</f>
        <v>89.94150890920001</v>
      </c>
      <c r="G27" s="365">
        <f>'[14]PF Roller Std Frame'!G27+'[14]PF Roller Std Frame'!G27*(SpecailFrameExtra)</f>
        <v>97.398052312600001</v>
      </c>
      <c r="H27" s="365">
        <f>'[14]PF Roller Std Frame'!H27+'[14]PF Roller Std Frame'!H27*(SpecailFrameExtra)</f>
        <v>110.0772062182</v>
      </c>
      <c r="I27" s="365">
        <f>'[14]PF Roller Std Frame'!I27+'[14]PF Roller Std Frame'!I27*(SpecailFrameExtra)</f>
        <v>119.68104772</v>
      </c>
    </row>
    <row r="28" spans="1:9" ht="15" customHeight="1" x14ac:dyDescent="0.2">
      <c r="A28" s="534"/>
      <c r="B28" s="363">
        <f>[14]Sumary!U6</f>
        <v>0.76200000000000001</v>
      </c>
      <c r="C28" s="364">
        <f>[14]Sumary!V6</f>
        <v>30</v>
      </c>
      <c r="D28" s="365">
        <f>'[14]PF Roller Std Frame'!D28+'[14]PF Roller Std Frame'!D28*(SpecailFrameExtra)</f>
        <v>78.528963619600006</v>
      </c>
      <c r="E28" s="365">
        <f>'[14]PF Roller Std Frame'!E28+'[14]PF Roller Std Frame'!E28*(SpecailFrameExtra)</f>
        <v>86.336407802319982</v>
      </c>
      <c r="F28" s="365">
        <f>'[14]PF Roller Std Frame'!F28+'[14]PF Roller Std Frame'!F28*(SpecailFrameExtra)</f>
        <v>94.143851985040016</v>
      </c>
      <c r="G28" s="365">
        <f>'[14]PF Roller Std Frame'!G28+'[14]PF Roller Std Frame'!G28*(SpecailFrameExtra)</f>
        <v>102.00266093211999</v>
      </c>
      <c r="H28" s="365">
        <f>'[14]PF Roller Std Frame'!H28+'[14]PF Roller Std Frame'!H28*(SpecailFrameExtra)</f>
        <v>115.08145119483999</v>
      </c>
      <c r="I28" s="365">
        <f>'[14]PF Roller Std Frame'!I28+'[14]PF Roller Std Frame'!I28*(SpecailFrameExtra)</f>
        <v>125.161175464</v>
      </c>
    </row>
    <row r="29" spans="1:9" ht="15" customHeight="1" x14ac:dyDescent="0.2">
      <c r="A29" s="534"/>
      <c r="B29" s="363">
        <f>[14]Sumary!U7</f>
        <v>0.91400000000000003</v>
      </c>
      <c r="C29" s="364">
        <f>[14]Sumary!V7</f>
        <v>35.984251968503933</v>
      </c>
      <c r="D29" s="365">
        <f>'[14]PF Roller Std Frame'!D29+'[14]PF Roller Std Frame'!D29*(SpecailFrameExtra)</f>
        <v>81.932033981200007</v>
      </c>
      <c r="E29" s="365">
        <f>'[14]PF Roller Std Frame'!E29+'[14]PF Roller Std Frame'!E29*(SpecailFrameExtra)</f>
        <v>90.139114521040014</v>
      </c>
      <c r="F29" s="365">
        <f>'[14]PF Roller Std Frame'!F29+'[14]PF Roller Std Frame'!F29*(SpecailFrameExtra)</f>
        <v>98.346195060880007</v>
      </c>
      <c r="G29" s="365">
        <f>'[14]PF Roller Std Frame'!G29+'[14]PF Roller Std Frame'!G29*(SpecailFrameExtra)</f>
        <v>106.60726955164002</v>
      </c>
      <c r="H29" s="365">
        <f>'[14]PF Roller Std Frame'!H29+'[14]PF Roller Std Frame'!H29*(SpecailFrameExtra)</f>
        <v>120.08569617148001</v>
      </c>
      <c r="I29" s="365">
        <f>'[14]PF Roller Std Frame'!I29+'[14]PF Roller Std Frame'!I29*(SpecailFrameExtra)</f>
        <v>130.64130320799998</v>
      </c>
    </row>
    <row r="30" spans="1:9" ht="15" customHeight="1" x14ac:dyDescent="0.2">
      <c r="A30" s="534"/>
      <c r="B30" s="363">
        <f>[14]Sumary!U8</f>
        <v>1.0669999999999999</v>
      </c>
      <c r="C30" s="364">
        <f>[14]Sumary!V8</f>
        <v>42.00787401574803</v>
      </c>
      <c r="D30" s="365">
        <f>'[14]PF Roller Std Frame'!D30+'[14]PF Roller Std Frame'!D30*(SpecailFrameExtra)</f>
        <v>85.357492963599995</v>
      </c>
      <c r="E30" s="365">
        <f>'[14]PF Roller Std Frame'!E30+'[14]PF Roller Std Frame'!E30*(SpecailFrameExtra)</f>
        <v>93.966839047120004</v>
      </c>
      <c r="F30" s="365">
        <f>'[14]PF Roller Std Frame'!F30+'[14]PF Roller Std Frame'!F30*(SpecailFrameExtra)</f>
        <v>102.57618513064001</v>
      </c>
      <c r="G30" s="365">
        <f>'[14]PF Roller Std Frame'!G30+'[14]PF Roller Std Frame'!G30*(SpecailFrameExtra)</f>
        <v>111.24217164892001</v>
      </c>
      <c r="H30" s="365">
        <f>'[14]PF Roller Std Frame'!H30+'[14]PF Roller Std Frame'!H30*(SpecailFrameExtra)</f>
        <v>125.12286381244</v>
      </c>
      <c r="I30" s="365">
        <f>'[14]PF Roller Std Frame'!I30+'[14]PF Roller Std Frame'!I30*(SpecailFrameExtra)</f>
        <v>136.15748442399999</v>
      </c>
    </row>
    <row r="31" spans="1:9" ht="15" customHeight="1" x14ac:dyDescent="0.2">
      <c r="A31" s="534"/>
      <c r="B31" s="363">
        <f>[14]Sumary!U9</f>
        <v>1.2190000000000001</v>
      </c>
      <c r="C31" s="364">
        <f>[14]Sumary!V9</f>
        <v>47.99212598425197</v>
      </c>
      <c r="D31" s="365">
        <f>'[14]PF Roller Std Frame'!D31+'[14]PF Roller Std Frame'!D31*(SpecailFrameExtra)</f>
        <v>88.760563325199996</v>
      </c>
      <c r="E31" s="365">
        <f>'[14]PF Roller Std Frame'!E31+'[14]PF Roller Std Frame'!E31*(SpecailFrameExtra)</f>
        <v>97.769545765840022</v>
      </c>
      <c r="F31" s="365">
        <f>'[14]PF Roller Std Frame'!F31+'[14]PF Roller Std Frame'!F31*(SpecailFrameExtra)</f>
        <v>106.77852820648002</v>
      </c>
      <c r="G31" s="365">
        <f>'[14]PF Roller Std Frame'!G31+'[14]PF Roller Std Frame'!G31*(SpecailFrameExtra)</f>
        <v>115.84678026844003</v>
      </c>
      <c r="H31" s="365">
        <f>'[14]PF Roller Std Frame'!H31+'[14]PF Roller Std Frame'!H31*(SpecailFrameExtra)</f>
        <v>130.12710878908001</v>
      </c>
      <c r="I31" s="365">
        <f>'[14]PF Roller Std Frame'!I31+'[14]PF Roller Std Frame'!I31*(SpecailFrameExtra)</f>
        <v>141.63761216799998</v>
      </c>
    </row>
    <row r="32" spans="1:9" ht="15" customHeight="1" x14ac:dyDescent="0.2">
      <c r="A32" s="534"/>
      <c r="B32" s="363">
        <f>[14]Sumary!U10</f>
        <v>1.524</v>
      </c>
      <c r="C32" s="364">
        <f>[14]Sumary!V10</f>
        <v>60</v>
      </c>
      <c r="D32" s="365">
        <f>'[14]PF Roller Std Frame'!D32+'[14]PF Roller Std Frame'!D32*(SpecailFrameExtra)</f>
        <v>95.589092669199999</v>
      </c>
      <c r="E32" s="365">
        <f>'[14]PF Roller Std Frame'!E32+'[14]PF Roller Std Frame'!E32*(SpecailFrameExtra)</f>
        <v>105.39997701064</v>
      </c>
      <c r="F32" s="365">
        <f>'[14]PF Roller Std Frame'!F32+'[14]PF Roller Std Frame'!F32*(SpecailFrameExtra)</f>
        <v>115.21086135208</v>
      </c>
      <c r="G32" s="365">
        <f>'[14]PF Roller Std Frame'!G32+'[14]PF Roller Std Frame'!G32*(SpecailFrameExtra)</f>
        <v>125.08629098524</v>
      </c>
      <c r="H32" s="365">
        <f>'[14]PF Roller Std Frame'!H32+'[14]PF Roller Std Frame'!H32*(SpecailFrameExtra)</f>
        <v>140.16852140668001</v>
      </c>
      <c r="I32" s="365">
        <f>'[14]PF Roller Std Frame'!I32+'[14]PF Roller Std Frame'!I32*(SpecailFrameExtra)</f>
        <v>152.633921128</v>
      </c>
    </row>
    <row r="33" spans="1:9" ht="15" customHeight="1" x14ac:dyDescent="0.2">
      <c r="A33" s="534"/>
      <c r="B33" s="363">
        <f>[14]Sumary!U11</f>
        <v>1.8</v>
      </c>
      <c r="C33" s="364">
        <f>[14]Sumary!V11</f>
        <v>70.866141732283467</v>
      </c>
      <c r="D33" s="365">
        <f>'[14]PF Roller Std Frame'!D33+'[14]PF Roller Std Frame'!D33*(SpecailFrameExtra)</f>
        <v>101.76835201</v>
      </c>
      <c r="E33" s="365">
        <f>'[14]PF Roller Std Frame'!E33+'[14]PF Roller Std Frame'!E33*(SpecailFrameExtra)</f>
        <v>112.304891842</v>
      </c>
      <c r="F33" s="365">
        <f>'[14]PF Roller Std Frame'!F33+'[14]PF Roller Std Frame'!F33*(SpecailFrameExtra)</f>
        <v>122.84143167399999</v>
      </c>
      <c r="G33" s="365">
        <f>'[14]PF Roller Std Frame'!G33+'[14]PF Roller Std Frame'!G33*(SpecailFrameExtra)</f>
        <v>133.447290847</v>
      </c>
      <c r="H33" s="365">
        <f>'[14]PF Roller Std Frame'!H33+'[14]PF Roller Std Frame'!H33*(SpecailFrameExtra)</f>
        <v>149.25517675900002</v>
      </c>
      <c r="I33" s="365">
        <f>'[14]PF Roller Std Frame'!I33+'[14]PF Roller Std Frame'!I33*(SpecailFrameExtra)</f>
        <v>162.58467939999997</v>
      </c>
    </row>
    <row r="34" spans="1:9" ht="15" customHeight="1" x14ac:dyDescent="0.2">
      <c r="A34" s="351" t="s">
        <v>32</v>
      </c>
    </row>
    <row r="35" spans="1:9" ht="15" customHeight="1" x14ac:dyDescent="0.2">
      <c r="A35" s="354"/>
      <c r="B35" s="535"/>
      <c r="C35" s="536"/>
      <c r="D35" s="536"/>
      <c r="E35" s="536"/>
      <c r="F35" s="536"/>
      <c r="G35" s="536"/>
      <c r="H35" s="536"/>
      <c r="I35" s="536"/>
    </row>
    <row r="36" spans="1:9" ht="15" customHeight="1" x14ac:dyDescent="0.2">
      <c r="A36" s="533" t="s">
        <v>254</v>
      </c>
      <c r="B36" s="355" t="s">
        <v>255</v>
      </c>
      <c r="C36" s="356"/>
      <c r="D36" s="357">
        <f>[14]Sumary!W3</f>
        <v>0.61</v>
      </c>
      <c r="E36" s="357">
        <f>[14]Sumary!X3</f>
        <v>0.76200000000000001</v>
      </c>
      <c r="F36" s="357">
        <f>[14]Sumary!Y3</f>
        <v>0.91400000000000003</v>
      </c>
      <c r="G36" s="357">
        <f>[14]Sumary!Z3</f>
        <v>1.0669999999999999</v>
      </c>
      <c r="H36" s="357">
        <f>[14]Sumary!AA3</f>
        <v>1.2190000000000001</v>
      </c>
      <c r="I36" s="357">
        <f>[14]Sumary!AB3</f>
        <v>1.4</v>
      </c>
    </row>
    <row r="37" spans="1:9" ht="15" customHeight="1" x14ac:dyDescent="0.2">
      <c r="A37" s="534"/>
      <c r="B37" s="367"/>
      <c r="C37" s="368" t="s">
        <v>256</v>
      </c>
      <c r="D37" s="361">
        <f>[14]Sumary!W4</f>
        <v>24.015748031496063</v>
      </c>
      <c r="E37" s="361">
        <f>[14]Sumary!X4</f>
        <v>30</v>
      </c>
      <c r="F37" s="361">
        <f>[14]Sumary!Y4</f>
        <v>35.984251968503933</v>
      </c>
      <c r="G37" s="361">
        <f>[14]Sumary!Z4</f>
        <v>42.00787401574803</v>
      </c>
      <c r="H37" s="361">
        <f>[14]Sumary!AA4</f>
        <v>47.99212598425197</v>
      </c>
      <c r="I37" s="361">
        <f>[14]Sumary!AB4</f>
        <v>55.118110236220474</v>
      </c>
    </row>
    <row r="38" spans="1:9" ht="15" customHeight="1" x14ac:dyDescent="0.2">
      <c r="A38" s="534"/>
      <c r="B38" s="363">
        <f>[14]Sumary!U5</f>
        <v>0.61</v>
      </c>
      <c r="C38" s="364">
        <f>[14]Sumary!V5</f>
        <v>24.015748031496063</v>
      </c>
      <c r="D38" s="365">
        <f>'[14]PF Roller Std Frame'!D38+'[14]PF Roller Std Frame'!D38*(SpecailFrameExtra)</f>
        <v>79.990101334000016</v>
      </c>
      <c r="E38" s="365">
        <f>'[14]PF Roller Std Frame'!E38+'[14]PF Roller Std Frame'!E38*(SpecailFrameExtra)</f>
        <v>88.609974122799997</v>
      </c>
      <c r="F38" s="365">
        <f>'[14]PF Roller Std Frame'!F38+'[14]PF Roller Std Frame'!F38*(SpecailFrameExtra)</f>
        <v>97.229846911600021</v>
      </c>
      <c r="G38" s="365">
        <f>'[14]PF Roller Std Frame'!G38+'[14]PF Roller Std Frame'!G38*(SpecailFrameExtra)</f>
        <v>105.9064293898</v>
      </c>
      <c r="H38" s="365">
        <f>'[14]PF Roller Std Frame'!H38+'[14]PF Roller Std Frame'!H38*(SpecailFrameExtra)</f>
        <v>122.20369826860002</v>
      </c>
      <c r="I38" s="365">
        <f>'[14]PF Roller Std Frame'!I38+'[14]PF Roller Std Frame'!I38*(SpecailFrameExtra)</f>
        <v>133.60810995999998</v>
      </c>
    </row>
    <row r="39" spans="1:9" ht="15" customHeight="1" x14ac:dyDescent="0.2">
      <c r="A39" s="534"/>
      <c r="B39" s="363">
        <f>[14]Sumary!U6</f>
        <v>0.76200000000000001</v>
      </c>
      <c r="C39" s="364">
        <f>[14]Sumary!V6</f>
        <v>30</v>
      </c>
      <c r="D39" s="365">
        <f>'[14]PF Roller Std Frame'!D39+'[14]PF Roller Std Frame'!D39*(SpecailFrameExtra)</f>
        <v>84.125210930799994</v>
      </c>
      <c r="E39" s="365">
        <f>'[14]PF Roller Std Frame'!E39+'[14]PF Roller Std Frame'!E39*(SpecailFrameExtra)</f>
        <v>93.327129853359992</v>
      </c>
      <c r="F39" s="365">
        <f>'[14]PF Roller Std Frame'!F39+'[14]PF Roller Std Frame'!F39*(SpecailFrameExtra)</f>
        <v>102.52904877592</v>
      </c>
      <c r="G39" s="365">
        <f>'[14]PF Roller Std Frame'!G39+'[14]PF Roller Std Frame'!G39*(SpecailFrameExtra)</f>
        <v>111.79150663875998</v>
      </c>
      <c r="H39" s="365">
        <f>'[14]PF Roller Std Frame'!H39+'[14]PF Roller Std Frame'!H39*(SpecailFrameExtra)</f>
        <v>128.67082165132001</v>
      </c>
      <c r="I39" s="365">
        <f>'[14]PF Roller Std Frame'!I39+'[14]PF Roller Std Frame'!I39*(SpecailFrameExtra)</f>
        <v>140.76832775199998</v>
      </c>
    </row>
    <row r="40" spans="1:9" ht="15" customHeight="1" x14ac:dyDescent="0.2">
      <c r="A40" s="534"/>
      <c r="B40" s="363">
        <f>[14]Sumary!U7</f>
        <v>0.91400000000000003</v>
      </c>
      <c r="C40" s="364">
        <f>[14]Sumary!V7</f>
        <v>35.984251968503933</v>
      </c>
      <c r="D40" s="365">
        <f>'[14]PF Roller Std Frame'!D40+'[14]PF Roller Std Frame'!D40*(SpecailFrameExtra)</f>
        <v>88.260320527599987</v>
      </c>
      <c r="E40" s="365">
        <f>'[14]PF Roller Std Frame'!E40+'[14]PF Roller Std Frame'!E40*(SpecailFrameExtra)</f>
        <v>98.044285583919986</v>
      </c>
      <c r="F40" s="365">
        <f>'[14]PF Roller Std Frame'!F40+'[14]PF Roller Std Frame'!F40*(SpecailFrameExtra)</f>
        <v>107.82825064024001</v>
      </c>
      <c r="G40" s="365">
        <f>'[14]PF Roller Std Frame'!G40+'[14]PF Roller Std Frame'!G40*(SpecailFrameExtra)</f>
        <v>117.67658388772</v>
      </c>
      <c r="H40" s="365">
        <f>'[14]PF Roller Std Frame'!H40+'[14]PF Roller Std Frame'!H40*(SpecailFrameExtra)</f>
        <v>135.13794503404</v>
      </c>
      <c r="I40" s="365">
        <f>'[14]PF Roller Std Frame'!I40+'[14]PF Roller Std Frame'!I40*(SpecailFrameExtra)</f>
        <v>147.92854554399997</v>
      </c>
    </row>
    <row r="41" spans="1:9" ht="15" customHeight="1" x14ac:dyDescent="0.2">
      <c r="A41" s="534"/>
      <c r="B41" s="363">
        <f>[14]Sumary!U8</f>
        <v>1.0669999999999999</v>
      </c>
      <c r="C41" s="364">
        <f>[14]Sumary!V8</f>
        <v>42.00787401574803</v>
      </c>
      <c r="D41" s="365">
        <f>'[14]PF Roller Std Frame'!D41+'[14]PF Roller Std Frame'!D41*(SpecailFrameExtra)</f>
        <v>92.422634792799997</v>
      </c>
      <c r="E41" s="365">
        <f>'[14]PF Roller Std Frame'!E41+'[14]PF Roller Std Frame'!E41*(SpecailFrameExtra)</f>
        <v>102.79247523376002</v>
      </c>
      <c r="F41" s="365">
        <f>'[14]PF Roller Std Frame'!F41+'[14]PF Roller Std Frame'!F41*(SpecailFrameExtra)</f>
        <v>113.16231567472001</v>
      </c>
      <c r="G41" s="365">
        <f>'[14]PF Roller Std Frame'!G41+'[14]PF Roller Std Frame'!G41*(SpecailFrameExtra)</f>
        <v>123.60037875015999</v>
      </c>
      <c r="H41" s="365">
        <f>'[14]PF Roller Std Frame'!H41+'[14]PF Roller Std Frame'!H41*(SpecailFrameExtra)</f>
        <v>141.64761528111998</v>
      </c>
      <c r="I41" s="365">
        <f>'[14]PF Roller Std Frame'!I41+'[14]PF Roller Std Frame'!I41*(SpecailFrameExtra)</f>
        <v>155.13587003199999</v>
      </c>
    </row>
    <row r="42" spans="1:9" ht="15" customHeight="1" x14ac:dyDescent="0.2">
      <c r="A42" s="534"/>
      <c r="B42" s="363">
        <f>[14]Sumary!U9</f>
        <v>1.2190000000000001</v>
      </c>
      <c r="C42" s="364">
        <f>[14]Sumary!V9</f>
        <v>47.99212598425197</v>
      </c>
      <c r="D42" s="365">
        <f>'[14]PF Roller Std Frame'!D42+'[14]PF Roller Std Frame'!D42*(SpecailFrameExtra)</f>
        <v>96.557744389600018</v>
      </c>
      <c r="E42" s="365">
        <f>'[14]PF Roller Std Frame'!E42+'[14]PF Roller Std Frame'!E42*(SpecailFrameExtra)</f>
        <v>107.50963096432001</v>
      </c>
      <c r="F42" s="365">
        <f>'[14]PF Roller Std Frame'!F42+'[14]PF Roller Std Frame'!F42*(SpecailFrameExtra)</f>
        <v>118.46151753904002</v>
      </c>
      <c r="G42" s="365">
        <f>'[14]PF Roller Std Frame'!G42+'[14]PF Roller Std Frame'!G42*(SpecailFrameExtra)</f>
        <v>129.48545599912001</v>
      </c>
      <c r="H42" s="365">
        <f>'[14]PF Roller Std Frame'!H42+'[14]PF Roller Std Frame'!H42*(SpecailFrameExtra)</f>
        <v>148.11473866384</v>
      </c>
      <c r="I42" s="365">
        <f>'[14]PF Roller Std Frame'!I42+'[14]PF Roller Std Frame'!I42*(SpecailFrameExtra)</f>
        <v>162.29608782399998</v>
      </c>
    </row>
    <row r="43" spans="1:9" ht="15" customHeight="1" x14ac:dyDescent="0.2">
      <c r="A43" s="534"/>
      <c r="B43" s="363">
        <f>[14]Sumary!U10</f>
        <v>1.524</v>
      </c>
      <c r="C43" s="364">
        <f>[14]Sumary!V10</f>
        <v>60</v>
      </c>
      <c r="D43" s="365">
        <f>'[14]PF Roller Std Frame'!D43+'[14]PF Roller Std Frame'!D43*(SpecailFrameExtra)</f>
        <v>104.85516825160001</v>
      </c>
      <c r="E43" s="365">
        <f>'[14]PF Roller Std Frame'!E43+'[14]PF Roller Std Frame'!E43*(SpecailFrameExtra)</f>
        <v>116.97497634472001</v>
      </c>
      <c r="F43" s="365">
        <f>'[14]PF Roller Std Frame'!F43+'[14]PF Roller Std Frame'!F43*(SpecailFrameExtra)</f>
        <v>129.09478443783999</v>
      </c>
      <c r="G43" s="365">
        <f>'[14]PF Roller Std Frame'!G43+'[14]PF Roller Std Frame'!G43*(SpecailFrameExtra)</f>
        <v>141.29432811051998</v>
      </c>
      <c r="H43" s="365">
        <f>'[14]PF Roller Std Frame'!H43+'[14]PF Roller Std Frame'!H43*(SpecailFrameExtra)</f>
        <v>161.09153229364</v>
      </c>
      <c r="I43" s="365">
        <f>'[14]PF Roller Std Frame'!I43+'[14]PF Roller Std Frame'!I43*(SpecailFrameExtra)</f>
        <v>176.66363010399994</v>
      </c>
    </row>
    <row r="44" spans="1:9" ht="15" customHeight="1" x14ac:dyDescent="0.2">
      <c r="A44" s="534"/>
      <c r="B44" s="363">
        <f>[14]Sumary!U11</f>
        <v>1.8</v>
      </c>
      <c r="C44" s="364">
        <f>[14]Sumary!V11</f>
        <v>70.866141732283467</v>
      </c>
      <c r="D44" s="365">
        <f>'[14]PF Roller Std Frame'!D44+'[14]PF Roller Std Frame'!D44*(SpecailFrameExtra)</f>
        <v>112.36365672999999</v>
      </c>
      <c r="E44" s="365">
        <f>'[14]PF Roller Std Frame'!E44+'[14]PF Roller Std Frame'!E44*(SpecailFrameExtra)</f>
        <v>125.540338066</v>
      </c>
      <c r="F44" s="365">
        <f>'[14]PF Roller Std Frame'!F44+'[14]PF Roller Std Frame'!F44*(SpecailFrameExtra)</f>
        <v>138.71701940200001</v>
      </c>
      <c r="G44" s="365">
        <f>'[14]PF Roller Std Frame'!G44+'[14]PF Roller Std Frame'!G44*(SpecailFrameExtra)</f>
        <v>151.98038943099999</v>
      </c>
      <c r="H44" s="365">
        <f>'[14]PF Roller Std Frame'!H44+'[14]PF Roller Std Frame'!H44*(SpecailFrameExtra)</f>
        <v>172.83446685700002</v>
      </c>
      <c r="I44" s="365">
        <f>'[14]PF Roller Std Frame'!I44+'[14]PF Roller Std Frame'!I44*(SpecailFrameExtra)</f>
        <v>189.66507819999998</v>
      </c>
    </row>
    <row r="45" spans="1:9" ht="15" customHeight="1" x14ac:dyDescent="0.2">
      <c r="A45" s="351" t="s">
        <v>7</v>
      </c>
    </row>
    <row r="46" spans="1:9" ht="15" customHeight="1" x14ac:dyDescent="0.2">
      <c r="A46" s="354"/>
      <c r="B46" s="535"/>
      <c r="C46" s="536"/>
      <c r="D46" s="536"/>
      <c r="E46" s="536"/>
      <c r="F46" s="536"/>
      <c r="G46" s="536"/>
      <c r="H46" s="536"/>
      <c r="I46" s="536"/>
    </row>
    <row r="47" spans="1:9" ht="15" customHeight="1" x14ac:dyDescent="0.2">
      <c r="A47" s="533" t="s">
        <v>254</v>
      </c>
      <c r="B47" s="355" t="s">
        <v>255</v>
      </c>
      <c r="C47" s="356"/>
      <c r="D47" s="357">
        <f>[14]Sumary!W3</f>
        <v>0.61</v>
      </c>
      <c r="E47" s="357">
        <f>[14]Sumary!X3</f>
        <v>0.76200000000000001</v>
      </c>
      <c r="F47" s="357">
        <f>[14]Sumary!Y3</f>
        <v>0.91400000000000003</v>
      </c>
      <c r="G47" s="357">
        <f>[14]Sumary!Z3</f>
        <v>1.0669999999999999</v>
      </c>
      <c r="H47" s="357">
        <f>[14]Sumary!AA3</f>
        <v>1.2190000000000001</v>
      </c>
      <c r="I47" s="357">
        <f>[14]Sumary!AB3</f>
        <v>1.4</v>
      </c>
    </row>
    <row r="48" spans="1:9" ht="15" customHeight="1" x14ac:dyDescent="0.2">
      <c r="A48" s="534"/>
      <c r="B48" s="367"/>
      <c r="C48" s="368" t="s">
        <v>256</v>
      </c>
      <c r="D48" s="361">
        <f>[14]Sumary!W4</f>
        <v>24.015748031496063</v>
      </c>
      <c r="E48" s="361">
        <f>[14]Sumary!X4</f>
        <v>30</v>
      </c>
      <c r="F48" s="361">
        <f>[14]Sumary!Y4</f>
        <v>35.984251968503933</v>
      </c>
      <c r="G48" s="361">
        <f>[14]Sumary!Z4</f>
        <v>42.00787401574803</v>
      </c>
      <c r="H48" s="361">
        <f>[14]Sumary!AA4</f>
        <v>47.99212598425197</v>
      </c>
      <c r="I48" s="361">
        <f>[14]Sumary!AB4</f>
        <v>55.118110236220474</v>
      </c>
    </row>
    <row r="49" spans="1:15" ht="15" customHeight="1" x14ac:dyDescent="0.2">
      <c r="A49" s="534"/>
      <c r="B49" s="363">
        <f>[14]Sumary!U5</f>
        <v>0.61</v>
      </c>
      <c r="C49" s="364">
        <f>[14]Sumary!V5</f>
        <v>24.015748031496063</v>
      </c>
      <c r="D49" s="365">
        <f>'[14]PF Roller Std Frame'!D49+'[14]PF Roller Std Frame'!D49*(SpecailFrameExtra)</f>
        <v>81.725876830000004</v>
      </c>
      <c r="E49" s="365">
        <f>'[14]PF Roller Std Frame'!E49+'[14]PF Roller Std Frame'!E49*(SpecailFrameExtra)</f>
        <v>90.778270726000017</v>
      </c>
      <c r="F49" s="365">
        <f>'[14]PF Roller Std Frame'!F49+'[14]PF Roller Std Frame'!F49*(SpecailFrameExtra)</f>
        <v>99.830664622</v>
      </c>
      <c r="G49" s="365">
        <f>'[14]PF Roller Std Frame'!G49+'[14]PF Roller Std Frame'!G49*(SpecailFrameExtra)</f>
        <v>108.94261374099999</v>
      </c>
      <c r="H49" s="365">
        <f>'[14]PF Roller Std Frame'!H49+'[14]PF Roller Std Frame'!H49*(SpecailFrameExtra)</f>
        <v>126.530994187</v>
      </c>
      <c r="I49" s="365">
        <f>'[14]PF Roller Std Frame'!I49+'[14]PF Roller Std Frame'!I49*(SpecailFrameExtra)</f>
        <v>138.577933</v>
      </c>
    </row>
    <row r="50" spans="1:15" ht="15" customHeight="1" x14ac:dyDescent="0.2">
      <c r="A50" s="534"/>
      <c r="B50" s="363">
        <f>[14]Sumary!U6</f>
        <v>0.76200000000000001</v>
      </c>
      <c r="C50" s="364">
        <f>[14]Sumary!V6</f>
        <v>30</v>
      </c>
      <c r="D50" s="365">
        <f>'[14]PF Roller Std Frame'!D50+'[14]PF Roller Std Frame'!D50*(SpecailFrameExtra)</f>
        <v>86.122212046000016</v>
      </c>
      <c r="E50" s="365">
        <f>'[14]PF Roller Std Frame'!E50+'[14]PF Roller Std Frame'!E50*(SpecailFrameExtra)</f>
        <v>95.82174436119999</v>
      </c>
      <c r="F50" s="365">
        <f>'[14]PF Roller Std Frame'!F50+'[14]PF Roller Std Frame'!F50*(SpecailFrameExtra)</f>
        <v>105.52127667640001</v>
      </c>
      <c r="G50" s="365">
        <f>'[14]PF Roller Std Frame'!G50+'[14]PF Roller Std Frame'!G50*(SpecailFrameExtra)</f>
        <v>115.28462170419999</v>
      </c>
      <c r="H50" s="365">
        <f>'[14]PF Roller Std Frame'!H50+'[14]PF Roller Std Frame'!H50*(SpecailFrameExtra)</f>
        <v>133.52014056940001</v>
      </c>
      <c r="I50" s="365">
        <f>'[14]PF Roller Std Frame'!I50+'[14]PF Roller Std Frame'!I50*(SpecailFrameExtra)</f>
        <v>146.33768500000002</v>
      </c>
    </row>
    <row r="51" spans="1:15" ht="15" customHeight="1" x14ac:dyDescent="0.2">
      <c r="A51" s="534"/>
      <c r="B51" s="363">
        <f>[14]Sumary!U7</f>
        <v>0.91400000000000003</v>
      </c>
      <c r="C51" s="364">
        <f>[14]Sumary!V7</f>
        <v>35.984251968503933</v>
      </c>
      <c r="D51" s="365">
        <f>'[14]PF Roller Std Frame'!D51+'[14]PF Roller Std Frame'!D51*(SpecailFrameExtra)</f>
        <v>90.518547262000013</v>
      </c>
      <c r="E51" s="365">
        <f>'[14]PF Roller Std Frame'!E51+'[14]PF Roller Std Frame'!E51*(SpecailFrameExtra)</f>
        <v>100.86521799640001</v>
      </c>
      <c r="F51" s="365">
        <f>'[14]PF Roller Std Frame'!F51+'[14]PF Roller Std Frame'!F51*(SpecailFrameExtra)</f>
        <v>111.21188873080003</v>
      </c>
      <c r="G51" s="365">
        <f>'[14]PF Roller Std Frame'!G51+'[14]PF Roller Std Frame'!G51*(SpecailFrameExtra)</f>
        <v>121.62662966740002</v>
      </c>
      <c r="H51" s="365">
        <f>'[14]PF Roller Std Frame'!H51+'[14]PF Roller Std Frame'!H51*(SpecailFrameExtra)</f>
        <v>140.50928695180002</v>
      </c>
      <c r="I51" s="365">
        <f>'[14]PF Roller Std Frame'!I51+'[14]PF Roller Std Frame'!I51*(SpecailFrameExtra)</f>
        <v>154.09743700000001</v>
      </c>
    </row>
    <row r="52" spans="1:15" ht="15" customHeight="1" x14ac:dyDescent="0.2">
      <c r="A52" s="534"/>
      <c r="B52" s="363">
        <f>[14]Sumary!U8</f>
        <v>1.0669999999999999</v>
      </c>
      <c r="C52" s="364">
        <f>[14]Sumary!V8</f>
        <v>42.00787401574803</v>
      </c>
      <c r="D52" s="365">
        <f>'[14]PF Roller Std Frame'!D52+'[14]PF Roller Std Frame'!D52*(SpecailFrameExtra)</f>
        <v>94.943805735999987</v>
      </c>
      <c r="E52" s="365">
        <f>'[14]PF Roller Std Frame'!E52+'[14]PF Roller Std Frame'!E52*(SpecailFrameExtra)</f>
        <v>105.94187237920001</v>
      </c>
      <c r="F52" s="365">
        <f>'[14]PF Roller Std Frame'!F52+'[14]PF Roller Std Frame'!F52*(SpecailFrameExtra)</f>
        <v>116.9399390224</v>
      </c>
      <c r="G52" s="365">
        <f>'[14]PF Roller Std Frame'!G52+'[14]PF Roller Std Frame'!G52*(SpecailFrameExtra)</f>
        <v>128.01036136720001</v>
      </c>
      <c r="H52" s="365">
        <f>'[14]PF Roller Std Frame'!H52+'[14]PF Roller Std Frame'!H52*(SpecailFrameExtra)</f>
        <v>147.54441456040001</v>
      </c>
      <c r="I52" s="365">
        <f>'[14]PF Roller Std Frame'!I52+'[14]PF Roller Std Frame'!I52*(SpecailFrameExtra)</f>
        <v>161.90823999999998</v>
      </c>
    </row>
    <row r="53" spans="1:15" ht="15" customHeight="1" x14ac:dyDescent="0.2">
      <c r="A53" s="534"/>
      <c r="B53" s="363">
        <f>[14]Sumary!U9</f>
        <v>1.2190000000000001</v>
      </c>
      <c r="C53" s="364">
        <f>[14]Sumary!V9</f>
        <v>47.99212598425197</v>
      </c>
      <c r="D53" s="365">
        <f>'[14]PF Roller Std Frame'!D53+'[14]PF Roller Std Frame'!D53*(SpecailFrameExtra)</f>
        <v>99.340140951999999</v>
      </c>
      <c r="E53" s="365">
        <f>'[14]PF Roller Std Frame'!E53+'[14]PF Roller Std Frame'!E53*(SpecailFrameExtra)</f>
        <v>110.98534601440002</v>
      </c>
      <c r="F53" s="365">
        <f>'[14]PF Roller Std Frame'!F53+'[14]PF Roller Std Frame'!F53*(SpecailFrameExtra)</f>
        <v>122.63055107680002</v>
      </c>
      <c r="G53" s="365">
        <f>'[14]PF Roller Std Frame'!G53+'[14]PF Roller Std Frame'!G53*(SpecailFrameExtra)</f>
        <v>134.35236933039999</v>
      </c>
      <c r="H53" s="365">
        <f>'[14]PF Roller Std Frame'!H53+'[14]PF Roller Std Frame'!H53*(SpecailFrameExtra)</f>
        <v>154.53356094280002</v>
      </c>
      <c r="I53" s="365">
        <f>'[14]PF Roller Std Frame'!I53+'[14]PF Roller Std Frame'!I53*(SpecailFrameExtra)</f>
        <v>169.66799200000003</v>
      </c>
    </row>
    <row r="54" spans="1:15" ht="15" customHeight="1" x14ac:dyDescent="0.2">
      <c r="A54" s="534"/>
      <c r="B54" s="363">
        <f>[14]Sumary!U10</f>
        <v>1.524</v>
      </c>
      <c r="C54" s="364">
        <f>[14]Sumary!V10</f>
        <v>60</v>
      </c>
      <c r="D54" s="365">
        <f>'[14]PF Roller Std Frame'!D54+'[14]PF Roller Std Frame'!D54*(SpecailFrameExtra)</f>
        <v>108.161734642</v>
      </c>
      <c r="E54" s="365">
        <f>'[14]PF Roller Std Frame'!E54+'[14]PF Roller Std Frame'!E54*(SpecailFrameExtra)</f>
        <v>121.10547403240001</v>
      </c>
      <c r="F54" s="365">
        <f>'[14]PF Roller Std Frame'!F54+'[14]PF Roller Std Frame'!F54*(SpecailFrameExtra)</f>
        <v>134.04921342279999</v>
      </c>
      <c r="G54" s="365">
        <f>'[14]PF Roller Std Frame'!G54+'[14]PF Roller Std Frame'!G54*(SpecailFrameExtra)</f>
        <v>147.07810899340001</v>
      </c>
      <c r="H54" s="365">
        <f>'[14]PF Roller Std Frame'!H54+'[14]PF Roller Std Frame'!H54*(SpecailFrameExtra)</f>
        <v>168.55783493380002</v>
      </c>
      <c r="I54" s="365">
        <f>'[14]PF Roller Std Frame'!I54+'[14]PF Roller Std Frame'!I54*(SpecailFrameExtra)</f>
        <v>185.23854699999998</v>
      </c>
    </row>
    <row r="55" spans="1:15" ht="15" customHeight="1" x14ac:dyDescent="0.2">
      <c r="A55" s="534"/>
      <c r="B55" s="363">
        <f>[14]Sumary!U11</f>
        <v>1.8</v>
      </c>
      <c r="C55" s="364">
        <f>[14]Sumary!V11</f>
        <v>70.866141732283467</v>
      </c>
      <c r="D55" s="365">
        <f>'[14]PF Roller Std Frame'!D55+'[14]PF Roller Std Frame'!D55*(SpecailFrameExtra)</f>
        <v>116.14455385000001</v>
      </c>
      <c r="E55" s="365">
        <f>'[14]PF Roller Std Frame'!E55+'[14]PF Roller Std Frame'!E55*(SpecailFrameExtra)</f>
        <v>130.26336037000002</v>
      </c>
      <c r="F55" s="365">
        <f>'[14]PF Roller Std Frame'!F55+'[14]PF Roller Std Frame'!F55*(SpecailFrameExtra)</f>
        <v>144.38216689000004</v>
      </c>
      <c r="G55" s="365">
        <f>'[14]PF Roller Std Frame'!G55+'[14]PF Roller Std Frame'!G55*(SpecailFrameExtra)</f>
        <v>158.59386029499998</v>
      </c>
      <c r="H55" s="365">
        <f>'[14]PF Roller Std Frame'!H55+'[14]PF Roller Std Frame'!H55*(SpecailFrameExtra)</f>
        <v>181.24865336500002</v>
      </c>
      <c r="I55" s="365">
        <f>'[14]PF Roller Std Frame'!I55+'[14]PF Roller Std Frame'!I55*(SpecailFrameExtra)</f>
        <v>199.32862299999999</v>
      </c>
    </row>
    <row r="56" spans="1:15" ht="15" customHeight="1" x14ac:dyDescent="0.2">
      <c r="A56" s="351" t="s">
        <v>245</v>
      </c>
    </row>
    <row r="57" spans="1:15" ht="15" customHeight="1" x14ac:dyDescent="0.2">
      <c r="A57" s="354"/>
      <c r="B57" s="535"/>
      <c r="C57" s="536"/>
      <c r="D57" s="536"/>
      <c r="E57" s="536"/>
      <c r="F57" s="536"/>
      <c r="G57" s="536"/>
      <c r="H57" s="536"/>
      <c r="I57" s="536"/>
    </row>
    <row r="58" spans="1:15" ht="15" customHeight="1" x14ac:dyDescent="0.2">
      <c r="A58" s="533" t="s">
        <v>254</v>
      </c>
      <c r="B58" s="355" t="s">
        <v>255</v>
      </c>
      <c r="C58" s="356"/>
      <c r="D58" s="357">
        <f>[14]Sumary!W3</f>
        <v>0.61</v>
      </c>
      <c r="E58" s="357">
        <f>[14]Sumary!X3</f>
        <v>0.76200000000000001</v>
      </c>
      <c r="F58" s="357">
        <f>[14]Sumary!Y3</f>
        <v>0.91400000000000003</v>
      </c>
      <c r="G58" s="357">
        <f>[14]Sumary!Z3</f>
        <v>1.0669999999999999</v>
      </c>
      <c r="H58" s="357">
        <f>[14]Sumary!AA3</f>
        <v>1.2190000000000001</v>
      </c>
      <c r="I58" s="357">
        <f>[14]Sumary!AB3</f>
        <v>1.4</v>
      </c>
    </row>
    <row r="59" spans="1:15" ht="15" customHeight="1" x14ac:dyDescent="0.2">
      <c r="A59" s="534"/>
      <c r="B59" s="359"/>
      <c r="C59" s="360" t="s">
        <v>256</v>
      </c>
      <c r="D59" s="361">
        <f>[14]Sumary!W4</f>
        <v>24.015748031496063</v>
      </c>
      <c r="E59" s="361">
        <f>[14]Sumary!X4</f>
        <v>30</v>
      </c>
      <c r="F59" s="361">
        <f>[14]Sumary!Y4</f>
        <v>35.984251968503933</v>
      </c>
      <c r="G59" s="361">
        <f>[14]Sumary!Z4</f>
        <v>42.00787401574803</v>
      </c>
      <c r="H59" s="361">
        <f>[14]Sumary!AA4</f>
        <v>47.99212598425197</v>
      </c>
      <c r="I59" s="361">
        <f>[14]Sumary!AB4</f>
        <v>55.118110236220474</v>
      </c>
    </row>
    <row r="60" spans="1:15" ht="15" customHeight="1" x14ac:dyDescent="0.2">
      <c r="A60" s="534"/>
      <c r="B60" s="363">
        <f>[14]Sumary!U5</f>
        <v>0.61</v>
      </c>
      <c r="C60" s="364">
        <f>[14]Sumary!V5</f>
        <v>24.015748031496063</v>
      </c>
      <c r="D60" s="365">
        <f>'[14]PF Roller Std Frame'!D60+'[14]PF Roller Std Frame'!D60*(SpecailFrameExtra)</f>
        <v>87.679990449999991</v>
      </c>
      <c r="E60" s="365">
        <f>'[14]PF Roller Std Frame'!E60+'[14]PF Roller Std Frame'!E60*(SpecailFrameExtra)</f>
        <v>98.216032330000004</v>
      </c>
      <c r="F60" s="365">
        <f>'[14]PF Roller Std Frame'!F60+'[14]PF Roller Std Frame'!F60*(SpecailFrameExtra)</f>
        <v>108.75207421000002</v>
      </c>
      <c r="G60" s="365">
        <f>'[14]PF Roller Std Frame'!G60+'[14]PF Roller Std Frame'!G60*(SpecailFrameExtra)</f>
        <v>119.357432155</v>
      </c>
      <c r="H60" s="365">
        <f>'[14]PF Roller Std Frame'!H60+'[14]PF Roller Std Frame'!H60*(SpecailFrameExtra)</f>
        <v>141.37462553500001</v>
      </c>
      <c r="I60" s="365">
        <f>'[14]PF Roller Std Frame'!I60+'[14]PF Roller Std Frame'!I60*(SpecailFrameExtra)</f>
        <v>155.62558179999999</v>
      </c>
    </row>
    <row r="61" spans="1:15" ht="15" customHeight="1" x14ac:dyDescent="0.2">
      <c r="A61" s="534"/>
      <c r="B61" s="363">
        <f>[14]Sumary!U6</f>
        <v>0.76200000000000001</v>
      </c>
      <c r="C61" s="364">
        <f>[14]Sumary!V6</f>
        <v>30</v>
      </c>
      <c r="D61" s="365">
        <f>'[14]PF Roller Std Frame'!D61+'[14]PF Roller Std Frame'!D61*(SpecailFrameExtra)</f>
        <v>92.972390289999993</v>
      </c>
      <c r="E61" s="365">
        <f>'[14]PF Roller Std Frame'!E61+'[14]PF Roller Std Frame'!E61*(SpecailFrameExtra)</f>
        <v>104.378852266</v>
      </c>
      <c r="F61" s="365">
        <f>'[14]PF Roller Std Frame'!F61+'[14]PF Roller Std Frame'!F61*(SpecailFrameExtra)</f>
        <v>115.78531424200001</v>
      </c>
      <c r="G61" s="365">
        <f>'[14]PF Roller Std Frame'!G61+'[14]PF Roller Std Frame'!G61*(SpecailFrameExtra)</f>
        <v>127.266818731</v>
      </c>
      <c r="H61" s="365">
        <f>'[14]PF Roller Std Frame'!H61+'[14]PF Roller Std Frame'!H61*(SpecailFrameExtra)</f>
        <v>150.15443220700001</v>
      </c>
      <c r="I61" s="365">
        <f>'[14]PF Roller Std Frame'!I61+'[14]PF Roller Std Frame'!I61*(SpecailFrameExtra)</f>
        <v>165.44187556</v>
      </c>
    </row>
    <row r="62" spans="1:15" ht="15" customHeight="1" x14ac:dyDescent="0.2">
      <c r="A62" s="534"/>
      <c r="B62" s="363">
        <f>[14]Sumary!U7</f>
        <v>0.91400000000000003</v>
      </c>
      <c r="C62" s="364">
        <f>[14]Sumary!V7</f>
        <v>35.984251968503933</v>
      </c>
      <c r="D62" s="365">
        <f>'[14]PF Roller Std Frame'!D62+'[14]PF Roller Std Frame'!D62*(SpecailFrameExtra)</f>
        <v>98.264790129999994</v>
      </c>
      <c r="E62" s="365">
        <f>'[14]PF Roller Std Frame'!E62+'[14]PF Roller Std Frame'!E62*(SpecailFrameExtra)</f>
        <v>110.541672202</v>
      </c>
      <c r="F62" s="365">
        <f>'[14]PF Roller Std Frame'!F62+'[14]PF Roller Std Frame'!F62*(SpecailFrameExtra)</f>
        <v>122.81855427400001</v>
      </c>
      <c r="G62" s="365">
        <f>'[14]PF Roller Std Frame'!G62+'[14]PF Roller Std Frame'!G62*(SpecailFrameExtra)</f>
        <v>135.176205307</v>
      </c>
      <c r="H62" s="365">
        <f>'[14]PF Roller Std Frame'!H62+'[14]PF Roller Std Frame'!H62*(SpecailFrameExtra)</f>
        <v>158.93423887900002</v>
      </c>
      <c r="I62" s="365">
        <f>'[14]PF Roller Std Frame'!I62+'[14]PF Roller Std Frame'!I62*(SpecailFrameExtra)</f>
        <v>175.25816932000001</v>
      </c>
      <c r="K62" s="4" t="s">
        <v>970</v>
      </c>
      <c r="L62" s="352"/>
      <c r="M62" s="352"/>
      <c r="N62" s="369">
        <f>[14]Sumary!C31+[14]Sumary!C31*(ExtrasMarkUp)</f>
        <v>2.9970000000000003</v>
      </c>
      <c r="O62" s="370" t="s">
        <v>971</v>
      </c>
    </row>
    <row r="63" spans="1:15" ht="15" customHeight="1" x14ac:dyDescent="0.2">
      <c r="A63" s="534"/>
      <c r="B63" s="363">
        <f>[14]Sumary!U8</f>
        <v>1.0669999999999999</v>
      </c>
      <c r="C63" s="364">
        <f>[14]Sumary!V8</f>
        <v>42.00787401574803</v>
      </c>
      <c r="D63" s="365">
        <f>'[14]PF Roller Std Frame'!D63+'[14]PF Roller Std Frame'!D63*(SpecailFrameExtra)</f>
        <v>103.59200839000002</v>
      </c>
      <c r="E63" s="365">
        <f>'[14]PF Roller Std Frame'!E63+'[14]PF Roller Std Frame'!E63*(SpecailFrameExtra)</f>
        <v>116.74503700599999</v>
      </c>
      <c r="F63" s="365">
        <f>'[14]PF Roller Std Frame'!F63+'[14]PF Roller Std Frame'!F63*(SpecailFrameExtra)</f>
        <v>129.89806562200002</v>
      </c>
      <c r="G63" s="365">
        <f>'[14]PF Roller Std Frame'!G63+'[14]PF Roller Std Frame'!G63*(SpecailFrameExtra)</f>
        <v>143.13762732099997</v>
      </c>
      <c r="H63" s="365">
        <f>'[14]PF Roller Std Frame'!H63+'[14]PF Roller Std Frame'!H63*(SpecailFrameExtra)</f>
        <v>167.77180743700001</v>
      </c>
      <c r="I63" s="365">
        <f>'[14]PF Roller Std Frame'!I63+'[14]PF Roller Std Frame'!I63*(SpecailFrameExtra)</f>
        <v>185.13904395999998</v>
      </c>
      <c r="K63" s="352" t="s">
        <v>972</v>
      </c>
      <c r="L63" s="352"/>
      <c r="M63" s="352"/>
      <c r="N63" s="369">
        <f>[14]Sumary!C32+[14]Sumary!C32*(ExtrasMarkUp)</f>
        <v>0.67500000000000004</v>
      </c>
      <c r="O63" s="370" t="s">
        <v>971</v>
      </c>
    </row>
    <row r="64" spans="1:15" ht="15" customHeight="1" x14ac:dyDescent="0.2">
      <c r="A64" s="534"/>
      <c r="B64" s="363">
        <f>[14]Sumary!U9</f>
        <v>1.2190000000000001</v>
      </c>
      <c r="C64" s="364">
        <f>[14]Sumary!V9</f>
        <v>47.99212598425197</v>
      </c>
      <c r="D64" s="365">
        <f>'[14]PF Roller Std Frame'!D64+'[14]PF Roller Std Frame'!D64*(SpecailFrameExtra)</f>
        <v>108.88440823000002</v>
      </c>
      <c r="E64" s="365">
        <f>'[14]PF Roller Std Frame'!E64+'[14]PF Roller Std Frame'!E64*(SpecailFrameExtra)</f>
        <v>122.907856942</v>
      </c>
      <c r="F64" s="365">
        <f>'[14]PF Roller Std Frame'!F64+'[14]PF Roller Std Frame'!F64*(SpecailFrameExtra)</f>
        <v>136.93130565400003</v>
      </c>
      <c r="G64" s="365">
        <f>'[14]PF Roller Std Frame'!G64+'[14]PF Roller Std Frame'!G64*(SpecailFrameExtra)</f>
        <v>151.047013897</v>
      </c>
      <c r="H64" s="365">
        <f>'[14]PF Roller Std Frame'!H64+'[14]PF Roller Std Frame'!H64*(SpecailFrameExtra)</f>
        <v>176.55161410900001</v>
      </c>
      <c r="I64" s="365">
        <f>'[14]PF Roller Std Frame'!I64+'[14]PF Roller Std Frame'!I64*(SpecailFrameExtra)</f>
        <v>194.95533771999996</v>
      </c>
      <c r="K64" s="4" t="s">
        <v>598</v>
      </c>
      <c r="L64" s="352"/>
      <c r="M64" s="352"/>
      <c r="N64" s="369">
        <f>[14]Sumary!C33+[14]Sumary!C33*(ExtrasMarkUp)</f>
        <v>0.76949999999999996</v>
      </c>
      <c r="O64" s="370" t="s">
        <v>973</v>
      </c>
    </row>
    <row r="65" spans="1:15" ht="15" customHeight="1" x14ac:dyDescent="0.2">
      <c r="A65" s="534"/>
      <c r="B65" s="363">
        <f>[14]Sumary!U10</f>
        <v>1.524</v>
      </c>
      <c r="C65" s="364">
        <f>[14]Sumary!V10</f>
        <v>60</v>
      </c>
      <c r="D65" s="365">
        <f>'[14]PF Roller Std Frame'!D65+'[14]PF Roller Std Frame'!D65*(SpecailFrameExtra)</f>
        <v>119.50402632999999</v>
      </c>
      <c r="E65" s="365">
        <f>'[14]PF Roller Std Frame'!E65+'[14]PF Roller Std Frame'!E65*(SpecailFrameExtra)</f>
        <v>135.27404168200002</v>
      </c>
      <c r="F65" s="365">
        <f>'[14]PF Roller Std Frame'!F65+'[14]PF Roller Std Frame'!F65*(SpecailFrameExtra)</f>
        <v>151.04405703399999</v>
      </c>
      <c r="G65" s="365">
        <f>'[14]PF Roller Std Frame'!G65+'[14]PF Roller Std Frame'!G65*(SpecailFrameExtra)</f>
        <v>166.917822487</v>
      </c>
      <c r="H65" s="365">
        <f>'[14]PF Roller Std Frame'!H65+'[14]PF Roller Std Frame'!H65*(SpecailFrameExtra)</f>
        <v>194.16898933900003</v>
      </c>
      <c r="I65" s="365">
        <f>'[14]PF Roller Std Frame'!I65+'[14]PF Roller Std Frame'!I65*(SpecailFrameExtra)</f>
        <v>214.65250612</v>
      </c>
      <c r="K65" s="4" t="s">
        <v>974</v>
      </c>
      <c r="L65" s="352"/>
      <c r="M65" s="352"/>
      <c r="N65" s="369">
        <f>[14]Sumary!C34+[14]Sumary!C34*(ExtrasMarkUp)</f>
        <v>0.28349999999999997</v>
      </c>
      <c r="O65" s="370" t="s">
        <v>971</v>
      </c>
    </row>
    <row r="66" spans="1:15" ht="15" customHeight="1" x14ac:dyDescent="0.2">
      <c r="A66" s="534"/>
      <c r="B66" s="363">
        <f>[14]Sumary!U11</f>
        <v>1.8</v>
      </c>
      <c r="C66" s="364">
        <f>[14]Sumary!V11</f>
        <v>70.866141732283467</v>
      </c>
      <c r="D66" s="365">
        <f>'[14]PF Roller Std Frame'!D66+'[14]PF Roller Std Frame'!D66*(SpecailFrameExtra)</f>
        <v>129.11391025</v>
      </c>
      <c r="E66" s="365">
        <f>'[14]PF Roller Std Frame'!E66+'[14]PF Roller Std Frame'!E66*(SpecailFrameExtra)</f>
        <v>146.46442524999998</v>
      </c>
      <c r="F66" s="365">
        <f>'[14]PF Roller Std Frame'!F66+'[14]PF Roller Std Frame'!F66*(SpecailFrameExtra)</f>
        <v>163.81494025000001</v>
      </c>
      <c r="G66" s="365">
        <f>'[14]PF Roller Std Frame'!G66+'[14]PF Roller Std Frame'!G66*(SpecailFrameExtra)</f>
        <v>181.27960337500002</v>
      </c>
      <c r="H66" s="365">
        <f>'[14]PF Roller Std Frame'!H66+'[14]PF Roller Std Frame'!H66*(SpecailFrameExtra)</f>
        <v>210.11126987500003</v>
      </c>
      <c r="I66" s="365">
        <f>'[14]PF Roller Std Frame'!I66+'[14]PF Roller Std Frame'!I66*(SpecailFrameExtra)</f>
        <v>232.47682899999998</v>
      </c>
      <c r="K66" s="4" t="s">
        <v>975</v>
      </c>
      <c r="L66" s="352"/>
      <c r="M66" s="352"/>
      <c r="N66" s="369">
        <f>[14]Sumary!C35+[14]Sumary!C35*(ExtrasMarkUp)</f>
        <v>0.13500000000000001</v>
      </c>
      <c r="O66" s="370" t="s">
        <v>973</v>
      </c>
    </row>
  </sheetData>
  <mergeCells count="12">
    <mergeCell ref="A58:A66"/>
    <mergeCell ref="B2:I2"/>
    <mergeCell ref="A3:A11"/>
    <mergeCell ref="B13:I13"/>
    <mergeCell ref="A14:A22"/>
    <mergeCell ref="B24:I24"/>
    <mergeCell ref="A25:A33"/>
    <mergeCell ref="B35:I35"/>
    <mergeCell ref="A36:A44"/>
    <mergeCell ref="B46:I46"/>
    <mergeCell ref="A47:A55"/>
    <mergeCell ref="B57:I57"/>
  </mergeCells>
  <pageMargins left="0.59055118110236227" right="0.23622047244094491" top="0.74803149606299213" bottom="0.74803149606299213" header="0.31496062992125984" footer="0.31496062992125984"/>
  <pageSetup paperSize="9" scale="67" orientation="portrait" r:id="rId1"/>
  <headerFooter>
    <oddHeader>&amp;C&amp;14PF Roller Blinds Special Frame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871F-D83E-4012-BEB2-EDA1DABB1AE9}">
  <dimension ref="A1:P66"/>
  <sheetViews>
    <sheetView view="pageLayout" zoomScaleNormal="100" zoomScaleSheetLayoutView="100" workbookViewId="0">
      <selection activeCell="Q52" sqref="Q52"/>
    </sheetView>
  </sheetViews>
  <sheetFormatPr defaultRowHeight="12.75" x14ac:dyDescent="0.2"/>
  <cols>
    <col min="1" max="9" width="8.5703125" style="352" customWidth="1"/>
    <col min="10" max="16384" width="9.140625" style="4"/>
  </cols>
  <sheetData>
    <row r="1" spans="1:16" ht="15" customHeight="1" x14ac:dyDescent="0.25">
      <c r="A1" s="351" t="s">
        <v>962</v>
      </c>
      <c r="K1" s="353" t="s">
        <v>963</v>
      </c>
    </row>
    <row r="2" spans="1:16" ht="15" customHeight="1" x14ac:dyDescent="0.2">
      <c r="A2" s="354"/>
      <c r="B2" s="535"/>
      <c r="C2" s="536"/>
      <c r="D2" s="536"/>
      <c r="E2" s="536"/>
      <c r="F2" s="536"/>
      <c r="G2" s="536"/>
      <c r="H2" s="536"/>
      <c r="I2" s="536"/>
    </row>
    <row r="3" spans="1:16" ht="15" customHeight="1" x14ac:dyDescent="0.2">
      <c r="A3" s="537" t="s">
        <v>254</v>
      </c>
      <c r="B3" s="355" t="s">
        <v>255</v>
      </c>
      <c r="C3" s="356"/>
      <c r="D3" s="357">
        <f>[14]Sumary!W3</f>
        <v>0.61</v>
      </c>
      <c r="E3" s="357">
        <f>[14]Sumary!X3</f>
        <v>0.76200000000000001</v>
      </c>
      <c r="F3" s="357">
        <f>[14]Sumary!Y3</f>
        <v>0.91400000000000003</v>
      </c>
      <c r="G3" s="357">
        <f>[14]Sumary!Z3</f>
        <v>1.0669999999999999</v>
      </c>
      <c r="H3" s="357">
        <f>[14]Sumary!AA3</f>
        <v>1.2190000000000001</v>
      </c>
      <c r="I3" s="357">
        <f>[14]Sumary!AB3</f>
        <v>1.4</v>
      </c>
      <c r="K3" s="358" t="s">
        <v>964</v>
      </c>
    </row>
    <row r="4" spans="1:16" ht="15" customHeight="1" x14ac:dyDescent="0.2">
      <c r="A4" s="538"/>
      <c r="B4" s="359"/>
      <c r="C4" s="360" t="s">
        <v>256</v>
      </c>
      <c r="D4" s="361">
        <f>[14]Sumary!W4</f>
        <v>24.015748031496063</v>
      </c>
      <c r="E4" s="361">
        <f>[14]Sumary!X4</f>
        <v>30</v>
      </c>
      <c r="F4" s="361">
        <f>[14]Sumary!Y4</f>
        <v>35.984251968503933</v>
      </c>
      <c r="G4" s="361">
        <f>[14]Sumary!Z4</f>
        <v>42.00787401574803</v>
      </c>
      <c r="H4" s="361">
        <f>[14]Sumary!AA4</f>
        <v>47.99212598425197</v>
      </c>
      <c r="I4" s="361">
        <f>[14]Sumary!AB4</f>
        <v>55.118110236220474</v>
      </c>
      <c r="K4" s="362"/>
      <c r="L4" s="362"/>
      <c r="M4" s="362"/>
      <c r="N4" s="362"/>
      <c r="O4" s="362"/>
    </row>
    <row r="5" spans="1:16" ht="15" customHeight="1" x14ac:dyDescent="0.2">
      <c r="A5" s="538"/>
      <c r="B5" s="363">
        <f>[14]Sumary!U5</f>
        <v>0.61</v>
      </c>
      <c r="C5" s="364">
        <f>[14]Sumary!V5</f>
        <v>24.015748031496063</v>
      </c>
      <c r="D5" s="365">
        <f>'PF Roller Special Frame C'!D5*(1-Sumary!$B$36)</f>
        <v>68.788294353999987</v>
      </c>
      <c r="E5" s="365">
        <f>'PF Roller Special Frame C'!E5*(1-Sumary!$B$36)</f>
        <v>74.61689720679999</v>
      </c>
      <c r="F5" s="365">
        <f>'PF Roller Special Frame C'!F5*(1-Sumary!$B$36)</f>
        <v>80.445500059599993</v>
      </c>
      <c r="G5" s="365">
        <f>'PF Roller Special Frame C'!G5*(1-Sumary!$B$36)</f>
        <v>86.312448983799996</v>
      </c>
      <c r="H5" s="365">
        <f>'PF Roller Special Frame C'!H5*(1-Sumary!$B$36)</f>
        <v>94.277544376600005</v>
      </c>
      <c r="I5" s="365">
        <f>'PF Roller Special Frame C'!I5*(1-Sumary!$B$36)</f>
        <v>101.53541476000001</v>
      </c>
      <c r="K5" s="362" t="s">
        <v>976</v>
      </c>
      <c r="L5" s="362"/>
      <c r="M5" s="362"/>
      <c r="N5" s="362"/>
      <c r="O5" s="362"/>
      <c r="P5" s="362"/>
    </row>
    <row r="6" spans="1:16" ht="15" customHeight="1" x14ac:dyDescent="0.2">
      <c r="A6" s="538"/>
      <c r="B6" s="363">
        <f>[14]Sumary!U6</f>
        <v>0.76200000000000001</v>
      </c>
      <c r="C6" s="364">
        <f>[14]Sumary!V6</f>
        <v>30</v>
      </c>
      <c r="D6" s="365">
        <f>'PF Roller Special Frame C'!D6*(1-Sumary!$B$36)</f>
        <v>71.237587454799993</v>
      </c>
      <c r="E6" s="365">
        <f>'PF Roller Special Frame C'!E6*(1-Sumary!$B$36)</f>
        <v>77.228164134160011</v>
      </c>
      <c r="F6" s="365">
        <f>'PF Roller Special Frame C'!F6*(1-Sumary!$B$36)</f>
        <v>83.218740813520014</v>
      </c>
      <c r="G6" s="365">
        <f>'PF Roller Special Frame C'!G6*(1-Sumary!$B$36)</f>
        <v>89.248729181559995</v>
      </c>
      <c r="H6" s="365">
        <f>'PF Roller Special Frame C'!H6*(1-Sumary!$B$36)</f>
        <v>97.375798400920004</v>
      </c>
      <c r="I6" s="365">
        <f>'PF Roller Special Frame C'!I6*(1-Sumary!$B$36)</f>
        <v>104.826545512</v>
      </c>
      <c r="K6" s="4" t="s">
        <v>967</v>
      </c>
      <c r="P6" s="362"/>
    </row>
    <row r="7" spans="1:16" ht="15" customHeight="1" x14ac:dyDescent="0.2">
      <c r="A7" s="538"/>
      <c r="B7" s="363">
        <f>[14]Sumary!U7</f>
        <v>0.91400000000000003</v>
      </c>
      <c r="C7" s="364">
        <f>[14]Sumary!V7</f>
        <v>35.984251968503933</v>
      </c>
      <c r="D7" s="365">
        <f>'PF Roller Special Frame C'!D7*(1-Sumary!$B$36)</f>
        <v>73.686880555600013</v>
      </c>
      <c r="E7" s="365">
        <f>'PF Roller Special Frame C'!E7*(1-Sumary!$B$36)</f>
        <v>79.839431061520003</v>
      </c>
      <c r="F7" s="365">
        <f>'PF Roller Special Frame C'!F7*(1-Sumary!$B$36)</f>
        <v>85.991981567440007</v>
      </c>
      <c r="G7" s="365">
        <f>'PF Roller Special Frame C'!G7*(1-Sumary!$B$36)</f>
        <v>92.185009379320007</v>
      </c>
      <c r="H7" s="365">
        <f>'PF Roller Special Frame C'!H7*(1-Sumary!$B$36)</f>
        <v>100.47405242524002</v>
      </c>
      <c r="I7" s="365">
        <f>'PF Roller Special Frame C'!I7*(1-Sumary!$B$36)</f>
        <v>108.11767626400001</v>
      </c>
      <c r="P7" s="362"/>
    </row>
    <row r="8" spans="1:16" ht="15" customHeight="1" x14ac:dyDescent="0.2">
      <c r="A8" s="538"/>
      <c r="B8" s="363">
        <f>[14]Sumary!U8</f>
        <v>1.0669999999999999</v>
      </c>
      <c r="C8" s="364">
        <f>[14]Sumary!V8</f>
        <v>42.00787401574803</v>
      </c>
      <c r="D8" s="365">
        <f>'PF Roller Special Frame C'!D8*(1-Sumary!$B$36)</f>
        <v>76.152287426800001</v>
      </c>
      <c r="E8" s="365">
        <f>'PF Roller Special Frame C'!E8*(1-Sumary!$B$36)</f>
        <v>82.467877376559997</v>
      </c>
      <c r="F8" s="365">
        <f>'PF Roller Special Frame C'!F8*(1-Sumary!$B$36)</f>
        <v>88.783467326319993</v>
      </c>
      <c r="G8" s="365">
        <f>'PF Roller Special Frame C'!G8*(1-Sumary!$B$36)</f>
        <v>95.140607209959995</v>
      </c>
      <c r="H8" s="365">
        <f>'PF Roller Special Frame C'!H8*(1-Sumary!$B$36)</f>
        <v>103.59268969972</v>
      </c>
      <c r="I8" s="365">
        <f>'PF Roller Special Frame C'!I8*(1-Sumary!$B$36)</f>
        <v>111.430459192</v>
      </c>
      <c r="K8" s="366" t="s">
        <v>968</v>
      </c>
      <c r="P8" s="362"/>
    </row>
    <row r="9" spans="1:16" ht="15" customHeight="1" x14ac:dyDescent="0.2">
      <c r="A9" s="538"/>
      <c r="B9" s="363">
        <f>[14]Sumary!U9</f>
        <v>1.2190000000000001</v>
      </c>
      <c r="C9" s="364">
        <f>[14]Sumary!V9</f>
        <v>47.99212598425197</v>
      </c>
      <c r="D9" s="365">
        <f>'PF Roller Special Frame C'!D9*(1-Sumary!$B$36)</f>
        <v>78.601580527600007</v>
      </c>
      <c r="E9" s="365">
        <f>'PF Roller Special Frame C'!E9*(1-Sumary!$B$36)</f>
        <v>85.079144303920003</v>
      </c>
      <c r="F9" s="365">
        <f>'PF Roller Special Frame C'!F9*(1-Sumary!$B$36)</f>
        <v>91.556708080240014</v>
      </c>
      <c r="G9" s="365">
        <f>'PF Roller Special Frame C'!G9*(1-Sumary!$B$36)</f>
        <v>98.076887407719994</v>
      </c>
      <c r="H9" s="365">
        <f>'PF Roller Special Frame C'!H9*(1-Sumary!$B$36)</f>
        <v>106.69094372404</v>
      </c>
      <c r="I9" s="365">
        <f>'PF Roller Special Frame C'!I9*(1-Sumary!$B$36)</f>
        <v>114.721589944</v>
      </c>
      <c r="K9" s="4" t="s">
        <v>969</v>
      </c>
    </row>
    <row r="10" spans="1:16" ht="15" customHeight="1" x14ac:dyDescent="0.2">
      <c r="A10" s="538"/>
      <c r="B10" s="363">
        <f>[14]Sumary!U10</f>
        <v>1.524</v>
      </c>
      <c r="C10" s="364">
        <f>[14]Sumary!V10</f>
        <v>60</v>
      </c>
      <c r="D10" s="365">
        <f>'PF Roller Special Frame C'!D10*(1-Sumary!$B$36)</f>
        <v>83.516280499600001</v>
      </c>
      <c r="E10" s="365">
        <f>'PF Roller Special Frame C'!E10*(1-Sumary!$B$36)</f>
        <v>90.318857546320004</v>
      </c>
      <c r="F10" s="365">
        <f>'PF Roller Special Frame C'!F10*(1-Sumary!$B$36)</f>
        <v>97.121434593040007</v>
      </c>
      <c r="G10" s="365">
        <f>'PF Roller Special Frame C'!G10*(1-Sumary!$B$36)</f>
        <v>103.96876543611999</v>
      </c>
      <c r="H10" s="365">
        <f>'PF Roller Special Frame C'!H10*(1-Sumary!$B$36)</f>
        <v>112.90783502284</v>
      </c>
      <c r="I10" s="365">
        <f>'PF Roller Special Frame C'!I10*(1-Sumary!$B$36)</f>
        <v>121.32550362399999</v>
      </c>
    </row>
    <row r="11" spans="1:16" ht="15" customHeight="1" x14ac:dyDescent="0.2">
      <c r="A11" s="538"/>
      <c r="B11" s="363">
        <f>[14]Sumary!U11</f>
        <v>1.8</v>
      </c>
      <c r="C11" s="364">
        <f>[14]Sumary!V11</f>
        <v>70.866141732283467</v>
      </c>
      <c r="D11" s="365">
        <f>'PF Roller Special Frame C'!D11*(1-Sumary!$B$36)</f>
        <v>87.963681130000012</v>
      </c>
      <c r="E11" s="365">
        <f>'PF Roller Special Frame C'!E11*(1-Sumary!$B$36)</f>
        <v>95.060368546000007</v>
      </c>
      <c r="F11" s="365">
        <f>'PF Roller Special Frame C'!F11*(1-Sumary!$B$36)</f>
        <v>102.15705596200002</v>
      </c>
      <c r="G11" s="365">
        <f>'PF Roller Special Frame C'!G11*(1-Sumary!$B$36)</f>
        <v>109.30043211100002</v>
      </c>
      <c r="H11" s="365">
        <f>'PF Roller Special Frame C'!H11*(1-Sumary!$B$36)</f>
        <v>118.53361206700001</v>
      </c>
      <c r="I11" s="365">
        <f>'PF Roller Special Frame C'!I11*(1-Sumary!$B$36)</f>
        <v>127.30150420000001</v>
      </c>
    </row>
    <row r="12" spans="1:16" ht="15" customHeight="1" x14ac:dyDescent="0.2">
      <c r="A12" s="351" t="s">
        <v>31</v>
      </c>
    </row>
    <row r="13" spans="1:16" ht="15" customHeight="1" x14ac:dyDescent="0.2">
      <c r="A13" s="354"/>
      <c r="B13" s="535"/>
      <c r="C13" s="536"/>
      <c r="D13" s="536"/>
      <c r="E13" s="536"/>
      <c r="F13" s="536"/>
      <c r="G13" s="536"/>
      <c r="H13" s="536"/>
      <c r="I13" s="536"/>
    </row>
    <row r="14" spans="1:16" ht="15" customHeight="1" x14ac:dyDescent="0.2">
      <c r="A14" s="533" t="s">
        <v>254</v>
      </c>
      <c r="B14" s="355" t="s">
        <v>255</v>
      </c>
      <c r="C14" s="356"/>
      <c r="D14" s="357">
        <f>[14]Sumary!W3</f>
        <v>0.61</v>
      </c>
      <c r="E14" s="357">
        <f>[14]Sumary!X3</f>
        <v>0.76200000000000001</v>
      </c>
      <c r="F14" s="357">
        <f>[14]Sumary!Y3</f>
        <v>0.91400000000000003</v>
      </c>
      <c r="G14" s="357">
        <f>[14]Sumary!Z3</f>
        <v>1.0669999999999999</v>
      </c>
      <c r="H14" s="357">
        <f>[14]Sumary!AA3</f>
        <v>1.2190000000000001</v>
      </c>
      <c r="I14" s="357">
        <f>[14]Sumary!AB3</f>
        <v>1.4</v>
      </c>
    </row>
    <row r="15" spans="1:16" ht="15" customHeight="1" x14ac:dyDescent="0.2">
      <c r="A15" s="534"/>
      <c r="B15" s="367"/>
      <c r="C15" s="368" t="s">
        <v>256</v>
      </c>
      <c r="D15" s="361">
        <f>[14]Sumary!W4</f>
        <v>24.015748031496063</v>
      </c>
      <c r="E15" s="361">
        <f>[14]Sumary!X4</f>
        <v>30</v>
      </c>
      <c r="F15" s="361">
        <f>[14]Sumary!Y4</f>
        <v>35.984251968503933</v>
      </c>
      <c r="G15" s="361">
        <f>[14]Sumary!Z4</f>
        <v>42.00787401574803</v>
      </c>
      <c r="H15" s="361">
        <f>[14]Sumary!AA4</f>
        <v>47.99212598425197</v>
      </c>
      <c r="I15" s="361">
        <f>[14]Sumary!AB4</f>
        <v>55.118110236220474</v>
      </c>
    </row>
    <row r="16" spans="1:16" ht="15" customHeight="1" x14ac:dyDescent="0.2">
      <c r="A16" s="534"/>
      <c r="B16" s="363">
        <f>[14]Sumary!U5</f>
        <v>0.61</v>
      </c>
      <c r="C16" s="364">
        <f>[14]Sumary!V5</f>
        <v>24.015748031496063</v>
      </c>
      <c r="D16" s="365">
        <f>'PF Roller Special Frame C'!D16*(1-Sumary!$B$36)</f>
        <v>71.775442881999993</v>
      </c>
      <c r="E16" s="365">
        <f>'PF Roller Special Frame C'!E16*(1-Sumary!$B$36)</f>
        <v>78.348384384400006</v>
      </c>
      <c r="F16" s="365">
        <f>'PF Roller Special Frame C'!F16*(1-Sumary!$B$36)</f>
        <v>84.92132588680002</v>
      </c>
      <c r="G16" s="365">
        <f>'PF Roller Special Frame C'!G16*(1-Sumary!$B$36)</f>
        <v>91.537510425400001</v>
      </c>
      <c r="H16" s="365">
        <f>'PF Roller Special Frame C'!H16*(1-Sumary!$B$36)</f>
        <v>101.7245187478</v>
      </c>
      <c r="I16" s="365">
        <f>'PF Roller Special Frame C'!I16*(1-Sumary!$B$36)</f>
        <v>110.08813348000002</v>
      </c>
    </row>
    <row r="17" spans="1:9" ht="15" customHeight="1" x14ac:dyDescent="0.2">
      <c r="A17" s="534"/>
      <c r="B17" s="363">
        <f>[14]Sumary!U6</f>
        <v>0.76200000000000001</v>
      </c>
      <c r="C17" s="364">
        <f>[14]Sumary!V6</f>
        <v>30</v>
      </c>
      <c r="D17" s="365">
        <f>'PF Roller Special Frame C'!D17*(1-Sumary!$B$36)</f>
        <v>74.674287048400004</v>
      </c>
      <c r="E17" s="365">
        <f>'PF Roller Special Frame C'!E17*(1-Sumary!$B$36)</f>
        <v>81.521221659280002</v>
      </c>
      <c r="F17" s="365">
        <f>'PF Roller Special Frame C'!F17*(1-Sumary!$B$36)</f>
        <v>88.36815627016</v>
      </c>
      <c r="G17" s="365">
        <f>'PF Roller Special Frame C'!G17*(1-Sumary!$B$36)</f>
        <v>95.260136503479998</v>
      </c>
      <c r="H17" s="365">
        <f>'PF Roller Special Frame C'!H17*(1-Sumary!$B$36)</f>
        <v>105.72113793436</v>
      </c>
      <c r="I17" s="365">
        <f>'PF Roller Special Frame C'!I17*(1-Sumary!$B$36)</f>
        <v>114.411020776</v>
      </c>
    </row>
    <row r="18" spans="1:9" ht="15" customHeight="1" x14ac:dyDescent="0.2">
      <c r="A18" s="534"/>
      <c r="B18" s="363">
        <f>[14]Sumary!U7</f>
        <v>0.91400000000000003</v>
      </c>
      <c r="C18" s="364">
        <f>[14]Sumary!V7</f>
        <v>35.984251968503933</v>
      </c>
      <c r="D18" s="365">
        <f>'PF Roller Special Frame C'!D18*(1-Sumary!$B$36)</f>
        <v>77.5731312148</v>
      </c>
      <c r="E18" s="365">
        <f>'PF Roller Special Frame C'!E18*(1-Sumary!$B$36)</f>
        <v>84.694058934160012</v>
      </c>
      <c r="F18" s="365">
        <f>'PF Roller Special Frame C'!F18*(1-Sumary!$B$36)</f>
        <v>91.814986653520023</v>
      </c>
      <c r="G18" s="365">
        <f>'PF Roller Special Frame C'!G18*(1-Sumary!$B$36)</f>
        <v>98.982762581559996</v>
      </c>
      <c r="H18" s="365">
        <f>'PF Roller Special Frame C'!H18*(1-Sumary!$B$36)</f>
        <v>109.71775712092001</v>
      </c>
      <c r="I18" s="365">
        <f>'PF Roller Special Frame C'!I18*(1-Sumary!$B$36)</f>
        <v>118.73390807200002</v>
      </c>
    </row>
    <row r="19" spans="1:9" ht="15" customHeight="1" x14ac:dyDescent="0.2">
      <c r="A19" s="534"/>
      <c r="B19" s="363">
        <f>[14]Sumary!U8</f>
        <v>1.0669999999999999</v>
      </c>
      <c r="C19" s="364">
        <f>[14]Sumary!V8</f>
        <v>42.00787401574803</v>
      </c>
      <c r="D19" s="365">
        <f>'PF Roller Special Frame C'!D19*(1-Sumary!$B$36)</f>
        <v>80.491046724399993</v>
      </c>
      <c r="E19" s="365">
        <f>'PF Roller Special Frame C'!E19*(1-Sumary!$B$36)</f>
        <v>87.887770138479993</v>
      </c>
      <c r="F19" s="365">
        <f>'PF Roller Special Frame C'!F19*(1-Sumary!$B$36)</f>
        <v>95.284493552559994</v>
      </c>
      <c r="G19" s="365">
        <f>'PF Roller Special Frame C'!G19*(1-Sumary!$B$36)</f>
        <v>102.72987962067999</v>
      </c>
      <c r="H19" s="365">
        <f>'PF Roller Special Frame C'!H19*(1-Sumary!$B$36)</f>
        <v>113.74066985476</v>
      </c>
      <c r="I19" s="365">
        <f>'PF Roller Special Frame C'!I19*(1-Sumary!$B$36)</f>
        <v>123.08523541599999</v>
      </c>
    </row>
    <row r="20" spans="1:9" ht="15" customHeight="1" x14ac:dyDescent="0.2">
      <c r="A20" s="534"/>
      <c r="B20" s="363">
        <f>[14]Sumary!U9</f>
        <v>1.2190000000000001</v>
      </c>
      <c r="C20" s="364">
        <f>[14]Sumary!V9</f>
        <v>47.99212598425197</v>
      </c>
      <c r="D20" s="365">
        <f>'PF Roller Special Frame C'!D20*(1-Sumary!$B$36)</f>
        <v>83.389890890800004</v>
      </c>
      <c r="E20" s="365">
        <f>'PF Roller Special Frame C'!E20*(1-Sumary!$B$36)</f>
        <v>91.060607413360003</v>
      </c>
      <c r="F20" s="365">
        <f>'PF Roller Special Frame C'!F20*(1-Sumary!$B$36)</f>
        <v>98.731323935920017</v>
      </c>
      <c r="G20" s="365">
        <f>'PF Roller Special Frame C'!G20*(1-Sumary!$B$36)</f>
        <v>106.45250569875999</v>
      </c>
      <c r="H20" s="365">
        <f>'PF Roller Special Frame C'!H20*(1-Sumary!$B$36)</f>
        <v>117.73728904132</v>
      </c>
      <c r="I20" s="365">
        <f>'PF Roller Special Frame C'!I20*(1-Sumary!$B$36)</f>
        <v>127.40812271200001</v>
      </c>
    </row>
    <row r="21" spans="1:9" ht="15" customHeight="1" x14ac:dyDescent="0.2">
      <c r="A21" s="534"/>
      <c r="B21" s="363">
        <f>[14]Sumary!U10</f>
        <v>1.524</v>
      </c>
      <c r="C21" s="364">
        <f>[14]Sumary!V10</f>
        <v>60</v>
      </c>
      <c r="D21" s="365">
        <f>'PF Roller Special Frame C'!D21*(1-Sumary!$B$36)</f>
        <v>89.206650566799993</v>
      </c>
      <c r="E21" s="365">
        <f>'PF Roller Special Frame C'!E21*(1-Sumary!$B$36)</f>
        <v>97.427155892559995</v>
      </c>
      <c r="F21" s="365">
        <f>'PF Roller Special Frame C'!F21*(1-Sumary!$B$36)</f>
        <v>105.64766121832</v>
      </c>
      <c r="G21" s="365">
        <f>'PF Roller Special Frame C'!G21*(1-Sumary!$B$36)</f>
        <v>113.92224881595999</v>
      </c>
      <c r="H21" s="365">
        <f>'PF Roller Special Frame C'!H21*(1-Sumary!$B$36)</f>
        <v>125.75682096172001</v>
      </c>
      <c r="I21" s="365">
        <f>'PF Roller Special Frame C'!I21*(1-Sumary!$B$36)</f>
        <v>136.082337352</v>
      </c>
    </row>
    <row r="22" spans="1:9" ht="15" customHeight="1" x14ac:dyDescent="0.2">
      <c r="A22" s="534"/>
      <c r="B22" s="363">
        <f>[14]Sumary!U11</f>
        <v>1.8</v>
      </c>
      <c r="C22" s="364">
        <f>[14]Sumary!V11</f>
        <v>70.866141732283467</v>
      </c>
      <c r="D22" s="365">
        <f>'PF Roller Special Frame C'!D22*(1-Sumary!$B$36)</f>
        <v>94.470341289999993</v>
      </c>
      <c r="E22" s="365">
        <f>'PF Roller Special Frame C'!E22*(1-Sumary!$B$36)</f>
        <v>103.188360418</v>
      </c>
      <c r="F22" s="365">
        <f>'PF Roller Special Frame C'!F22*(1-Sumary!$B$36)</f>
        <v>111.90637954600003</v>
      </c>
      <c r="G22" s="365">
        <f>'PF Roller Special Frame C'!G22*(1-Sumary!$B$36)</f>
        <v>120.681754063</v>
      </c>
      <c r="H22" s="365">
        <f>'PF Roller Special Frame C'!H22*(1-Sumary!$B$36)</f>
        <v>133.01384001100001</v>
      </c>
      <c r="I22" s="365">
        <f>'PF Roller Special Frame C'!I22*(1-Sumary!$B$36)</f>
        <v>143.9317906</v>
      </c>
    </row>
    <row r="23" spans="1:9" ht="15" customHeight="1" x14ac:dyDescent="0.2">
      <c r="A23" s="351" t="s">
        <v>5</v>
      </c>
    </row>
    <row r="24" spans="1:9" ht="15" customHeight="1" x14ac:dyDescent="0.2">
      <c r="A24" s="354"/>
      <c r="B24" s="535"/>
      <c r="C24" s="536"/>
      <c r="D24" s="536"/>
      <c r="E24" s="536"/>
      <c r="F24" s="536"/>
      <c r="G24" s="536"/>
      <c r="H24" s="536"/>
      <c r="I24" s="536"/>
    </row>
    <row r="25" spans="1:9" ht="15" customHeight="1" x14ac:dyDescent="0.2">
      <c r="A25" s="533" t="s">
        <v>254</v>
      </c>
      <c r="B25" s="355" t="s">
        <v>255</v>
      </c>
      <c r="C25" s="356"/>
      <c r="D25" s="357">
        <f>[14]Sumary!W3</f>
        <v>0.61</v>
      </c>
      <c r="E25" s="357">
        <f>[14]Sumary!X3</f>
        <v>0.76200000000000001</v>
      </c>
      <c r="F25" s="357">
        <f>[14]Sumary!Y3</f>
        <v>0.91400000000000003</v>
      </c>
      <c r="G25" s="357">
        <f>[14]Sumary!Z3</f>
        <v>1.0669999999999999</v>
      </c>
      <c r="H25" s="357">
        <f>[14]Sumary!AA3</f>
        <v>1.2190000000000001</v>
      </c>
      <c r="I25" s="357">
        <f>[14]Sumary!AB3</f>
        <v>1.4</v>
      </c>
    </row>
    <row r="26" spans="1:9" ht="15" customHeight="1" x14ac:dyDescent="0.2">
      <c r="A26" s="534"/>
      <c r="B26" s="367"/>
      <c r="C26" s="368" t="s">
        <v>256</v>
      </c>
      <c r="D26" s="361">
        <f>[14]Sumary!W4</f>
        <v>24.015748031496063</v>
      </c>
      <c r="E26" s="361">
        <f>[14]Sumary!X4</f>
        <v>30</v>
      </c>
      <c r="F26" s="361">
        <f>[14]Sumary!Y4</f>
        <v>35.984251968503933</v>
      </c>
      <c r="G26" s="361">
        <f>[14]Sumary!Z4</f>
        <v>42.00787401574803</v>
      </c>
      <c r="H26" s="361">
        <f>[14]Sumary!AA4</f>
        <v>47.99212598425197</v>
      </c>
      <c r="I26" s="361">
        <f>[14]Sumary!AB4</f>
        <v>55.118110236220474</v>
      </c>
    </row>
    <row r="27" spans="1:9" ht="15" customHeight="1" x14ac:dyDescent="0.2">
      <c r="A27" s="534"/>
      <c r="B27" s="363">
        <f>[14]Sumary!U5</f>
        <v>0.61</v>
      </c>
      <c r="C27" s="364">
        <f>[14]Sumary!V5</f>
        <v>24.015748031496063</v>
      </c>
      <c r="D27" s="365">
        <f>'PF Roller Special Frame C'!D27*(1-Sumary!$B$36)</f>
        <v>75.125893258000005</v>
      </c>
      <c r="E27" s="365">
        <f>'PF Roller Special Frame C'!E27*(1-Sumary!$B$36)</f>
        <v>82.533701083600008</v>
      </c>
      <c r="F27" s="365">
        <f>'PF Roller Special Frame C'!F27*(1-Sumary!$B$36)</f>
        <v>89.94150890920001</v>
      </c>
      <c r="G27" s="365">
        <f>'PF Roller Special Frame C'!G27*(1-Sumary!$B$36)</f>
        <v>97.398052312600001</v>
      </c>
      <c r="H27" s="365">
        <f>'PF Roller Special Frame C'!H27*(1-Sumary!$B$36)</f>
        <v>110.0772062182</v>
      </c>
      <c r="I27" s="365">
        <f>'PF Roller Special Frame C'!I27*(1-Sumary!$B$36)</f>
        <v>119.68104772</v>
      </c>
    </row>
    <row r="28" spans="1:9" ht="15" customHeight="1" x14ac:dyDescent="0.2">
      <c r="A28" s="534"/>
      <c r="B28" s="363">
        <f>[14]Sumary!U6</f>
        <v>0.76200000000000001</v>
      </c>
      <c r="C28" s="364">
        <f>[14]Sumary!V6</f>
        <v>30</v>
      </c>
      <c r="D28" s="365">
        <f>'PF Roller Special Frame C'!D28*(1-Sumary!$B$36)</f>
        <v>78.528963619600006</v>
      </c>
      <c r="E28" s="365">
        <f>'PF Roller Special Frame C'!E28*(1-Sumary!$B$36)</f>
        <v>86.336407802319982</v>
      </c>
      <c r="F28" s="365">
        <f>'PF Roller Special Frame C'!F28*(1-Sumary!$B$36)</f>
        <v>94.143851985040016</v>
      </c>
      <c r="G28" s="365">
        <f>'PF Roller Special Frame C'!G28*(1-Sumary!$B$36)</f>
        <v>102.00266093211999</v>
      </c>
      <c r="H28" s="365">
        <f>'PF Roller Special Frame C'!H28*(1-Sumary!$B$36)</f>
        <v>115.08145119483999</v>
      </c>
      <c r="I28" s="365">
        <f>'PF Roller Special Frame C'!I28*(1-Sumary!$B$36)</f>
        <v>125.161175464</v>
      </c>
    </row>
    <row r="29" spans="1:9" ht="15" customHeight="1" x14ac:dyDescent="0.2">
      <c r="A29" s="534"/>
      <c r="B29" s="363">
        <f>[14]Sumary!U7</f>
        <v>0.91400000000000003</v>
      </c>
      <c r="C29" s="364">
        <f>[14]Sumary!V7</f>
        <v>35.984251968503933</v>
      </c>
      <c r="D29" s="365">
        <f>'PF Roller Special Frame C'!D29*(1-Sumary!$B$36)</f>
        <v>81.932033981200007</v>
      </c>
      <c r="E29" s="365">
        <f>'PF Roller Special Frame C'!E29*(1-Sumary!$B$36)</f>
        <v>90.139114521040014</v>
      </c>
      <c r="F29" s="365">
        <f>'PF Roller Special Frame C'!F29*(1-Sumary!$B$36)</f>
        <v>98.346195060880007</v>
      </c>
      <c r="G29" s="365">
        <f>'PF Roller Special Frame C'!G29*(1-Sumary!$B$36)</f>
        <v>106.60726955164002</v>
      </c>
      <c r="H29" s="365">
        <f>'PF Roller Special Frame C'!H29*(1-Sumary!$B$36)</f>
        <v>120.08569617148001</v>
      </c>
      <c r="I29" s="365">
        <f>'PF Roller Special Frame C'!I29*(1-Sumary!$B$36)</f>
        <v>130.64130320799998</v>
      </c>
    </row>
    <row r="30" spans="1:9" ht="15" customHeight="1" x14ac:dyDescent="0.2">
      <c r="A30" s="534"/>
      <c r="B30" s="363">
        <f>[14]Sumary!U8</f>
        <v>1.0669999999999999</v>
      </c>
      <c r="C30" s="364">
        <f>[14]Sumary!V8</f>
        <v>42.00787401574803</v>
      </c>
      <c r="D30" s="365">
        <f>'PF Roller Special Frame C'!D30*(1-Sumary!$B$36)</f>
        <v>85.357492963599995</v>
      </c>
      <c r="E30" s="365">
        <f>'PF Roller Special Frame C'!E30*(1-Sumary!$B$36)</f>
        <v>93.966839047120004</v>
      </c>
      <c r="F30" s="365">
        <f>'PF Roller Special Frame C'!F30*(1-Sumary!$B$36)</f>
        <v>102.57618513064001</v>
      </c>
      <c r="G30" s="365">
        <f>'PF Roller Special Frame C'!G30*(1-Sumary!$B$36)</f>
        <v>111.24217164892001</v>
      </c>
      <c r="H30" s="365">
        <f>'PF Roller Special Frame C'!H30*(1-Sumary!$B$36)</f>
        <v>125.12286381244</v>
      </c>
      <c r="I30" s="365">
        <f>'PF Roller Special Frame C'!I30*(1-Sumary!$B$36)</f>
        <v>136.15748442399999</v>
      </c>
    </row>
    <row r="31" spans="1:9" ht="15" customHeight="1" x14ac:dyDescent="0.2">
      <c r="A31" s="534"/>
      <c r="B31" s="363">
        <f>[14]Sumary!U9</f>
        <v>1.2190000000000001</v>
      </c>
      <c r="C31" s="364">
        <f>[14]Sumary!V9</f>
        <v>47.99212598425197</v>
      </c>
      <c r="D31" s="365">
        <f>'PF Roller Special Frame C'!D31*(1-Sumary!$B$36)</f>
        <v>88.760563325199996</v>
      </c>
      <c r="E31" s="365">
        <f>'PF Roller Special Frame C'!E31*(1-Sumary!$B$36)</f>
        <v>97.769545765840022</v>
      </c>
      <c r="F31" s="365">
        <f>'PF Roller Special Frame C'!F31*(1-Sumary!$B$36)</f>
        <v>106.77852820648002</v>
      </c>
      <c r="G31" s="365">
        <f>'PF Roller Special Frame C'!G31*(1-Sumary!$B$36)</f>
        <v>115.84678026844003</v>
      </c>
      <c r="H31" s="365">
        <f>'PF Roller Special Frame C'!H31*(1-Sumary!$B$36)</f>
        <v>130.12710878908001</v>
      </c>
      <c r="I31" s="365">
        <f>'PF Roller Special Frame C'!I31*(1-Sumary!$B$36)</f>
        <v>141.63761216799998</v>
      </c>
    </row>
    <row r="32" spans="1:9" ht="15" customHeight="1" x14ac:dyDescent="0.2">
      <c r="A32" s="534"/>
      <c r="B32" s="363">
        <f>[14]Sumary!U10</f>
        <v>1.524</v>
      </c>
      <c r="C32" s="364">
        <f>[14]Sumary!V10</f>
        <v>60</v>
      </c>
      <c r="D32" s="365">
        <f>'PF Roller Special Frame C'!D32*(1-Sumary!$B$36)</f>
        <v>95.589092669199999</v>
      </c>
      <c r="E32" s="365">
        <f>'PF Roller Special Frame C'!E32*(1-Sumary!$B$36)</f>
        <v>105.39997701064</v>
      </c>
      <c r="F32" s="365">
        <f>'PF Roller Special Frame C'!F32*(1-Sumary!$B$36)</f>
        <v>115.21086135208</v>
      </c>
      <c r="G32" s="365">
        <f>'PF Roller Special Frame C'!G32*(1-Sumary!$B$36)</f>
        <v>125.08629098524</v>
      </c>
      <c r="H32" s="365">
        <f>'PF Roller Special Frame C'!H32*(1-Sumary!$B$36)</f>
        <v>140.16852140668001</v>
      </c>
      <c r="I32" s="365">
        <f>'PF Roller Special Frame C'!I32*(1-Sumary!$B$36)</f>
        <v>152.633921128</v>
      </c>
    </row>
    <row r="33" spans="1:9" ht="15" customHeight="1" x14ac:dyDescent="0.2">
      <c r="A33" s="534"/>
      <c r="B33" s="363">
        <f>[14]Sumary!U11</f>
        <v>1.8</v>
      </c>
      <c r="C33" s="364">
        <f>[14]Sumary!V11</f>
        <v>70.866141732283467</v>
      </c>
      <c r="D33" s="365">
        <f>'PF Roller Special Frame C'!D33*(1-Sumary!$B$36)</f>
        <v>101.76835201</v>
      </c>
      <c r="E33" s="365">
        <f>'PF Roller Special Frame C'!E33*(1-Sumary!$B$36)</f>
        <v>112.304891842</v>
      </c>
      <c r="F33" s="365">
        <f>'PF Roller Special Frame C'!F33*(1-Sumary!$B$36)</f>
        <v>122.84143167399999</v>
      </c>
      <c r="G33" s="365">
        <f>'PF Roller Special Frame C'!G33*(1-Sumary!$B$36)</f>
        <v>133.447290847</v>
      </c>
      <c r="H33" s="365">
        <f>'PF Roller Special Frame C'!H33*(1-Sumary!$B$36)</f>
        <v>149.25517675900002</v>
      </c>
      <c r="I33" s="365">
        <f>'PF Roller Special Frame C'!I33*(1-Sumary!$B$36)</f>
        <v>162.58467939999997</v>
      </c>
    </row>
    <row r="34" spans="1:9" ht="15" customHeight="1" x14ac:dyDescent="0.2">
      <c r="A34" s="351" t="s">
        <v>32</v>
      </c>
    </row>
    <row r="35" spans="1:9" ht="15" customHeight="1" x14ac:dyDescent="0.2">
      <c r="A35" s="354"/>
      <c r="B35" s="535"/>
      <c r="C35" s="536"/>
      <c r="D35" s="536"/>
      <c r="E35" s="536"/>
      <c r="F35" s="536"/>
      <c r="G35" s="536"/>
      <c r="H35" s="536"/>
      <c r="I35" s="536"/>
    </row>
    <row r="36" spans="1:9" ht="15" customHeight="1" x14ac:dyDescent="0.2">
      <c r="A36" s="533" t="s">
        <v>254</v>
      </c>
      <c r="B36" s="355" t="s">
        <v>255</v>
      </c>
      <c r="C36" s="356"/>
      <c r="D36" s="357">
        <f>[14]Sumary!W3</f>
        <v>0.61</v>
      </c>
      <c r="E36" s="357">
        <f>[14]Sumary!X3</f>
        <v>0.76200000000000001</v>
      </c>
      <c r="F36" s="357">
        <f>[14]Sumary!Y3</f>
        <v>0.91400000000000003</v>
      </c>
      <c r="G36" s="357">
        <f>[14]Sumary!Z3</f>
        <v>1.0669999999999999</v>
      </c>
      <c r="H36" s="357">
        <f>[14]Sumary!AA3</f>
        <v>1.2190000000000001</v>
      </c>
      <c r="I36" s="357">
        <f>[14]Sumary!AB3</f>
        <v>1.4</v>
      </c>
    </row>
    <row r="37" spans="1:9" ht="15" customHeight="1" x14ac:dyDescent="0.2">
      <c r="A37" s="534"/>
      <c r="B37" s="367"/>
      <c r="C37" s="368" t="s">
        <v>256</v>
      </c>
      <c r="D37" s="361">
        <f>[14]Sumary!W4</f>
        <v>24.015748031496063</v>
      </c>
      <c r="E37" s="361">
        <f>[14]Sumary!X4</f>
        <v>30</v>
      </c>
      <c r="F37" s="361">
        <f>[14]Sumary!Y4</f>
        <v>35.984251968503933</v>
      </c>
      <c r="G37" s="361">
        <f>[14]Sumary!Z4</f>
        <v>42.00787401574803</v>
      </c>
      <c r="H37" s="361">
        <f>[14]Sumary!AA4</f>
        <v>47.99212598425197</v>
      </c>
      <c r="I37" s="361">
        <f>[14]Sumary!AB4</f>
        <v>55.118110236220474</v>
      </c>
    </row>
    <row r="38" spans="1:9" ht="15" customHeight="1" x14ac:dyDescent="0.2">
      <c r="A38" s="534"/>
      <c r="B38" s="363">
        <f>[14]Sumary!U5</f>
        <v>0.61</v>
      </c>
      <c r="C38" s="364">
        <f>[14]Sumary!V5</f>
        <v>24.015748031496063</v>
      </c>
      <c r="D38" s="365">
        <f>'PF Roller Special Frame C'!D38*(1-Sumary!$B$36)</f>
        <v>79.990101334000016</v>
      </c>
      <c r="E38" s="365">
        <f>'PF Roller Special Frame C'!E38*(1-Sumary!$B$36)</f>
        <v>88.609974122799997</v>
      </c>
      <c r="F38" s="365">
        <f>'PF Roller Special Frame C'!F38*(1-Sumary!$B$36)</f>
        <v>97.229846911600021</v>
      </c>
      <c r="G38" s="365">
        <f>'PF Roller Special Frame C'!G38*(1-Sumary!$B$36)</f>
        <v>105.9064293898</v>
      </c>
      <c r="H38" s="365">
        <f>'PF Roller Special Frame C'!H38*(1-Sumary!$B$36)</f>
        <v>122.20369826860002</v>
      </c>
      <c r="I38" s="365">
        <f>'PF Roller Special Frame C'!I38*(1-Sumary!$B$36)</f>
        <v>133.60810995999998</v>
      </c>
    </row>
    <row r="39" spans="1:9" ht="15" customHeight="1" x14ac:dyDescent="0.2">
      <c r="A39" s="534"/>
      <c r="B39" s="363">
        <f>[14]Sumary!U6</f>
        <v>0.76200000000000001</v>
      </c>
      <c r="C39" s="364">
        <f>[14]Sumary!V6</f>
        <v>30</v>
      </c>
      <c r="D39" s="365">
        <f>'PF Roller Special Frame C'!D39*(1-Sumary!$B$36)</f>
        <v>84.125210930799994</v>
      </c>
      <c r="E39" s="365">
        <f>'PF Roller Special Frame C'!E39*(1-Sumary!$B$36)</f>
        <v>93.327129853359992</v>
      </c>
      <c r="F39" s="365">
        <f>'PF Roller Special Frame C'!F39*(1-Sumary!$B$36)</f>
        <v>102.52904877592</v>
      </c>
      <c r="G39" s="365">
        <f>'PF Roller Special Frame C'!G39*(1-Sumary!$B$36)</f>
        <v>111.79150663875998</v>
      </c>
      <c r="H39" s="365">
        <f>'PF Roller Special Frame C'!H39*(1-Sumary!$B$36)</f>
        <v>128.67082165132001</v>
      </c>
      <c r="I39" s="365">
        <f>'PF Roller Special Frame C'!I39*(1-Sumary!$B$36)</f>
        <v>140.76832775199998</v>
      </c>
    </row>
    <row r="40" spans="1:9" ht="15" customHeight="1" x14ac:dyDescent="0.2">
      <c r="A40" s="534"/>
      <c r="B40" s="363">
        <f>[14]Sumary!U7</f>
        <v>0.91400000000000003</v>
      </c>
      <c r="C40" s="364">
        <f>[14]Sumary!V7</f>
        <v>35.984251968503933</v>
      </c>
      <c r="D40" s="365">
        <f>'PF Roller Special Frame C'!D40*(1-Sumary!$B$36)</f>
        <v>88.260320527599987</v>
      </c>
      <c r="E40" s="365">
        <f>'PF Roller Special Frame C'!E40*(1-Sumary!$B$36)</f>
        <v>98.044285583919986</v>
      </c>
      <c r="F40" s="365">
        <f>'PF Roller Special Frame C'!F40*(1-Sumary!$B$36)</f>
        <v>107.82825064024001</v>
      </c>
      <c r="G40" s="365">
        <f>'PF Roller Special Frame C'!G40*(1-Sumary!$B$36)</f>
        <v>117.67658388772</v>
      </c>
      <c r="H40" s="365">
        <f>'PF Roller Special Frame C'!H40*(1-Sumary!$B$36)</f>
        <v>135.13794503404</v>
      </c>
      <c r="I40" s="365">
        <f>'PF Roller Special Frame C'!I40*(1-Sumary!$B$36)</f>
        <v>147.92854554399997</v>
      </c>
    </row>
    <row r="41" spans="1:9" ht="15" customHeight="1" x14ac:dyDescent="0.2">
      <c r="A41" s="534"/>
      <c r="B41" s="363">
        <f>[14]Sumary!U8</f>
        <v>1.0669999999999999</v>
      </c>
      <c r="C41" s="364">
        <f>[14]Sumary!V8</f>
        <v>42.00787401574803</v>
      </c>
      <c r="D41" s="365">
        <f>'PF Roller Special Frame C'!D41*(1-Sumary!$B$36)</f>
        <v>92.422634792799997</v>
      </c>
      <c r="E41" s="365">
        <f>'PF Roller Special Frame C'!E41*(1-Sumary!$B$36)</f>
        <v>102.79247523376002</v>
      </c>
      <c r="F41" s="365">
        <f>'PF Roller Special Frame C'!F41*(1-Sumary!$B$36)</f>
        <v>113.16231567472001</v>
      </c>
      <c r="G41" s="365">
        <f>'PF Roller Special Frame C'!G41*(1-Sumary!$B$36)</f>
        <v>123.60037875015999</v>
      </c>
      <c r="H41" s="365">
        <f>'PF Roller Special Frame C'!H41*(1-Sumary!$B$36)</f>
        <v>141.64761528111998</v>
      </c>
      <c r="I41" s="365">
        <f>'PF Roller Special Frame C'!I41*(1-Sumary!$B$36)</f>
        <v>155.13587003199999</v>
      </c>
    </row>
    <row r="42" spans="1:9" ht="15" customHeight="1" x14ac:dyDescent="0.2">
      <c r="A42" s="534"/>
      <c r="B42" s="363">
        <f>[14]Sumary!U9</f>
        <v>1.2190000000000001</v>
      </c>
      <c r="C42" s="364">
        <f>[14]Sumary!V9</f>
        <v>47.99212598425197</v>
      </c>
      <c r="D42" s="365">
        <f>'PF Roller Special Frame C'!D42*(1-Sumary!$B$36)</f>
        <v>96.557744389600018</v>
      </c>
      <c r="E42" s="365">
        <f>'PF Roller Special Frame C'!E42*(1-Sumary!$B$36)</f>
        <v>107.50963096432001</v>
      </c>
      <c r="F42" s="365">
        <f>'PF Roller Special Frame C'!F42*(1-Sumary!$B$36)</f>
        <v>118.46151753904002</v>
      </c>
      <c r="G42" s="365">
        <f>'PF Roller Special Frame C'!G42*(1-Sumary!$B$36)</f>
        <v>129.48545599912001</v>
      </c>
      <c r="H42" s="365">
        <f>'PF Roller Special Frame C'!H42*(1-Sumary!$B$36)</f>
        <v>148.11473866384</v>
      </c>
      <c r="I42" s="365">
        <f>'PF Roller Special Frame C'!I42*(1-Sumary!$B$36)</f>
        <v>162.29608782399998</v>
      </c>
    </row>
    <row r="43" spans="1:9" ht="15" customHeight="1" x14ac:dyDescent="0.2">
      <c r="A43" s="534"/>
      <c r="B43" s="363">
        <f>[14]Sumary!U10</f>
        <v>1.524</v>
      </c>
      <c r="C43" s="364">
        <f>[14]Sumary!V10</f>
        <v>60</v>
      </c>
      <c r="D43" s="365">
        <f>'PF Roller Special Frame C'!D43*(1-Sumary!$B$36)</f>
        <v>104.85516825160001</v>
      </c>
      <c r="E43" s="365">
        <f>'PF Roller Special Frame C'!E43*(1-Sumary!$B$36)</f>
        <v>116.97497634472001</v>
      </c>
      <c r="F43" s="365">
        <f>'PF Roller Special Frame C'!F43*(1-Sumary!$B$36)</f>
        <v>129.09478443783999</v>
      </c>
      <c r="G43" s="365">
        <f>'PF Roller Special Frame C'!G43*(1-Sumary!$B$36)</f>
        <v>141.29432811051998</v>
      </c>
      <c r="H43" s="365">
        <f>'PF Roller Special Frame C'!H43*(1-Sumary!$B$36)</f>
        <v>161.09153229364</v>
      </c>
      <c r="I43" s="365">
        <f>'PF Roller Special Frame C'!I43*(1-Sumary!$B$36)</f>
        <v>176.66363010399994</v>
      </c>
    </row>
    <row r="44" spans="1:9" ht="15" customHeight="1" x14ac:dyDescent="0.2">
      <c r="A44" s="534"/>
      <c r="B44" s="363">
        <f>[14]Sumary!U11</f>
        <v>1.8</v>
      </c>
      <c r="C44" s="364">
        <f>[14]Sumary!V11</f>
        <v>70.866141732283467</v>
      </c>
      <c r="D44" s="365">
        <f>'PF Roller Special Frame C'!D44*(1-Sumary!$B$36)</f>
        <v>112.36365672999999</v>
      </c>
      <c r="E44" s="365">
        <f>'PF Roller Special Frame C'!E44*(1-Sumary!$B$36)</f>
        <v>125.540338066</v>
      </c>
      <c r="F44" s="365">
        <f>'PF Roller Special Frame C'!F44*(1-Sumary!$B$36)</f>
        <v>138.71701940200001</v>
      </c>
      <c r="G44" s="365">
        <f>'PF Roller Special Frame C'!G44*(1-Sumary!$B$36)</f>
        <v>151.98038943099999</v>
      </c>
      <c r="H44" s="365">
        <f>'PF Roller Special Frame C'!H44*(1-Sumary!$B$36)</f>
        <v>172.83446685700002</v>
      </c>
      <c r="I44" s="365">
        <f>'PF Roller Special Frame C'!I44*(1-Sumary!$B$36)</f>
        <v>189.66507819999998</v>
      </c>
    </row>
    <row r="45" spans="1:9" ht="15" customHeight="1" x14ac:dyDescent="0.2">
      <c r="A45" s="351" t="s">
        <v>7</v>
      </c>
    </row>
    <row r="46" spans="1:9" ht="15" customHeight="1" x14ac:dyDescent="0.2">
      <c r="A46" s="354"/>
      <c r="B46" s="535"/>
      <c r="C46" s="536"/>
      <c r="D46" s="536"/>
      <c r="E46" s="536"/>
      <c r="F46" s="536"/>
      <c r="G46" s="536"/>
      <c r="H46" s="536"/>
      <c r="I46" s="536"/>
    </row>
    <row r="47" spans="1:9" ht="15" customHeight="1" x14ac:dyDescent="0.2">
      <c r="A47" s="533" t="s">
        <v>254</v>
      </c>
      <c r="B47" s="355" t="s">
        <v>255</v>
      </c>
      <c r="C47" s="356"/>
      <c r="D47" s="357">
        <f>[14]Sumary!W3</f>
        <v>0.61</v>
      </c>
      <c r="E47" s="357">
        <f>[14]Sumary!X3</f>
        <v>0.76200000000000001</v>
      </c>
      <c r="F47" s="357">
        <f>[14]Sumary!Y3</f>
        <v>0.91400000000000003</v>
      </c>
      <c r="G47" s="357">
        <f>[14]Sumary!Z3</f>
        <v>1.0669999999999999</v>
      </c>
      <c r="H47" s="357">
        <f>[14]Sumary!AA3</f>
        <v>1.2190000000000001</v>
      </c>
      <c r="I47" s="357">
        <f>[14]Sumary!AB3</f>
        <v>1.4</v>
      </c>
    </row>
    <row r="48" spans="1:9" ht="15" customHeight="1" x14ac:dyDescent="0.2">
      <c r="A48" s="534"/>
      <c r="B48" s="367"/>
      <c r="C48" s="368" t="s">
        <v>256</v>
      </c>
      <c r="D48" s="361">
        <f>[14]Sumary!W4</f>
        <v>24.015748031496063</v>
      </c>
      <c r="E48" s="361">
        <f>[14]Sumary!X4</f>
        <v>30</v>
      </c>
      <c r="F48" s="361">
        <f>[14]Sumary!Y4</f>
        <v>35.984251968503933</v>
      </c>
      <c r="G48" s="361">
        <f>[14]Sumary!Z4</f>
        <v>42.00787401574803</v>
      </c>
      <c r="H48" s="361">
        <f>[14]Sumary!AA4</f>
        <v>47.99212598425197</v>
      </c>
      <c r="I48" s="361">
        <f>[14]Sumary!AB4</f>
        <v>55.118110236220474</v>
      </c>
    </row>
    <row r="49" spans="1:15" ht="15" customHeight="1" x14ac:dyDescent="0.2">
      <c r="A49" s="534"/>
      <c r="B49" s="363">
        <f>[14]Sumary!U5</f>
        <v>0.61</v>
      </c>
      <c r="C49" s="364">
        <f>[14]Sumary!V5</f>
        <v>24.015748031496063</v>
      </c>
      <c r="D49" s="365">
        <f>'PF Roller Special Frame C'!D49*(1-Sumary!$B$36)</f>
        <v>81.725876830000004</v>
      </c>
      <c r="E49" s="365">
        <f>'PF Roller Special Frame C'!E49*(1-Sumary!$B$36)</f>
        <v>90.778270726000017</v>
      </c>
      <c r="F49" s="365">
        <f>'PF Roller Special Frame C'!F49*(1-Sumary!$B$36)</f>
        <v>99.830664622</v>
      </c>
      <c r="G49" s="365">
        <f>'PF Roller Special Frame C'!G49*(1-Sumary!$B$36)</f>
        <v>108.94261374099999</v>
      </c>
      <c r="H49" s="365">
        <f>'PF Roller Special Frame C'!H49*(1-Sumary!$B$36)</f>
        <v>126.530994187</v>
      </c>
      <c r="I49" s="365">
        <f>'PF Roller Special Frame C'!I49*(1-Sumary!$B$36)</f>
        <v>138.577933</v>
      </c>
    </row>
    <row r="50" spans="1:15" ht="15" customHeight="1" x14ac:dyDescent="0.2">
      <c r="A50" s="534"/>
      <c r="B50" s="363">
        <f>[14]Sumary!U6</f>
        <v>0.76200000000000001</v>
      </c>
      <c r="C50" s="364">
        <f>[14]Sumary!V6</f>
        <v>30</v>
      </c>
      <c r="D50" s="365">
        <f>'PF Roller Special Frame C'!D50*(1-Sumary!$B$36)</f>
        <v>86.122212046000016</v>
      </c>
      <c r="E50" s="365">
        <f>'PF Roller Special Frame C'!E50*(1-Sumary!$B$36)</f>
        <v>95.82174436119999</v>
      </c>
      <c r="F50" s="365">
        <f>'PF Roller Special Frame C'!F50*(1-Sumary!$B$36)</f>
        <v>105.52127667640001</v>
      </c>
      <c r="G50" s="365">
        <f>'PF Roller Special Frame C'!G50*(1-Sumary!$B$36)</f>
        <v>115.28462170419999</v>
      </c>
      <c r="H50" s="365">
        <f>'PF Roller Special Frame C'!H50*(1-Sumary!$B$36)</f>
        <v>133.52014056940001</v>
      </c>
      <c r="I50" s="365">
        <f>'PF Roller Special Frame C'!I50*(1-Sumary!$B$36)</f>
        <v>146.33768500000002</v>
      </c>
    </row>
    <row r="51" spans="1:15" ht="15" customHeight="1" x14ac:dyDescent="0.2">
      <c r="A51" s="534"/>
      <c r="B51" s="363">
        <f>[14]Sumary!U7</f>
        <v>0.91400000000000003</v>
      </c>
      <c r="C51" s="364">
        <f>[14]Sumary!V7</f>
        <v>35.984251968503933</v>
      </c>
      <c r="D51" s="365">
        <f>'PF Roller Special Frame C'!D51*(1-Sumary!$B$36)</f>
        <v>90.518547262000013</v>
      </c>
      <c r="E51" s="365">
        <f>'PF Roller Special Frame C'!E51*(1-Sumary!$B$36)</f>
        <v>100.86521799640001</v>
      </c>
      <c r="F51" s="365">
        <f>'PF Roller Special Frame C'!F51*(1-Sumary!$B$36)</f>
        <v>111.21188873080003</v>
      </c>
      <c r="G51" s="365">
        <f>'PF Roller Special Frame C'!G51*(1-Sumary!$B$36)</f>
        <v>121.62662966740002</v>
      </c>
      <c r="H51" s="365">
        <f>'PF Roller Special Frame C'!H51*(1-Sumary!$B$36)</f>
        <v>140.50928695180002</v>
      </c>
      <c r="I51" s="365">
        <f>'PF Roller Special Frame C'!I51*(1-Sumary!$B$36)</f>
        <v>154.09743700000001</v>
      </c>
    </row>
    <row r="52" spans="1:15" ht="15" customHeight="1" x14ac:dyDescent="0.2">
      <c r="A52" s="534"/>
      <c r="B52" s="363">
        <f>[14]Sumary!U8</f>
        <v>1.0669999999999999</v>
      </c>
      <c r="C52" s="364">
        <f>[14]Sumary!V8</f>
        <v>42.00787401574803</v>
      </c>
      <c r="D52" s="365">
        <f>'PF Roller Special Frame C'!D52*(1-Sumary!$B$36)</f>
        <v>94.943805735999987</v>
      </c>
      <c r="E52" s="365">
        <f>'PF Roller Special Frame C'!E52*(1-Sumary!$B$36)</f>
        <v>105.94187237920001</v>
      </c>
      <c r="F52" s="365">
        <f>'PF Roller Special Frame C'!F52*(1-Sumary!$B$36)</f>
        <v>116.9399390224</v>
      </c>
      <c r="G52" s="365">
        <f>'PF Roller Special Frame C'!G52*(1-Sumary!$B$36)</f>
        <v>128.01036136720001</v>
      </c>
      <c r="H52" s="365">
        <f>'PF Roller Special Frame C'!H52*(1-Sumary!$B$36)</f>
        <v>147.54441456040001</v>
      </c>
      <c r="I52" s="365">
        <f>'PF Roller Special Frame C'!I52*(1-Sumary!$B$36)</f>
        <v>161.90823999999998</v>
      </c>
    </row>
    <row r="53" spans="1:15" ht="15" customHeight="1" x14ac:dyDescent="0.2">
      <c r="A53" s="534"/>
      <c r="B53" s="363">
        <f>[14]Sumary!U9</f>
        <v>1.2190000000000001</v>
      </c>
      <c r="C53" s="364">
        <f>[14]Sumary!V9</f>
        <v>47.99212598425197</v>
      </c>
      <c r="D53" s="365">
        <f>'PF Roller Special Frame C'!D53*(1-Sumary!$B$36)</f>
        <v>99.340140951999999</v>
      </c>
      <c r="E53" s="365">
        <f>'PF Roller Special Frame C'!E53*(1-Sumary!$B$36)</f>
        <v>110.98534601440002</v>
      </c>
      <c r="F53" s="365">
        <f>'PF Roller Special Frame C'!F53*(1-Sumary!$B$36)</f>
        <v>122.63055107680002</v>
      </c>
      <c r="G53" s="365">
        <f>'PF Roller Special Frame C'!G53*(1-Sumary!$B$36)</f>
        <v>134.35236933039999</v>
      </c>
      <c r="H53" s="365">
        <f>'PF Roller Special Frame C'!H53*(1-Sumary!$B$36)</f>
        <v>154.53356094280002</v>
      </c>
      <c r="I53" s="365">
        <f>'PF Roller Special Frame C'!I53*(1-Sumary!$B$36)</f>
        <v>169.66799200000003</v>
      </c>
    </row>
    <row r="54" spans="1:15" ht="15" customHeight="1" x14ac:dyDescent="0.2">
      <c r="A54" s="534"/>
      <c r="B54" s="363">
        <f>[14]Sumary!U10</f>
        <v>1.524</v>
      </c>
      <c r="C54" s="364">
        <f>[14]Sumary!V10</f>
        <v>60</v>
      </c>
      <c r="D54" s="365">
        <f>'PF Roller Special Frame C'!D54*(1-Sumary!$B$36)</f>
        <v>108.161734642</v>
      </c>
      <c r="E54" s="365">
        <f>'PF Roller Special Frame C'!E54*(1-Sumary!$B$36)</f>
        <v>121.10547403240001</v>
      </c>
      <c r="F54" s="365">
        <f>'PF Roller Special Frame C'!F54*(1-Sumary!$B$36)</f>
        <v>134.04921342279999</v>
      </c>
      <c r="G54" s="365">
        <f>'PF Roller Special Frame C'!G54*(1-Sumary!$B$36)</f>
        <v>147.07810899340001</v>
      </c>
      <c r="H54" s="365">
        <f>'PF Roller Special Frame C'!H54*(1-Sumary!$B$36)</f>
        <v>168.55783493380002</v>
      </c>
      <c r="I54" s="365">
        <f>'PF Roller Special Frame C'!I54*(1-Sumary!$B$36)</f>
        <v>185.23854699999998</v>
      </c>
    </row>
    <row r="55" spans="1:15" ht="15" customHeight="1" x14ac:dyDescent="0.2">
      <c r="A55" s="534"/>
      <c r="B55" s="363">
        <f>[14]Sumary!U11</f>
        <v>1.8</v>
      </c>
      <c r="C55" s="364">
        <f>[14]Sumary!V11</f>
        <v>70.866141732283467</v>
      </c>
      <c r="D55" s="365">
        <f>'PF Roller Special Frame C'!D55*(1-Sumary!$B$36)</f>
        <v>116.14455385000001</v>
      </c>
      <c r="E55" s="365">
        <f>'PF Roller Special Frame C'!E55*(1-Sumary!$B$36)</f>
        <v>130.26336037000002</v>
      </c>
      <c r="F55" s="365">
        <f>'PF Roller Special Frame C'!F55*(1-Sumary!$B$36)</f>
        <v>144.38216689000004</v>
      </c>
      <c r="G55" s="365">
        <f>'PF Roller Special Frame C'!G55*(1-Sumary!$B$36)</f>
        <v>158.59386029499998</v>
      </c>
      <c r="H55" s="365">
        <f>'PF Roller Special Frame C'!H55*(1-Sumary!$B$36)</f>
        <v>181.24865336500002</v>
      </c>
      <c r="I55" s="365">
        <f>'PF Roller Special Frame C'!I55*(1-Sumary!$B$36)</f>
        <v>199.32862299999999</v>
      </c>
    </row>
    <row r="56" spans="1:15" ht="15" customHeight="1" x14ac:dyDescent="0.2">
      <c r="A56" s="351" t="s">
        <v>245</v>
      </c>
    </row>
    <row r="57" spans="1:15" ht="15" customHeight="1" x14ac:dyDescent="0.2">
      <c r="A57" s="354"/>
      <c r="B57" s="535"/>
      <c r="C57" s="536"/>
      <c r="D57" s="536"/>
      <c r="E57" s="536"/>
      <c r="F57" s="536"/>
      <c r="G57" s="536"/>
      <c r="H57" s="536"/>
      <c r="I57" s="536"/>
    </row>
    <row r="58" spans="1:15" ht="15" customHeight="1" x14ac:dyDescent="0.2">
      <c r="A58" s="533" t="s">
        <v>254</v>
      </c>
      <c r="B58" s="355" t="s">
        <v>255</v>
      </c>
      <c r="C58" s="356"/>
      <c r="D58" s="357">
        <f>[14]Sumary!W3</f>
        <v>0.61</v>
      </c>
      <c r="E58" s="357">
        <f>[14]Sumary!X3</f>
        <v>0.76200000000000001</v>
      </c>
      <c r="F58" s="357">
        <f>[14]Sumary!Y3</f>
        <v>0.91400000000000003</v>
      </c>
      <c r="G58" s="357">
        <f>[14]Sumary!Z3</f>
        <v>1.0669999999999999</v>
      </c>
      <c r="H58" s="357">
        <f>[14]Sumary!AA3</f>
        <v>1.2190000000000001</v>
      </c>
      <c r="I58" s="357">
        <f>[14]Sumary!AB3</f>
        <v>1.4</v>
      </c>
    </row>
    <row r="59" spans="1:15" ht="15" customHeight="1" x14ac:dyDescent="0.2">
      <c r="A59" s="534"/>
      <c r="B59" s="359"/>
      <c r="C59" s="360" t="s">
        <v>256</v>
      </c>
      <c r="D59" s="361">
        <f>[14]Sumary!W4</f>
        <v>24.015748031496063</v>
      </c>
      <c r="E59" s="361">
        <f>[14]Sumary!X4</f>
        <v>30</v>
      </c>
      <c r="F59" s="361">
        <f>[14]Sumary!Y4</f>
        <v>35.984251968503933</v>
      </c>
      <c r="G59" s="361">
        <f>[14]Sumary!Z4</f>
        <v>42.00787401574803</v>
      </c>
      <c r="H59" s="361">
        <f>[14]Sumary!AA4</f>
        <v>47.99212598425197</v>
      </c>
      <c r="I59" s="361">
        <f>[14]Sumary!AB4</f>
        <v>55.118110236220474</v>
      </c>
    </row>
    <row r="60" spans="1:15" ht="15" customHeight="1" x14ac:dyDescent="0.2">
      <c r="A60" s="534"/>
      <c r="B60" s="363">
        <f>[14]Sumary!U5</f>
        <v>0.61</v>
      </c>
      <c r="C60" s="364">
        <f>[14]Sumary!V5</f>
        <v>24.015748031496063</v>
      </c>
      <c r="D60" s="365">
        <f>'PF Roller Special Frame C'!D60*(1-Sumary!$B$36)</f>
        <v>87.679990449999991</v>
      </c>
      <c r="E60" s="365">
        <f>'PF Roller Special Frame C'!E60*(1-Sumary!$B$36)</f>
        <v>98.216032330000004</v>
      </c>
      <c r="F60" s="365">
        <f>'PF Roller Special Frame C'!F60*(1-Sumary!$B$36)</f>
        <v>108.75207421000002</v>
      </c>
      <c r="G60" s="365">
        <f>'PF Roller Special Frame C'!G60*(1-Sumary!$B$36)</f>
        <v>119.357432155</v>
      </c>
      <c r="H60" s="365">
        <f>'PF Roller Special Frame C'!H60*(1-Sumary!$B$36)</f>
        <v>141.37462553500001</v>
      </c>
      <c r="I60" s="365">
        <f>'PF Roller Special Frame C'!I60*(1-Sumary!$B$36)</f>
        <v>155.62558179999999</v>
      </c>
    </row>
    <row r="61" spans="1:15" ht="15" customHeight="1" x14ac:dyDescent="0.2">
      <c r="A61" s="534"/>
      <c r="B61" s="363">
        <f>[14]Sumary!U6</f>
        <v>0.76200000000000001</v>
      </c>
      <c r="C61" s="364">
        <f>[14]Sumary!V6</f>
        <v>30</v>
      </c>
      <c r="D61" s="365">
        <f>'PF Roller Special Frame C'!D61*(1-Sumary!$B$36)</f>
        <v>92.972390289999993</v>
      </c>
      <c r="E61" s="365">
        <f>'PF Roller Special Frame C'!E61*(1-Sumary!$B$36)</f>
        <v>104.378852266</v>
      </c>
      <c r="F61" s="365">
        <f>'PF Roller Special Frame C'!F61*(1-Sumary!$B$36)</f>
        <v>115.78531424200001</v>
      </c>
      <c r="G61" s="365">
        <f>'PF Roller Special Frame C'!G61*(1-Sumary!$B$36)</f>
        <v>127.266818731</v>
      </c>
      <c r="H61" s="365">
        <f>'PF Roller Special Frame C'!H61*(1-Sumary!$B$36)</f>
        <v>150.15443220700001</v>
      </c>
      <c r="I61" s="365">
        <f>'PF Roller Special Frame C'!I61*(1-Sumary!$B$36)</f>
        <v>165.44187556</v>
      </c>
    </row>
    <row r="62" spans="1:15" ht="15" customHeight="1" x14ac:dyDescent="0.2">
      <c r="A62" s="534"/>
      <c r="B62" s="363">
        <f>[14]Sumary!U7</f>
        <v>0.91400000000000003</v>
      </c>
      <c r="C62" s="364">
        <f>[14]Sumary!V7</f>
        <v>35.984251968503933</v>
      </c>
      <c r="D62" s="365">
        <f>'PF Roller Special Frame C'!D62*(1-Sumary!$B$36)</f>
        <v>98.264790129999994</v>
      </c>
      <c r="E62" s="365">
        <f>'PF Roller Special Frame C'!E62*(1-Sumary!$B$36)</f>
        <v>110.541672202</v>
      </c>
      <c r="F62" s="365">
        <f>'PF Roller Special Frame C'!F62*(1-Sumary!$B$36)</f>
        <v>122.81855427400001</v>
      </c>
      <c r="G62" s="365">
        <f>'PF Roller Special Frame C'!G62*(1-Sumary!$B$36)</f>
        <v>135.176205307</v>
      </c>
      <c r="H62" s="365">
        <f>'PF Roller Special Frame C'!H62*(1-Sumary!$B$36)</f>
        <v>158.93423887900002</v>
      </c>
      <c r="I62" s="365">
        <f>'PF Roller Special Frame C'!I62*(1-Sumary!$B$36)</f>
        <v>175.25816932000001</v>
      </c>
      <c r="K62" s="4" t="s">
        <v>970</v>
      </c>
      <c r="L62" s="352"/>
      <c r="M62" s="352"/>
      <c r="N62" s="369">
        <f>[14]Sumary!C31+[14]Sumary!C31*(ExtrasMarkUp)</f>
        <v>2.9970000000000003</v>
      </c>
      <c r="O62" s="370" t="s">
        <v>971</v>
      </c>
    </row>
    <row r="63" spans="1:15" ht="15" customHeight="1" x14ac:dyDescent="0.2">
      <c r="A63" s="534"/>
      <c r="B63" s="363">
        <f>[14]Sumary!U8</f>
        <v>1.0669999999999999</v>
      </c>
      <c r="C63" s="364">
        <f>[14]Sumary!V8</f>
        <v>42.00787401574803</v>
      </c>
      <c r="D63" s="365">
        <f>'PF Roller Special Frame C'!D63*(1-Sumary!$B$36)</f>
        <v>103.59200839000002</v>
      </c>
      <c r="E63" s="365">
        <f>'PF Roller Special Frame C'!E63*(1-Sumary!$B$36)</f>
        <v>116.74503700599999</v>
      </c>
      <c r="F63" s="365">
        <f>'PF Roller Special Frame C'!F63*(1-Sumary!$B$36)</f>
        <v>129.89806562200002</v>
      </c>
      <c r="G63" s="365">
        <f>'PF Roller Special Frame C'!G63*(1-Sumary!$B$36)</f>
        <v>143.13762732099997</v>
      </c>
      <c r="H63" s="365">
        <f>'PF Roller Special Frame C'!H63*(1-Sumary!$B$36)</f>
        <v>167.77180743700001</v>
      </c>
      <c r="I63" s="365">
        <f>'PF Roller Special Frame C'!I63*(1-Sumary!$B$36)</f>
        <v>185.13904395999998</v>
      </c>
      <c r="K63" s="352" t="s">
        <v>972</v>
      </c>
      <c r="L63" s="352"/>
      <c r="M63" s="352"/>
      <c r="N63" s="369">
        <f>[14]Sumary!C32+[14]Sumary!C32*(ExtrasMarkUp)</f>
        <v>0.67500000000000004</v>
      </c>
      <c r="O63" s="370" t="s">
        <v>971</v>
      </c>
    </row>
    <row r="64" spans="1:15" ht="15" customHeight="1" x14ac:dyDescent="0.2">
      <c r="A64" s="534"/>
      <c r="B64" s="363">
        <f>[14]Sumary!U9</f>
        <v>1.2190000000000001</v>
      </c>
      <c r="C64" s="364">
        <f>[14]Sumary!V9</f>
        <v>47.99212598425197</v>
      </c>
      <c r="D64" s="365">
        <f>'PF Roller Special Frame C'!D64*(1-Sumary!$B$36)</f>
        <v>108.88440823000002</v>
      </c>
      <c r="E64" s="365">
        <f>'PF Roller Special Frame C'!E64*(1-Sumary!$B$36)</f>
        <v>122.907856942</v>
      </c>
      <c r="F64" s="365">
        <f>'PF Roller Special Frame C'!F64*(1-Sumary!$B$36)</f>
        <v>136.93130565400003</v>
      </c>
      <c r="G64" s="365">
        <f>'PF Roller Special Frame C'!G64*(1-Sumary!$B$36)</f>
        <v>151.047013897</v>
      </c>
      <c r="H64" s="365">
        <f>'PF Roller Special Frame C'!H64*(1-Sumary!$B$36)</f>
        <v>176.55161410900001</v>
      </c>
      <c r="I64" s="365">
        <f>'PF Roller Special Frame C'!I64*(1-Sumary!$B$36)</f>
        <v>194.95533771999996</v>
      </c>
      <c r="K64" s="4" t="s">
        <v>598</v>
      </c>
      <c r="L64" s="352"/>
      <c r="M64" s="352"/>
      <c r="N64" s="369">
        <f>[14]Sumary!C33+[14]Sumary!C33*(ExtrasMarkUp)</f>
        <v>0.76949999999999996</v>
      </c>
      <c r="O64" s="370" t="s">
        <v>973</v>
      </c>
    </row>
    <row r="65" spans="1:15" ht="15" customHeight="1" x14ac:dyDescent="0.2">
      <c r="A65" s="534"/>
      <c r="B65" s="363">
        <f>[14]Sumary!U10</f>
        <v>1.524</v>
      </c>
      <c r="C65" s="364">
        <f>[14]Sumary!V10</f>
        <v>60</v>
      </c>
      <c r="D65" s="365">
        <f>'PF Roller Special Frame C'!D65*(1-Sumary!$B$36)</f>
        <v>119.50402632999999</v>
      </c>
      <c r="E65" s="365">
        <f>'PF Roller Special Frame C'!E65*(1-Sumary!$B$36)</f>
        <v>135.27404168200002</v>
      </c>
      <c r="F65" s="365">
        <f>'PF Roller Special Frame C'!F65*(1-Sumary!$B$36)</f>
        <v>151.04405703399999</v>
      </c>
      <c r="G65" s="365">
        <f>'PF Roller Special Frame C'!G65*(1-Sumary!$B$36)</f>
        <v>166.917822487</v>
      </c>
      <c r="H65" s="365">
        <f>'PF Roller Special Frame C'!H65*(1-Sumary!$B$36)</f>
        <v>194.16898933900003</v>
      </c>
      <c r="I65" s="365">
        <f>'PF Roller Special Frame C'!I65*(1-Sumary!$B$36)</f>
        <v>214.65250612</v>
      </c>
      <c r="K65" s="4" t="s">
        <v>974</v>
      </c>
      <c r="L65" s="352"/>
      <c r="M65" s="352"/>
      <c r="N65" s="369">
        <f>[14]Sumary!C34+[14]Sumary!C34*(ExtrasMarkUp)</f>
        <v>0.28349999999999997</v>
      </c>
      <c r="O65" s="370" t="s">
        <v>971</v>
      </c>
    </row>
    <row r="66" spans="1:15" ht="15" customHeight="1" x14ac:dyDescent="0.2">
      <c r="A66" s="534"/>
      <c r="B66" s="363">
        <f>[14]Sumary!U11</f>
        <v>1.8</v>
      </c>
      <c r="C66" s="364">
        <f>[14]Sumary!V11</f>
        <v>70.866141732283467</v>
      </c>
      <c r="D66" s="365">
        <f>'PF Roller Special Frame C'!D66*(1-Sumary!$B$36)</f>
        <v>129.11391025</v>
      </c>
      <c r="E66" s="365">
        <f>'PF Roller Special Frame C'!E66*(1-Sumary!$B$36)</f>
        <v>146.46442524999998</v>
      </c>
      <c r="F66" s="365">
        <f>'PF Roller Special Frame C'!F66*(1-Sumary!$B$36)</f>
        <v>163.81494025000001</v>
      </c>
      <c r="G66" s="365">
        <f>'PF Roller Special Frame C'!G66*(1-Sumary!$B$36)</f>
        <v>181.27960337500002</v>
      </c>
      <c r="H66" s="365">
        <f>'PF Roller Special Frame C'!H66*(1-Sumary!$B$36)</f>
        <v>210.11126987500003</v>
      </c>
      <c r="I66" s="365">
        <f>'PF Roller Special Frame C'!I66*(1-Sumary!$B$36)</f>
        <v>232.47682899999998</v>
      </c>
      <c r="K66" s="4" t="s">
        <v>975</v>
      </c>
      <c r="L66" s="352"/>
      <c r="M66" s="352"/>
      <c r="N66" s="369">
        <f>[14]Sumary!C35+[14]Sumary!C35*(ExtrasMarkUp)</f>
        <v>0.13500000000000001</v>
      </c>
      <c r="O66" s="370" t="s">
        <v>973</v>
      </c>
    </row>
  </sheetData>
  <mergeCells count="12">
    <mergeCell ref="A58:A66"/>
    <mergeCell ref="B2:I2"/>
    <mergeCell ref="A3:A11"/>
    <mergeCell ref="B13:I13"/>
    <mergeCell ref="A14:A22"/>
    <mergeCell ref="B24:I24"/>
    <mergeCell ref="A25:A33"/>
    <mergeCell ref="B35:I35"/>
    <mergeCell ref="A36:A44"/>
    <mergeCell ref="B46:I46"/>
    <mergeCell ref="A47:A55"/>
    <mergeCell ref="B57:I57"/>
  </mergeCells>
  <pageMargins left="0.59055118110236227" right="0.23622047244094491" top="0.74803149606299213" bottom="0.74803149606299213" header="0.31496062992125984" footer="0.31496062992125984"/>
  <pageSetup paperSize="9" scale="67" orientation="portrait" r:id="rId1"/>
  <headerFooter>
    <oddHeader>&amp;C&amp;14PF Roller Blinds Special Frame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80FA-4A93-4653-8E35-889FB49486E9}">
  <dimension ref="A1:P66"/>
  <sheetViews>
    <sheetView view="pageLayout" zoomScaleNormal="100" zoomScaleSheetLayoutView="100" workbookViewId="0">
      <selection activeCell="K62" sqref="K62:K66"/>
    </sheetView>
  </sheetViews>
  <sheetFormatPr defaultRowHeight="12.75" x14ac:dyDescent="0.2"/>
  <cols>
    <col min="1" max="9" width="8.5703125" style="352" customWidth="1"/>
    <col min="10" max="16384" width="9.140625" style="4"/>
  </cols>
  <sheetData>
    <row r="1" spans="1:16" ht="15" customHeight="1" x14ac:dyDescent="0.25">
      <c r="A1" s="351" t="s">
        <v>962</v>
      </c>
      <c r="K1" s="353" t="s">
        <v>963</v>
      </c>
    </row>
    <row r="2" spans="1:16" ht="15" customHeight="1" x14ac:dyDescent="0.2">
      <c r="A2" s="354"/>
      <c r="B2" s="535"/>
      <c r="C2" s="536"/>
      <c r="D2" s="536"/>
      <c r="E2" s="536"/>
      <c r="F2" s="536"/>
      <c r="G2" s="536"/>
      <c r="H2" s="536"/>
      <c r="I2" s="536"/>
    </row>
    <row r="3" spans="1:16" ht="15" customHeight="1" x14ac:dyDescent="0.2">
      <c r="A3" s="537" t="s">
        <v>254</v>
      </c>
      <c r="B3" s="355" t="s">
        <v>255</v>
      </c>
      <c r="C3" s="356"/>
      <c r="D3" s="357">
        <f>[14]Sumary!W3</f>
        <v>0.61</v>
      </c>
      <c r="E3" s="357">
        <f>[14]Sumary!X3</f>
        <v>0.76200000000000001</v>
      </c>
      <c r="F3" s="357">
        <f>[14]Sumary!Y3</f>
        <v>0.91400000000000003</v>
      </c>
      <c r="G3" s="357">
        <f>[14]Sumary!Z3</f>
        <v>1.0669999999999999</v>
      </c>
      <c r="H3" s="357">
        <f>[14]Sumary!AA3</f>
        <v>1.2190000000000001</v>
      </c>
      <c r="I3" s="357">
        <f>[14]Sumary!AB3</f>
        <v>1.4</v>
      </c>
      <c r="K3" s="358" t="s">
        <v>964</v>
      </c>
    </row>
    <row r="4" spans="1:16" ht="15" customHeight="1" x14ac:dyDescent="0.2">
      <c r="A4" s="538"/>
      <c r="B4" s="359"/>
      <c r="C4" s="360" t="s">
        <v>256</v>
      </c>
      <c r="D4" s="361">
        <f>[14]Sumary!W4</f>
        <v>24.015748031496063</v>
      </c>
      <c r="E4" s="361">
        <f>[14]Sumary!X4</f>
        <v>30</v>
      </c>
      <c r="F4" s="361">
        <f>[14]Sumary!Y4</f>
        <v>35.984251968503933</v>
      </c>
      <c r="G4" s="361">
        <f>[14]Sumary!Z4</f>
        <v>42.00787401574803</v>
      </c>
      <c r="H4" s="361">
        <f>[14]Sumary!AA4</f>
        <v>47.99212598425197</v>
      </c>
      <c r="I4" s="361">
        <f>[14]Sumary!AB4</f>
        <v>55.118110236220474</v>
      </c>
      <c r="K4" s="362"/>
      <c r="L4" s="362"/>
      <c r="M4" s="362"/>
      <c r="N4" s="362"/>
      <c r="O4" s="362"/>
    </row>
    <row r="5" spans="1:16" ht="15" customHeight="1" x14ac:dyDescent="0.2">
      <c r="A5" s="538"/>
      <c r="B5" s="363">
        <f>[14]Sumary!U5</f>
        <v>0.61</v>
      </c>
      <c r="C5" s="364">
        <f>[14]Sumary!V5</f>
        <v>24.015748031496063</v>
      </c>
      <c r="D5" s="365">
        <f>'PF Roller Special Frame D'!D5*(1+Sumary!$C$36)</f>
        <v>68.788294353999987</v>
      </c>
      <c r="E5" s="365">
        <f>'PF Roller Special Frame D'!E5*(1+Sumary!$C$36)</f>
        <v>74.61689720679999</v>
      </c>
      <c r="F5" s="365">
        <f>'PF Roller Special Frame D'!F5*(1+Sumary!$C$36)</f>
        <v>80.445500059599993</v>
      </c>
      <c r="G5" s="365">
        <f>'PF Roller Special Frame D'!G5*(1+Sumary!$C$36)</f>
        <v>86.312448983799996</v>
      </c>
      <c r="H5" s="365">
        <f>'PF Roller Special Frame D'!H5*(1+Sumary!$C$36)</f>
        <v>94.277544376600005</v>
      </c>
      <c r="I5" s="365">
        <f>'PF Roller Special Frame D'!I5*(1+Sumary!$C$36)</f>
        <v>101.53541476000001</v>
      </c>
      <c r="K5" s="362" t="s">
        <v>976</v>
      </c>
      <c r="L5" s="362"/>
      <c r="M5" s="362"/>
      <c r="N5" s="362"/>
      <c r="O5" s="362"/>
      <c r="P5" s="362"/>
    </row>
    <row r="6" spans="1:16" ht="15" customHeight="1" x14ac:dyDescent="0.2">
      <c r="A6" s="538"/>
      <c r="B6" s="363">
        <f>[14]Sumary!U6</f>
        <v>0.76200000000000001</v>
      </c>
      <c r="C6" s="364">
        <f>[14]Sumary!V6</f>
        <v>30</v>
      </c>
      <c r="D6" s="365">
        <f>'PF Roller Special Frame D'!D6*(1+Sumary!$C$36)</f>
        <v>71.237587454799993</v>
      </c>
      <c r="E6" s="365">
        <f>'PF Roller Special Frame D'!E6*(1+Sumary!$C$36)</f>
        <v>77.228164134160011</v>
      </c>
      <c r="F6" s="365">
        <f>'PF Roller Special Frame D'!F6*(1+Sumary!$C$36)</f>
        <v>83.218740813520014</v>
      </c>
      <c r="G6" s="365">
        <f>'PF Roller Special Frame D'!G6*(1+Sumary!$C$36)</f>
        <v>89.248729181559995</v>
      </c>
      <c r="H6" s="365">
        <f>'PF Roller Special Frame D'!H6*(1+Sumary!$C$36)</f>
        <v>97.375798400920004</v>
      </c>
      <c r="I6" s="365">
        <f>'PF Roller Special Frame D'!I6*(1+Sumary!$C$36)</f>
        <v>104.826545512</v>
      </c>
      <c r="K6" s="4" t="s">
        <v>967</v>
      </c>
      <c r="P6" s="362"/>
    </row>
    <row r="7" spans="1:16" ht="15" customHeight="1" x14ac:dyDescent="0.2">
      <c r="A7" s="538"/>
      <c r="B7" s="363">
        <f>[14]Sumary!U7</f>
        <v>0.91400000000000003</v>
      </c>
      <c r="C7" s="364">
        <f>[14]Sumary!V7</f>
        <v>35.984251968503933</v>
      </c>
      <c r="D7" s="365">
        <f>'PF Roller Special Frame D'!D7*(1+Sumary!$C$36)</f>
        <v>73.686880555600013</v>
      </c>
      <c r="E7" s="365">
        <f>'PF Roller Special Frame D'!E7*(1+Sumary!$C$36)</f>
        <v>79.839431061520003</v>
      </c>
      <c r="F7" s="365">
        <f>'PF Roller Special Frame D'!F7*(1+Sumary!$C$36)</f>
        <v>85.991981567440007</v>
      </c>
      <c r="G7" s="365">
        <f>'PF Roller Special Frame D'!G7*(1+Sumary!$C$36)</f>
        <v>92.185009379320007</v>
      </c>
      <c r="H7" s="365">
        <f>'PF Roller Special Frame D'!H7*(1+Sumary!$C$36)</f>
        <v>100.47405242524002</v>
      </c>
      <c r="I7" s="365">
        <f>'PF Roller Special Frame D'!I7*(1+Sumary!$C$36)</f>
        <v>108.11767626400001</v>
      </c>
      <c r="P7" s="362"/>
    </row>
    <row r="8" spans="1:16" ht="15" customHeight="1" x14ac:dyDescent="0.2">
      <c r="A8" s="538"/>
      <c r="B8" s="363">
        <f>[14]Sumary!U8</f>
        <v>1.0669999999999999</v>
      </c>
      <c r="C8" s="364">
        <f>[14]Sumary!V8</f>
        <v>42.00787401574803</v>
      </c>
      <c r="D8" s="365">
        <f>'PF Roller Special Frame D'!D8*(1+Sumary!$C$36)</f>
        <v>76.152287426800001</v>
      </c>
      <c r="E8" s="365">
        <f>'PF Roller Special Frame D'!E8*(1+Sumary!$C$36)</f>
        <v>82.467877376559997</v>
      </c>
      <c r="F8" s="365">
        <f>'PF Roller Special Frame D'!F8*(1+Sumary!$C$36)</f>
        <v>88.783467326319993</v>
      </c>
      <c r="G8" s="365">
        <f>'PF Roller Special Frame D'!G8*(1+Sumary!$C$36)</f>
        <v>95.140607209959995</v>
      </c>
      <c r="H8" s="365">
        <f>'PF Roller Special Frame D'!H8*(1+Sumary!$C$36)</f>
        <v>103.59268969972</v>
      </c>
      <c r="I8" s="365">
        <f>'PF Roller Special Frame D'!I8*(1+Sumary!$C$36)</f>
        <v>111.430459192</v>
      </c>
      <c r="K8" s="366" t="s">
        <v>968</v>
      </c>
      <c r="P8" s="362"/>
    </row>
    <row r="9" spans="1:16" ht="15" customHeight="1" x14ac:dyDescent="0.2">
      <c r="A9" s="538"/>
      <c r="B9" s="363">
        <f>[14]Sumary!U9</f>
        <v>1.2190000000000001</v>
      </c>
      <c r="C9" s="364">
        <f>[14]Sumary!V9</f>
        <v>47.99212598425197</v>
      </c>
      <c r="D9" s="365">
        <f>'PF Roller Special Frame D'!D9*(1+Sumary!$C$36)</f>
        <v>78.601580527600007</v>
      </c>
      <c r="E9" s="365">
        <f>'PF Roller Special Frame D'!E9*(1+Sumary!$C$36)</f>
        <v>85.079144303920003</v>
      </c>
      <c r="F9" s="365">
        <f>'PF Roller Special Frame D'!F9*(1+Sumary!$C$36)</f>
        <v>91.556708080240014</v>
      </c>
      <c r="G9" s="365">
        <f>'PF Roller Special Frame D'!G9*(1+Sumary!$C$36)</f>
        <v>98.076887407719994</v>
      </c>
      <c r="H9" s="365">
        <f>'PF Roller Special Frame D'!H9*(1+Sumary!$C$36)</f>
        <v>106.69094372404</v>
      </c>
      <c r="I9" s="365">
        <f>'PF Roller Special Frame D'!I9*(1+Sumary!$C$36)</f>
        <v>114.721589944</v>
      </c>
      <c r="K9" s="4" t="s">
        <v>969</v>
      </c>
    </row>
    <row r="10" spans="1:16" ht="15" customHeight="1" x14ac:dyDescent="0.2">
      <c r="A10" s="538"/>
      <c r="B10" s="363">
        <f>[14]Sumary!U10</f>
        <v>1.524</v>
      </c>
      <c r="C10" s="364">
        <f>[14]Sumary!V10</f>
        <v>60</v>
      </c>
      <c r="D10" s="365">
        <f>'PF Roller Special Frame D'!D10*(1+Sumary!$C$36)</f>
        <v>83.516280499600001</v>
      </c>
      <c r="E10" s="365">
        <f>'PF Roller Special Frame D'!E10*(1+Sumary!$C$36)</f>
        <v>90.318857546320004</v>
      </c>
      <c r="F10" s="365">
        <f>'PF Roller Special Frame D'!F10*(1+Sumary!$C$36)</f>
        <v>97.121434593040007</v>
      </c>
      <c r="G10" s="365">
        <f>'PF Roller Special Frame D'!G10*(1+Sumary!$C$36)</f>
        <v>103.96876543611999</v>
      </c>
      <c r="H10" s="365">
        <f>'PF Roller Special Frame D'!H10*(1+Sumary!$C$36)</f>
        <v>112.90783502284</v>
      </c>
      <c r="I10" s="365">
        <f>'PF Roller Special Frame D'!I10*(1+Sumary!$C$36)</f>
        <v>121.32550362399999</v>
      </c>
    </row>
    <row r="11" spans="1:16" ht="15" customHeight="1" x14ac:dyDescent="0.2">
      <c r="A11" s="538"/>
      <c r="B11" s="363">
        <f>[14]Sumary!U11</f>
        <v>1.8</v>
      </c>
      <c r="C11" s="364">
        <f>[14]Sumary!V11</f>
        <v>70.866141732283467</v>
      </c>
      <c r="D11" s="365">
        <f>'PF Roller Special Frame D'!D11*(1+Sumary!$C$36)</f>
        <v>87.963681130000012</v>
      </c>
      <c r="E11" s="365">
        <f>'PF Roller Special Frame D'!E11*(1+Sumary!$C$36)</f>
        <v>95.060368546000007</v>
      </c>
      <c r="F11" s="365">
        <f>'PF Roller Special Frame D'!F11*(1+Sumary!$C$36)</f>
        <v>102.15705596200002</v>
      </c>
      <c r="G11" s="365">
        <f>'PF Roller Special Frame D'!G11*(1+Sumary!$C$36)</f>
        <v>109.30043211100002</v>
      </c>
      <c r="H11" s="365">
        <f>'PF Roller Special Frame D'!H11*(1+Sumary!$C$36)</f>
        <v>118.53361206700001</v>
      </c>
      <c r="I11" s="365">
        <f>'PF Roller Special Frame D'!I11*(1+Sumary!$C$36)</f>
        <v>127.30150420000001</v>
      </c>
    </row>
    <row r="12" spans="1:16" ht="15" customHeight="1" x14ac:dyDescent="0.2">
      <c r="A12" s="351" t="s">
        <v>31</v>
      </c>
    </row>
    <row r="13" spans="1:16" ht="15" customHeight="1" x14ac:dyDescent="0.2">
      <c r="A13" s="354"/>
      <c r="B13" s="535"/>
      <c r="C13" s="536"/>
      <c r="D13" s="536"/>
      <c r="E13" s="536"/>
      <c r="F13" s="536"/>
      <c r="G13" s="536"/>
      <c r="H13" s="536"/>
      <c r="I13" s="536"/>
    </row>
    <row r="14" spans="1:16" ht="15" customHeight="1" x14ac:dyDescent="0.2">
      <c r="A14" s="533" t="s">
        <v>254</v>
      </c>
      <c r="B14" s="355" t="s">
        <v>255</v>
      </c>
      <c r="C14" s="356"/>
      <c r="D14" s="357">
        <f>[14]Sumary!W3</f>
        <v>0.61</v>
      </c>
      <c r="E14" s="357">
        <f>[14]Sumary!X3</f>
        <v>0.76200000000000001</v>
      </c>
      <c r="F14" s="357">
        <f>[14]Sumary!Y3</f>
        <v>0.91400000000000003</v>
      </c>
      <c r="G14" s="357">
        <f>[14]Sumary!Z3</f>
        <v>1.0669999999999999</v>
      </c>
      <c r="H14" s="357">
        <f>[14]Sumary!AA3</f>
        <v>1.2190000000000001</v>
      </c>
      <c r="I14" s="357">
        <f>[14]Sumary!AB3</f>
        <v>1.4</v>
      </c>
    </row>
    <row r="15" spans="1:16" ht="15" customHeight="1" x14ac:dyDescent="0.2">
      <c r="A15" s="534"/>
      <c r="B15" s="367"/>
      <c r="C15" s="368" t="s">
        <v>256</v>
      </c>
      <c r="D15" s="361">
        <f>[14]Sumary!W4</f>
        <v>24.015748031496063</v>
      </c>
      <c r="E15" s="361">
        <f>[14]Sumary!X4</f>
        <v>30</v>
      </c>
      <c r="F15" s="361">
        <f>[14]Sumary!Y4</f>
        <v>35.984251968503933</v>
      </c>
      <c r="G15" s="361">
        <f>[14]Sumary!Z4</f>
        <v>42.00787401574803</v>
      </c>
      <c r="H15" s="361">
        <f>[14]Sumary!AA4</f>
        <v>47.99212598425197</v>
      </c>
      <c r="I15" s="361">
        <f>[14]Sumary!AB4</f>
        <v>55.118110236220474</v>
      </c>
    </row>
    <row r="16" spans="1:16" ht="15" customHeight="1" x14ac:dyDescent="0.2">
      <c r="A16" s="534"/>
      <c r="B16" s="363">
        <f>[14]Sumary!U5</f>
        <v>0.61</v>
      </c>
      <c r="C16" s="364">
        <f>[14]Sumary!V5</f>
        <v>24.015748031496063</v>
      </c>
      <c r="D16" s="365">
        <f>'PF Roller Special Frame D'!D16*(1+Sumary!$C$36)</f>
        <v>71.775442881999993</v>
      </c>
      <c r="E16" s="365">
        <f>'PF Roller Special Frame D'!E16*(1+Sumary!$C$36)</f>
        <v>78.348384384400006</v>
      </c>
      <c r="F16" s="365">
        <f>'PF Roller Special Frame D'!F16*(1+Sumary!$C$36)</f>
        <v>84.92132588680002</v>
      </c>
      <c r="G16" s="365">
        <f>'PF Roller Special Frame D'!G16*(1+Sumary!$C$36)</f>
        <v>91.537510425400001</v>
      </c>
      <c r="H16" s="365">
        <f>'PF Roller Special Frame D'!H16*(1+Sumary!$C$36)</f>
        <v>101.7245187478</v>
      </c>
      <c r="I16" s="365">
        <f>'PF Roller Special Frame D'!I16*(1+Sumary!$C$36)</f>
        <v>110.08813348000002</v>
      </c>
    </row>
    <row r="17" spans="1:9" ht="15" customHeight="1" x14ac:dyDescent="0.2">
      <c r="A17" s="534"/>
      <c r="B17" s="363">
        <f>[14]Sumary!U6</f>
        <v>0.76200000000000001</v>
      </c>
      <c r="C17" s="364">
        <f>[14]Sumary!V6</f>
        <v>30</v>
      </c>
      <c r="D17" s="365">
        <f>'PF Roller Special Frame D'!D17*(1+Sumary!$C$36)</f>
        <v>74.674287048400004</v>
      </c>
      <c r="E17" s="365">
        <f>'PF Roller Special Frame D'!E17*(1+Sumary!$C$36)</f>
        <v>81.521221659280002</v>
      </c>
      <c r="F17" s="365">
        <f>'PF Roller Special Frame D'!F17*(1+Sumary!$C$36)</f>
        <v>88.36815627016</v>
      </c>
      <c r="G17" s="365">
        <f>'PF Roller Special Frame D'!G17*(1+Sumary!$C$36)</f>
        <v>95.260136503479998</v>
      </c>
      <c r="H17" s="365">
        <f>'PF Roller Special Frame D'!H17*(1+Sumary!$C$36)</f>
        <v>105.72113793436</v>
      </c>
      <c r="I17" s="365">
        <f>'PF Roller Special Frame D'!I17*(1+Sumary!$C$36)</f>
        <v>114.411020776</v>
      </c>
    </row>
    <row r="18" spans="1:9" ht="15" customHeight="1" x14ac:dyDescent="0.2">
      <c r="A18" s="534"/>
      <c r="B18" s="363">
        <f>[14]Sumary!U7</f>
        <v>0.91400000000000003</v>
      </c>
      <c r="C18" s="364">
        <f>[14]Sumary!V7</f>
        <v>35.984251968503933</v>
      </c>
      <c r="D18" s="365">
        <f>'PF Roller Special Frame D'!D18*(1+Sumary!$C$36)</f>
        <v>77.5731312148</v>
      </c>
      <c r="E18" s="365">
        <f>'PF Roller Special Frame D'!E18*(1+Sumary!$C$36)</f>
        <v>84.694058934160012</v>
      </c>
      <c r="F18" s="365">
        <f>'PF Roller Special Frame D'!F18*(1+Sumary!$C$36)</f>
        <v>91.814986653520023</v>
      </c>
      <c r="G18" s="365">
        <f>'PF Roller Special Frame D'!G18*(1+Sumary!$C$36)</f>
        <v>98.982762581559996</v>
      </c>
      <c r="H18" s="365">
        <f>'PF Roller Special Frame D'!H18*(1+Sumary!$C$36)</f>
        <v>109.71775712092001</v>
      </c>
      <c r="I18" s="365">
        <f>'PF Roller Special Frame D'!I18*(1+Sumary!$C$36)</f>
        <v>118.73390807200002</v>
      </c>
    </row>
    <row r="19" spans="1:9" ht="15" customHeight="1" x14ac:dyDescent="0.2">
      <c r="A19" s="534"/>
      <c r="B19" s="363">
        <f>[14]Sumary!U8</f>
        <v>1.0669999999999999</v>
      </c>
      <c r="C19" s="364">
        <f>[14]Sumary!V8</f>
        <v>42.00787401574803</v>
      </c>
      <c r="D19" s="365">
        <f>'PF Roller Special Frame D'!D19*(1+Sumary!$C$36)</f>
        <v>80.491046724399993</v>
      </c>
      <c r="E19" s="365">
        <f>'PF Roller Special Frame D'!E19*(1+Sumary!$C$36)</f>
        <v>87.887770138479993</v>
      </c>
      <c r="F19" s="365">
        <f>'PF Roller Special Frame D'!F19*(1+Sumary!$C$36)</f>
        <v>95.284493552559994</v>
      </c>
      <c r="G19" s="365">
        <f>'PF Roller Special Frame D'!G19*(1+Sumary!$C$36)</f>
        <v>102.72987962067999</v>
      </c>
      <c r="H19" s="365">
        <f>'PF Roller Special Frame D'!H19*(1+Sumary!$C$36)</f>
        <v>113.74066985476</v>
      </c>
      <c r="I19" s="365">
        <f>'PF Roller Special Frame D'!I19*(1+Sumary!$C$36)</f>
        <v>123.08523541599999</v>
      </c>
    </row>
    <row r="20" spans="1:9" ht="15" customHeight="1" x14ac:dyDescent="0.2">
      <c r="A20" s="534"/>
      <c r="B20" s="363">
        <f>[14]Sumary!U9</f>
        <v>1.2190000000000001</v>
      </c>
      <c r="C20" s="364">
        <f>[14]Sumary!V9</f>
        <v>47.99212598425197</v>
      </c>
      <c r="D20" s="365">
        <f>'PF Roller Special Frame D'!D20*(1+Sumary!$C$36)</f>
        <v>83.389890890800004</v>
      </c>
      <c r="E20" s="365">
        <f>'PF Roller Special Frame D'!E20*(1+Sumary!$C$36)</f>
        <v>91.060607413360003</v>
      </c>
      <c r="F20" s="365">
        <f>'PF Roller Special Frame D'!F20*(1+Sumary!$C$36)</f>
        <v>98.731323935920017</v>
      </c>
      <c r="G20" s="365">
        <f>'PF Roller Special Frame D'!G20*(1+Sumary!$C$36)</f>
        <v>106.45250569875999</v>
      </c>
      <c r="H20" s="365">
        <f>'PF Roller Special Frame D'!H20*(1+Sumary!$C$36)</f>
        <v>117.73728904132</v>
      </c>
      <c r="I20" s="365">
        <f>'PF Roller Special Frame D'!I20*(1+Sumary!$C$36)</f>
        <v>127.40812271200001</v>
      </c>
    </row>
    <row r="21" spans="1:9" ht="15" customHeight="1" x14ac:dyDescent="0.2">
      <c r="A21" s="534"/>
      <c r="B21" s="363">
        <f>[14]Sumary!U10</f>
        <v>1.524</v>
      </c>
      <c r="C21" s="364">
        <f>[14]Sumary!V10</f>
        <v>60</v>
      </c>
      <c r="D21" s="365">
        <f>'PF Roller Special Frame D'!D21*(1+Sumary!$C$36)</f>
        <v>89.206650566799993</v>
      </c>
      <c r="E21" s="365">
        <f>'PF Roller Special Frame D'!E21*(1+Sumary!$C$36)</f>
        <v>97.427155892559995</v>
      </c>
      <c r="F21" s="365">
        <f>'PF Roller Special Frame D'!F21*(1+Sumary!$C$36)</f>
        <v>105.64766121832</v>
      </c>
      <c r="G21" s="365">
        <f>'PF Roller Special Frame D'!G21*(1+Sumary!$C$36)</f>
        <v>113.92224881595999</v>
      </c>
      <c r="H21" s="365">
        <f>'PF Roller Special Frame D'!H21*(1+Sumary!$C$36)</f>
        <v>125.75682096172001</v>
      </c>
      <c r="I21" s="365">
        <f>'PF Roller Special Frame D'!I21*(1+Sumary!$C$36)</f>
        <v>136.082337352</v>
      </c>
    </row>
    <row r="22" spans="1:9" ht="15" customHeight="1" x14ac:dyDescent="0.2">
      <c r="A22" s="534"/>
      <c r="B22" s="363">
        <f>[14]Sumary!U11</f>
        <v>1.8</v>
      </c>
      <c r="C22" s="364">
        <f>[14]Sumary!V11</f>
        <v>70.866141732283467</v>
      </c>
      <c r="D22" s="365">
        <f>'PF Roller Special Frame D'!D22*(1+Sumary!$C$36)</f>
        <v>94.470341289999993</v>
      </c>
      <c r="E22" s="365">
        <f>'PF Roller Special Frame D'!E22*(1+Sumary!$C$36)</f>
        <v>103.188360418</v>
      </c>
      <c r="F22" s="365">
        <f>'PF Roller Special Frame D'!F22*(1+Sumary!$C$36)</f>
        <v>111.90637954600003</v>
      </c>
      <c r="G22" s="365">
        <f>'PF Roller Special Frame D'!G22*(1+Sumary!$C$36)</f>
        <v>120.681754063</v>
      </c>
      <c r="H22" s="365">
        <f>'PF Roller Special Frame D'!H22*(1+Sumary!$C$36)</f>
        <v>133.01384001100001</v>
      </c>
      <c r="I22" s="365">
        <f>'PF Roller Special Frame D'!I22*(1+Sumary!$C$36)</f>
        <v>143.9317906</v>
      </c>
    </row>
    <row r="23" spans="1:9" ht="15" customHeight="1" x14ac:dyDescent="0.2">
      <c r="A23" s="351" t="s">
        <v>5</v>
      </c>
    </row>
    <row r="24" spans="1:9" ht="15" customHeight="1" x14ac:dyDescent="0.2">
      <c r="A24" s="354"/>
      <c r="B24" s="535"/>
      <c r="C24" s="536"/>
      <c r="D24" s="536"/>
      <c r="E24" s="536"/>
      <c r="F24" s="536"/>
      <c r="G24" s="536"/>
      <c r="H24" s="536"/>
      <c r="I24" s="536"/>
    </row>
    <row r="25" spans="1:9" ht="15" customHeight="1" x14ac:dyDescent="0.2">
      <c r="A25" s="533" t="s">
        <v>254</v>
      </c>
      <c r="B25" s="355" t="s">
        <v>255</v>
      </c>
      <c r="C25" s="356"/>
      <c r="D25" s="357">
        <f>[14]Sumary!W3</f>
        <v>0.61</v>
      </c>
      <c r="E25" s="357">
        <f>[14]Sumary!X3</f>
        <v>0.76200000000000001</v>
      </c>
      <c r="F25" s="357">
        <f>[14]Sumary!Y3</f>
        <v>0.91400000000000003</v>
      </c>
      <c r="G25" s="357">
        <f>[14]Sumary!Z3</f>
        <v>1.0669999999999999</v>
      </c>
      <c r="H25" s="357">
        <f>[14]Sumary!AA3</f>
        <v>1.2190000000000001</v>
      </c>
      <c r="I25" s="357">
        <f>[14]Sumary!AB3</f>
        <v>1.4</v>
      </c>
    </row>
    <row r="26" spans="1:9" ht="15" customHeight="1" x14ac:dyDescent="0.2">
      <c r="A26" s="534"/>
      <c r="B26" s="367"/>
      <c r="C26" s="368" t="s">
        <v>256</v>
      </c>
      <c r="D26" s="361">
        <f>[14]Sumary!W4</f>
        <v>24.015748031496063</v>
      </c>
      <c r="E26" s="361">
        <f>[14]Sumary!X4</f>
        <v>30</v>
      </c>
      <c r="F26" s="361">
        <f>[14]Sumary!Y4</f>
        <v>35.984251968503933</v>
      </c>
      <c r="G26" s="361">
        <f>[14]Sumary!Z4</f>
        <v>42.00787401574803</v>
      </c>
      <c r="H26" s="361">
        <f>[14]Sumary!AA4</f>
        <v>47.99212598425197</v>
      </c>
      <c r="I26" s="361">
        <f>[14]Sumary!AB4</f>
        <v>55.118110236220474</v>
      </c>
    </row>
    <row r="27" spans="1:9" ht="15" customHeight="1" x14ac:dyDescent="0.2">
      <c r="A27" s="534"/>
      <c r="B27" s="363">
        <f>[14]Sumary!U5</f>
        <v>0.61</v>
      </c>
      <c r="C27" s="364">
        <f>[14]Sumary!V5</f>
        <v>24.015748031496063</v>
      </c>
      <c r="D27" s="365">
        <f>'PF Roller Special Frame D'!D27*(1+Sumary!$C$36)</f>
        <v>75.125893258000005</v>
      </c>
      <c r="E27" s="365">
        <f>'PF Roller Special Frame D'!E27*(1+Sumary!$C$36)</f>
        <v>82.533701083600008</v>
      </c>
      <c r="F27" s="365">
        <f>'PF Roller Special Frame D'!F27*(1+Sumary!$C$36)</f>
        <v>89.94150890920001</v>
      </c>
      <c r="G27" s="365">
        <f>'PF Roller Special Frame D'!G27*(1+Sumary!$C$36)</f>
        <v>97.398052312600001</v>
      </c>
      <c r="H27" s="365">
        <f>'PF Roller Special Frame D'!H27*(1+Sumary!$C$36)</f>
        <v>110.0772062182</v>
      </c>
      <c r="I27" s="365">
        <f>'PF Roller Special Frame D'!I27*(1+Sumary!$C$36)</f>
        <v>119.68104772</v>
      </c>
    </row>
    <row r="28" spans="1:9" ht="15" customHeight="1" x14ac:dyDescent="0.2">
      <c r="A28" s="534"/>
      <c r="B28" s="363">
        <f>[14]Sumary!U6</f>
        <v>0.76200000000000001</v>
      </c>
      <c r="C28" s="364">
        <f>[14]Sumary!V6</f>
        <v>30</v>
      </c>
      <c r="D28" s="365">
        <f>'PF Roller Special Frame D'!D28*(1+Sumary!$C$36)</f>
        <v>78.528963619600006</v>
      </c>
      <c r="E28" s="365">
        <f>'PF Roller Special Frame D'!E28*(1+Sumary!$C$36)</f>
        <v>86.336407802319982</v>
      </c>
      <c r="F28" s="365">
        <f>'PF Roller Special Frame D'!F28*(1+Sumary!$C$36)</f>
        <v>94.143851985040016</v>
      </c>
      <c r="G28" s="365">
        <f>'PF Roller Special Frame D'!G28*(1+Sumary!$C$36)</f>
        <v>102.00266093211999</v>
      </c>
      <c r="H28" s="365">
        <f>'PF Roller Special Frame D'!H28*(1+Sumary!$C$36)</f>
        <v>115.08145119483999</v>
      </c>
      <c r="I28" s="365">
        <f>'PF Roller Special Frame D'!I28*(1+Sumary!$C$36)</f>
        <v>125.161175464</v>
      </c>
    </row>
    <row r="29" spans="1:9" ht="15" customHeight="1" x14ac:dyDescent="0.2">
      <c r="A29" s="534"/>
      <c r="B29" s="363">
        <f>[14]Sumary!U7</f>
        <v>0.91400000000000003</v>
      </c>
      <c r="C29" s="364">
        <f>[14]Sumary!V7</f>
        <v>35.984251968503933</v>
      </c>
      <c r="D29" s="365">
        <f>'PF Roller Special Frame D'!D29*(1+Sumary!$C$36)</f>
        <v>81.932033981200007</v>
      </c>
      <c r="E29" s="365">
        <f>'PF Roller Special Frame D'!E29*(1+Sumary!$C$36)</f>
        <v>90.139114521040014</v>
      </c>
      <c r="F29" s="365">
        <f>'PF Roller Special Frame D'!F29*(1+Sumary!$C$36)</f>
        <v>98.346195060880007</v>
      </c>
      <c r="G29" s="365">
        <f>'PF Roller Special Frame D'!G29*(1+Sumary!$C$36)</f>
        <v>106.60726955164002</v>
      </c>
      <c r="H29" s="365">
        <f>'PF Roller Special Frame D'!H29*(1+Sumary!$C$36)</f>
        <v>120.08569617148001</v>
      </c>
      <c r="I29" s="365">
        <f>'PF Roller Special Frame D'!I29*(1+Sumary!$C$36)</f>
        <v>130.64130320799998</v>
      </c>
    </row>
    <row r="30" spans="1:9" ht="15" customHeight="1" x14ac:dyDescent="0.2">
      <c r="A30" s="534"/>
      <c r="B30" s="363">
        <f>[14]Sumary!U8</f>
        <v>1.0669999999999999</v>
      </c>
      <c r="C30" s="364">
        <f>[14]Sumary!V8</f>
        <v>42.00787401574803</v>
      </c>
      <c r="D30" s="365">
        <f>'PF Roller Special Frame D'!D30*(1+Sumary!$C$36)</f>
        <v>85.357492963599995</v>
      </c>
      <c r="E30" s="365">
        <f>'PF Roller Special Frame D'!E30*(1+Sumary!$C$36)</f>
        <v>93.966839047120004</v>
      </c>
      <c r="F30" s="365">
        <f>'PF Roller Special Frame D'!F30*(1+Sumary!$C$36)</f>
        <v>102.57618513064001</v>
      </c>
      <c r="G30" s="365">
        <f>'PF Roller Special Frame D'!G30*(1+Sumary!$C$36)</f>
        <v>111.24217164892001</v>
      </c>
      <c r="H30" s="365">
        <f>'PF Roller Special Frame D'!H30*(1+Sumary!$C$36)</f>
        <v>125.12286381244</v>
      </c>
      <c r="I30" s="365">
        <f>'PF Roller Special Frame D'!I30*(1+Sumary!$C$36)</f>
        <v>136.15748442399999</v>
      </c>
    </row>
    <row r="31" spans="1:9" ht="15" customHeight="1" x14ac:dyDescent="0.2">
      <c r="A31" s="534"/>
      <c r="B31" s="363">
        <f>[14]Sumary!U9</f>
        <v>1.2190000000000001</v>
      </c>
      <c r="C31" s="364">
        <f>[14]Sumary!V9</f>
        <v>47.99212598425197</v>
      </c>
      <c r="D31" s="365">
        <f>'PF Roller Special Frame D'!D31*(1+Sumary!$C$36)</f>
        <v>88.760563325199996</v>
      </c>
      <c r="E31" s="365">
        <f>'PF Roller Special Frame D'!E31*(1+Sumary!$C$36)</f>
        <v>97.769545765840022</v>
      </c>
      <c r="F31" s="365">
        <f>'PF Roller Special Frame D'!F31*(1+Sumary!$C$36)</f>
        <v>106.77852820648002</v>
      </c>
      <c r="G31" s="365">
        <f>'PF Roller Special Frame D'!G31*(1+Sumary!$C$36)</f>
        <v>115.84678026844003</v>
      </c>
      <c r="H31" s="365">
        <f>'PF Roller Special Frame D'!H31*(1+Sumary!$C$36)</f>
        <v>130.12710878908001</v>
      </c>
      <c r="I31" s="365">
        <f>'PF Roller Special Frame D'!I31*(1+Sumary!$C$36)</f>
        <v>141.63761216799998</v>
      </c>
    </row>
    <row r="32" spans="1:9" ht="15" customHeight="1" x14ac:dyDescent="0.2">
      <c r="A32" s="534"/>
      <c r="B32" s="363">
        <f>[14]Sumary!U10</f>
        <v>1.524</v>
      </c>
      <c r="C32" s="364">
        <f>[14]Sumary!V10</f>
        <v>60</v>
      </c>
      <c r="D32" s="365">
        <f>'PF Roller Special Frame D'!D32*(1+Sumary!$C$36)</f>
        <v>95.589092669199999</v>
      </c>
      <c r="E32" s="365">
        <f>'PF Roller Special Frame D'!E32*(1+Sumary!$C$36)</f>
        <v>105.39997701064</v>
      </c>
      <c r="F32" s="365">
        <f>'PF Roller Special Frame D'!F32*(1+Sumary!$C$36)</f>
        <v>115.21086135208</v>
      </c>
      <c r="G32" s="365">
        <f>'PF Roller Special Frame D'!G32*(1+Sumary!$C$36)</f>
        <v>125.08629098524</v>
      </c>
      <c r="H32" s="365">
        <f>'PF Roller Special Frame D'!H32*(1+Sumary!$C$36)</f>
        <v>140.16852140668001</v>
      </c>
      <c r="I32" s="365">
        <f>'PF Roller Special Frame D'!I32*(1+Sumary!$C$36)</f>
        <v>152.633921128</v>
      </c>
    </row>
    <row r="33" spans="1:9" ht="15" customHeight="1" x14ac:dyDescent="0.2">
      <c r="A33" s="534"/>
      <c r="B33" s="363">
        <f>[14]Sumary!U11</f>
        <v>1.8</v>
      </c>
      <c r="C33" s="364">
        <f>[14]Sumary!V11</f>
        <v>70.866141732283467</v>
      </c>
      <c r="D33" s="365">
        <f>'PF Roller Special Frame D'!D33*(1+Sumary!$C$36)</f>
        <v>101.76835201</v>
      </c>
      <c r="E33" s="365">
        <f>'PF Roller Special Frame D'!E33*(1+Sumary!$C$36)</f>
        <v>112.304891842</v>
      </c>
      <c r="F33" s="365">
        <f>'PF Roller Special Frame D'!F33*(1+Sumary!$C$36)</f>
        <v>122.84143167399999</v>
      </c>
      <c r="G33" s="365">
        <f>'PF Roller Special Frame D'!G33*(1+Sumary!$C$36)</f>
        <v>133.447290847</v>
      </c>
      <c r="H33" s="365">
        <f>'PF Roller Special Frame D'!H33*(1+Sumary!$C$36)</f>
        <v>149.25517675900002</v>
      </c>
      <c r="I33" s="365">
        <f>'PF Roller Special Frame D'!I33*(1+Sumary!$C$36)</f>
        <v>162.58467939999997</v>
      </c>
    </row>
    <row r="34" spans="1:9" ht="15" customHeight="1" x14ac:dyDescent="0.2">
      <c r="A34" s="351" t="s">
        <v>32</v>
      </c>
    </row>
    <row r="35" spans="1:9" ht="15" customHeight="1" x14ac:dyDescent="0.2">
      <c r="A35" s="354"/>
      <c r="B35" s="535"/>
      <c r="C35" s="536"/>
      <c r="D35" s="536"/>
      <c r="E35" s="536"/>
      <c r="F35" s="536"/>
      <c r="G35" s="536"/>
      <c r="H35" s="536"/>
      <c r="I35" s="536"/>
    </row>
    <row r="36" spans="1:9" ht="15" customHeight="1" x14ac:dyDescent="0.2">
      <c r="A36" s="533" t="s">
        <v>254</v>
      </c>
      <c r="B36" s="355" t="s">
        <v>255</v>
      </c>
      <c r="C36" s="356"/>
      <c r="D36" s="357">
        <f>[14]Sumary!W3</f>
        <v>0.61</v>
      </c>
      <c r="E36" s="357">
        <f>[14]Sumary!X3</f>
        <v>0.76200000000000001</v>
      </c>
      <c r="F36" s="357">
        <f>[14]Sumary!Y3</f>
        <v>0.91400000000000003</v>
      </c>
      <c r="G36" s="357">
        <f>[14]Sumary!Z3</f>
        <v>1.0669999999999999</v>
      </c>
      <c r="H36" s="357">
        <f>[14]Sumary!AA3</f>
        <v>1.2190000000000001</v>
      </c>
      <c r="I36" s="357">
        <f>[14]Sumary!AB3</f>
        <v>1.4</v>
      </c>
    </row>
    <row r="37" spans="1:9" ht="15" customHeight="1" x14ac:dyDescent="0.2">
      <c r="A37" s="534"/>
      <c r="B37" s="367"/>
      <c r="C37" s="368" t="s">
        <v>256</v>
      </c>
      <c r="D37" s="361">
        <f>[14]Sumary!W4</f>
        <v>24.015748031496063</v>
      </c>
      <c r="E37" s="361">
        <f>[14]Sumary!X4</f>
        <v>30</v>
      </c>
      <c r="F37" s="361">
        <f>[14]Sumary!Y4</f>
        <v>35.984251968503933</v>
      </c>
      <c r="G37" s="361">
        <f>[14]Sumary!Z4</f>
        <v>42.00787401574803</v>
      </c>
      <c r="H37" s="361">
        <f>[14]Sumary!AA4</f>
        <v>47.99212598425197</v>
      </c>
      <c r="I37" s="361">
        <f>[14]Sumary!AB4</f>
        <v>55.118110236220474</v>
      </c>
    </row>
    <row r="38" spans="1:9" ht="15" customHeight="1" x14ac:dyDescent="0.2">
      <c r="A38" s="534"/>
      <c r="B38" s="363">
        <f>[14]Sumary!U5</f>
        <v>0.61</v>
      </c>
      <c r="C38" s="364">
        <f>[14]Sumary!V5</f>
        <v>24.015748031496063</v>
      </c>
      <c r="D38" s="365">
        <f>'PF Roller Special Frame D'!D38*(1+Sumary!$C$36)</f>
        <v>79.990101334000016</v>
      </c>
      <c r="E38" s="365">
        <f>'PF Roller Special Frame D'!E38*(1+Sumary!$C$36)</f>
        <v>88.609974122799997</v>
      </c>
      <c r="F38" s="365">
        <f>'PF Roller Special Frame D'!F38*(1+Sumary!$C$36)</f>
        <v>97.229846911600021</v>
      </c>
      <c r="G38" s="365">
        <f>'PF Roller Special Frame D'!G38*(1+Sumary!$C$36)</f>
        <v>105.9064293898</v>
      </c>
      <c r="H38" s="365">
        <f>'PF Roller Special Frame D'!H38*(1+Sumary!$C$36)</f>
        <v>122.20369826860002</v>
      </c>
      <c r="I38" s="365">
        <f>'PF Roller Special Frame D'!I38*(1+Sumary!$C$36)</f>
        <v>133.60810995999998</v>
      </c>
    </row>
    <row r="39" spans="1:9" ht="15" customHeight="1" x14ac:dyDescent="0.2">
      <c r="A39" s="534"/>
      <c r="B39" s="363">
        <f>[14]Sumary!U6</f>
        <v>0.76200000000000001</v>
      </c>
      <c r="C39" s="364">
        <f>[14]Sumary!V6</f>
        <v>30</v>
      </c>
      <c r="D39" s="365">
        <f>'PF Roller Special Frame D'!D39*(1+Sumary!$C$36)</f>
        <v>84.125210930799994</v>
      </c>
      <c r="E39" s="365">
        <f>'PF Roller Special Frame D'!E39*(1+Sumary!$C$36)</f>
        <v>93.327129853359992</v>
      </c>
      <c r="F39" s="365">
        <f>'PF Roller Special Frame D'!F39*(1+Sumary!$C$36)</f>
        <v>102.52904877592</v>
      </c>
      <c r="G39" s="365">
        <f>'PF Roller Special Frame D'!G39*(1+Sumary!$C$36)</f>
        <v>111.79150663875998</v>
      </c>
      <c r="H39" s="365">
        <f>'PF Roller Special Frame D'!H39*(1+Sumary!$C$36)</f>
        <v>128.67082165132001</v>
      </c>
      <c r="I39" s="365">
        <f>'PF Roller Special Frame D'!I39*(1+Sumary!$C$36)</f>
        <v>140.76832775199998</v>
      </c>
    </row>
    <row r="40" spans="1:9" ht="15" customHeight="1" x14ac:dyDescent="0.2">
      <c r="A40" s="534"/>
      <c r="B40" s="363">
        <f>[14]Sumary!U7</f>
        <v>0.91400000000000003</v>
      </c>
      <c r="C40" s="364">
        <f>[14]Sumary!V7</f>
        <v>35.984251968503933</v>
      </c>
      <c r="D40" s="365">
        <f>'PF Roller Special Frame D'!D40*(1+Sumary!$C$36)</f>
        <v>88.260320527599987</v>
      </c>
      <c r="E40" s="365">
        <f>'PF Roller Special Frame D'!E40*(1+Sumary!$C$36)</f>
        <v>98.044285583919986</v>
      </c>
      <c r="F40" s="365">
        <f>'PF Roller Special Frame D'!F40*(1+Sumary!$C$36)</f>
        <v>107.82825064024001</v>
      </c>
      <c r="G40" s="365">
        <f>'PF Roller Special Frame D'!G40*(1+Sumary!$C$36)</f>
        <v>117.67658388772</v>
      </c>
      <c r="H40" s="365">
        <f>'PF Roller Special Frame D'!H40*(1+Sumary!$C$36)</f>
        <v>135.13794503404</v>
      </c>
      <c r="I40" s="365">
        <f>'PF Roller Special Frame D'!I40*(1+Sumary!$C$36)</f>
        <v>147.92854554399997</v>
      </c>
    </row>
    <row r="41" spans="1:9" ht="15" customHeight="1" x14ac:dyDescent="0.2">
      <c r="A41" s="534"/>
      <c r="B41" s="363">
        <f>[14]Sumary!U8</f>
        <v>1.0669999999999999</v>
      </c>
      <c r="C41" s="364">
        <f>[14]Sumary!V8</f>
        <v>42.00787401574803</v>
      </c>
      <c r="D41" s="365">
        <f>'PF Roller Special Frame D'!D41*(1+Sumary!$C$36)</f>
        <v>92.422634792799997</v>
      </c>
      <c r="E41" s="365">
        <f>'PF Roller Special Frame D'!E41*(1+Sumary!$C$36)</f>
        <v>102.79247523376002</v>
      </c>
      <c r="F41" s="365">
        <f>'PF Roller Special Frame D'!F41*(1+Sumary!$C$36)</f>
        <v>113.16231567472001</v>
      </c>
      <c r="G41" s="365">
        <f>'PF Roller Special Frame D'!G41*(1+Sumary!$C$36)</f>
        <v>123.60037875015999</v>
      </c>
      <c r="H41" s="365">
        <f>'PF Roller Special Frame D'!H41*(1+Sumary!$C$36)</f>
        <v>141.64761528111998</v>
      </c>
      <c r="I41" s="365">
        <f>'PF Roller Special Frame D'!I41*(1+Sumary!$C$36)</f>
        <v>155.13587003199999</v>
      </c>
    </row>
    <row r="42" spans="1:9" ht="15" customHeight="1" x14ac:dyDescent="0.2">
      <c r="A42" s="534"/>
      <c r="B42" s="363">
        <f>[14]Sumary!U9</f>
        <v>1.2190000000000001</v>
      </c>
      <c r="C42" s="364">
        <f>[14]Sumary!V9</f>
        <v>47.99212598425197</v>
      </c>
      <c r="D42" s="365">
        <f>'PF Roller Special Frame D'!D42*(1+Sumary!$C$36)</f>
        <v>96.557744389600018</v>
      </c>
      <c r="E42" s="365">
        <f>'PF Roller Special Frame D'!E42*(1+Sumary!$C$36)</f>
        <v>107.50963096432001</v>
      </c>
      <c r="F42" s="365">
        <f>'PF Roller Special Frame D'!F42*(1+Sumary!$C$36)</f>
        <v>118.46151753904002</v>
      </c>
      <c r="G42" s="365">
        <f>'PF Roller Special Frame D'!G42*(1+Sumary!$C$36)</f>
        <v>129.48545599912001</v>
      </c>
      <c r="H42" s="365">
        <f>'PF Roller Special Frame D'!H42*(1+Sumary!$C$36)</f>
        <v>148.11473866384</v>
      </c>
      <c r="I42" s="365">
        <f>'PF Roller Special Frame D'!I42*(1+Sumary!$C$36)</f>
        <v>162.29608782399998</v>
      </c>
    </row>
    <row r="43" spans="1:9" ht="15" customHeight="1" x14ac:dyDescent="0.2">
      <c r="A43" s="534"/>
      <c r="B43" s="363">
        <f>[14]Sumary!U10</f>
        <v>1.524</v>
      </c>
      <c r="C43" s="364">
        <f>[14]Sumary!V10</f>
        <v>60</v>
      </c>
      <c r="D43" s="365">
        <f>'PF Roller Special Frame D'!D43*(1+Sumary!$C$36)</f>
        <v>104.85516825160001</v>
      </c>
      <c r="E43" s="365">
        <f>'PF Roller Special Frame D'!E43*(1+Sumary!$C$36)</f>
        <v>116.97497634472001</v>
      </c>
      <c r="F43" s="365">
        <f>'PF Roller Special Frame D'!F43*(1+Sumary!$C$36)</f>
        <v>129.09478443783999</v>
      </c>
      <c r="G43" s="365">
        <f>'PF Roller Special Frame D'!G43*(1+Sumary!$C$36)</f>
        <v>141.29432811051998</v>
      </c>
      <c r="H43" s="365">
        <f>'PF Roller Special Frame D'!H43*(1+Sumary!$C$36)</f>
        <v>161.09153229364</v>
      </c>
      <c r="I43" s="365">
        <f>'PF Roller Special Frame D'!I43*(1+Sumary!$C$36)</f>
        <v>176.66363010399994</v>
      </c>
    </row>
    <row r="44" spans="1:9" ht="15" customHeight="1" x14ac:dyDescent="0.2">
      <c r="A44" s="534"/>
      <c r="B44" s="363">
        <f>[14]Sumary!U11</f>
        <v>1.8</v>
      </c>
      <c r="C44" s="364">
        <f>[14]Sumary!V11</f>
        <v>70.866141732283467</v>
      </c>
      <c r="D44" s="365">
        <f>'PF Roller Special Frame D'!D44*(1+Sumary!$C$36)</f>
        <v>112.36365672999999</v>
      </c>
      <c r="E44" s="365">
        <f>'PF Roller Special Frame D'!E44*(1+Sumary!$C$36)</f>
        <v>125.540338066</v>
      </c>
      <c r="F44" s="365">
        <f>'PF Roller Special Frame D'!F44*(1+Sumary!$C$36)</f>
        <v>138.71701940200001</v>
      </c>
      <c r="G44" s="365">
        <f>'PF Roller Special Frame D'!G44*(1+Sumary!$C$36)</f>
        <v>151.98038943099999</v>
      </c>
      <c r="H44" s="365">
        <f>'PF Roller Special Frame D'!H44*(1+Sumary!$C$36)</f>
        <v>172.83446685700002</v>
      </c>
      <c r="I44" s="365">
        <f>'PF Roller Special Frame D'!I44*(1+Sumary!$C$36)</f>
        <v>189.66507819999998</v>
      </c>
    </row>
    <row r="45" spans="1:9" ht="15" customHeight="1" x14ac:dyDescent="0.2">
      <c r="A45" s="351" t="s">
        <v>7</v>
      </c>
    </row>
    <row r="46" spans="1:9" ht="15" customHeight="1" x14ac:dyDescent="0.2">
      <c r="A46" s="354"/>
      <c r="B46" s="535"/>
      <c r="C46" s="536"/>
      <c r="D46" s="536"/>
      <c r="E46" s="536"/>
      <c r="F46" s="536"/>
      <c r="G46" s="536"/>
      <c r="H46" s="536"/>
      <c r="I46" s="536"/>
    </row>
    <row r="47" spans="1:9" ht="15" customHeight="1" x14ac:dyDescent="0.2">
      <c r="A47" s="533" t="s">
        <v>254</v>
      </c>
      <c r="B47" s="355" t="s">
        <v>255</v>
      </c>
      <c r="C47" s="356"/>
      <c r="D47" s="357">
        <f>[14]Sumary!W3</f>
        <v>0.61</v>
      </c>
      <c r="E47" s="357">
        <f>[14]Sumary!X3</f>
        <v>0.76200000000000001</v>
      </c>
      <c r="F47" s="357">
        <f>[14]Sumary!Y3</f>
        <v>0.91400000000000003</v>
      </c>
      <c r="G47" s="357">
        <f>[14]Sumary!Z3</f>
        <v>1.0669999999999999</v>
      </c>
      <c r="H47" s="357">
        <f>[14]Sumary!AA3</f>
        <v>1.2190000000000001</v>
      </c>
      <c r="I47" s="357">
        <f>[14]Sumary!AB3</f>
        <v>1.4</v>
      </c>
    </row>
    <row r="48" spans="1:9" ht="15" customHeight="1" x14ac:dyDescent="0.2">
      <c r="A48" s="534"/>
      <c r="B48" s="367"/>
      <c r="C48" s="368" t="s">
        <v>256</v>
      </c>
      <c r="D48" s="361">
        <f>[14]Sumary!W4</f>
        <v>24.015748031496063</v>
      </c>
      <c r="E48" s="361">
        <f>[14]Sumary!X4</f>
        <v>30</v>
      </c>
      <c r="F48" s="361">
        <f>[14]Sumary!Y4</f>
        <v>35.984251968503933</v>
      </c>
      <c r="G48" s="361">
        <f>[14]Sumary!Z4</f>
        <v>42.00787401574803</v>
      </c>
      <c r="H48" s="361">
        <f>[14]Sumary!AA4</f>
        <v>47.99212598425197</v>
      </c>
      <c r="I48" s="361">
        <f>[14]Sumary!AB4</f>
        <v>55.118110236220474</v>
      </c>
    </row>
    <row r="49" spans="1:15" ht="15" customHeight="1" x14ac:dyDescent="0.2">
      <c r="A49" s="534"/>
      <c r="B49" s="363">
        <f>[14]Sumary!U5</f>
        <v>0.61</v>
      </c>
      <c r="C49" s="364">
        <f>[14]Sumary!V5</f>
        <v>24.015748031496063</v>
      </c>
      <c r="D49" s="365">
        <f>'PF Roller Special Frame D'!D49*(1+Sumary!$C$36)</f>
        <v>81.725876830000004</v>
      </c>
      <c r="E49" s="365">
        <f>'PF Roller Special Frame D'!E49*(1+Sumary!$C$36)</f>
        <v>90.778270726000017</v>
      </c>
      <c r="F49" s="365">
        <f>'PF Roller Special Frame D'!F49*(1+Sumary!$C$36)</f>
        <v>99.830664622</v>
      </c>
      <c r="G49" s="365">
        <f>'PF Roller Special Frame D'!G49*(1+Sumary!$C$36)</f>
        <v>108.94261374099999</v>
      </c>
      <c r="H49" s="365">
        <f>'PF Roller Special Frame D'!H49*(1+Sumary!$C$36)</f>
        <v>126.530994187</v>
      </c>
      <c r="I49" s="365">
        <f>'PF Roller Special Frame D'!I49*(1+Sumary!$C$36)</f>
        <v>138.577933</v>
      </c>
    </row>
    <row r="50" spans="1:15" ht="15" customHeight="1" x14ac:dyDescent="0.2">
      <c r="A50" s="534"/>
      <c r="B50" s="363">
        <f>[14]Sumary!U6</f>
        <v>0.76200000000000001</v>
      </c>
      <c r="C50" s="364">
        <f>[14]Sumary!V6</f>
        <v>30</v>
      </c>
      <c r="D50" s="365">
        <f>'PF Roller Special Frame D'!D50*(1+Sumary!$C$36)</f>
        <v>86.122212046000016</v>
      </c>
      <c r="E50" s="365">
        <f>'PF Roller Special Frame D'!E50*(1+Sumary!$C$36)</f>
        <v>95.82174436119999</v>
      </c>
      <c r="F50" s="365">
        <f>'PF Roller Special Frame D'!F50*(1+Sumary!$C$36)</f>
        <v>105.52127667640001</v>
      </c>
      <c r="G50" s="365">
        <f>'PF Roller Special Frame D'!G50*(1+Sumary!$C$36)</f>
        <v>115.28462170419999</v>
      </c>
      <c r="H50" s="365">
        <f>'PF Roller Special Frame D'!H50*(1+Sumary!$C$36)</f>
        <v>133.52014056940001</v>
      </c>
      <c r="I50" s="365">
        <f>'PF Roller Special Frame D'!I50*(1+Sumary!$C$36)</f>
        <v>146.33768500000002</v>
      </c>
    </row>
    <row r="51" spans="1:15" ht="15" customHeight="1" x14ac:dyDescent="0.2">
      <c r="A51" s="534"/>
      <c r="B51" s="363">
        <f>[14]Sumary!U7</f>
        <v>0.91400000000000003</v>
      </c>
      <c r="C51" s="364">
        <f>[14]Sumary!V7</f>
        <v>35.984251968503933</v>
      </c>
      <c r="D51" s="365">
        <f>'PF Roller Special Frame D'!D51*(1+Sumary!$C$36)</f>
        <v>90.518547262000013</v>
      </c>
      <c r="E51" s="365">
        <f>'PF Roller Special Frame D'!E51*(1+Sumary!$C$36)</f>
        <v>100.86521799640001</v>
      </c>
      <c r="F51" s="365">
        <f>'PF Roller Special Frame D'!F51*(1+Sumary!$C$36)</f>
        <v>111.21188873080003</v>
      </c>
      <c r="G51" s="365">
        <f>'PF Roller Special Frame D'!G51*(1+Sumary!$C$36)</f>
        <v>121.62662966740002</v>
      </c>
      <c r="H51" s="365">
        <f>'PF Roller Special Frame D'!H51*(1+Sumary!$C$36)</f>
        <v>140.50928695180002</v>
      </c>
      <c r="I51" s="365">
        <f>'PF Roller Special Frame D'!I51*(1+Sumary!$C$36)</f>
        <v>154.09743700000001</v>
      </c>
    </row>
    <row r="52" spans="1:15" ht="15" customHeight="1" x14ac:dyDescent="0.2">
      <c r="A52" s="534"/>
      <c r="B52" s="363">
        <f>[14]Sumary!U8</f>
        <v>1.0669999999999999</v>
      </c>
      <c r="C52" s="364">
        <f>[14]Sumary!V8</f>
        <v>42.00787401574803</v>
      </c>
      <c r="D52" s="365">
        <f>'PF Roller Special Frame D'!D52*(1+Sumary!$C$36)</f>
        <v>94.943805735999987</v>
      </c>
      <c r="E52" s="365">
        <f>'PF Roller Special Frame D'!E52*(1+Sumary!$C$36)</f>
        <v>105.94187237920001</v>
      </c>
      <c r="F52" s="365">
        <f>'PF Roller Special Frame D'!F52*(1+Sumary!$C$36)</f>
        <v>116.9399390224</v>
      </c>
      <c r="G52" s="365">
        <f>'PF Roller Special Frame D'!G52*(1+Sumary!$C$36)</f>
        <v>128.01036136720001</v>
      </c>
      <c r="H52" s="365">
        <f>'PF Roller Special Frame D'!H52*(1+Sumary!$C$36)</f>
        <v>147.54441456040001</v>
      </c>
      <c r="I52" s="365">
        <f>'PF Roller Special Frame D'!I52*(1+Sumary!$C$36)</f>
        <v>161.90823999999998</v>
      </c>
    </row>
    <row r="53" spans="1:15" ht="15" customHeight="1" x14ac:dyDescent="0.2">
      <c r="A53" s="534"/>
      <c r="B53" s="363">
        <f>[14]Sumary!U9</f>
        <v>1.2190000000000001</v>
      </c>
      <c r="C53" s="364">
        <f>[14]Sumary!V9</f>
        <v>47.99212598425197</v>
      </c>
      <c r="D53" s="365">
        <f>'PF Roller Special Frame D'!D53*(1+Sumary!$C$36)</f>
        <v>99.340140951999999</v>
      </c>
      <c r="E53" s="365">
        <f>'PF Roller Special Frame D'!E53*(1+Sumary!$C$36)</f>
        <v>110.98534601440002</v>
      </c>
      <c r="F53" s="365">
        <f>'PF Roller Special Frame D'!F53*(1+Sumary!$C$36)</f>
        <v>122.63055107680002</v>
      </c>
      <c r="G53" s="365">
        <f>'PF Roller Special Frame D'!G53*(1+Sumary!$C$36)</f>
        <v>134.35236933039999</v>
      </c>
      <c r="H53" s="365">
        <f>'PF Roller Special Frame D'!H53*(1+Sumary!$C$36)</f>
        <v>154.53356094280002</v>
      </c>
      <c r="I53" s="365">
        <f>'PF Roller Special Frame D'!I53*(1+Sumary!$C$36)</f>
        <v>169.66799200000003</v>
      </c>
    </row>
    <row r="54" spans="1:15" ht="15" customHeight="1" x14ac:dyDescent="0.2">
      <c r="A54" s="534"/>
      <c r="B54" s="363">
        <f>[14]Sumary!U10</f>
        <v>1.524</v>
      </c>
      <c r="C54" s="364">
        <f>[14]Sumary!V10</f>
        <v>60</v>
      </c>
      <c r="D54" s="365">
        <f>'PF Roller Special Frame D'!D54*(1+Sumary!$C$36)</f>
        <v>108.161734642</v>
      </c>
      <c r="E54" s="365">
        <f>'PF Roller Special Frame D'!E54*(1+Sumary!$C$36)</f>
        <v>121.10547403240001</v>
      </c>
      <c r="F54" s="365">
        <f>'PF Roller Special Frame D'!F54*(1+Sumary!$C$36)</f>
        <v>134.04921342279999</v>
      </c>
      <c r="G54" s="365">
        <f>'PF Roller Special Frame D'!G54*(1+Sumary!$C$36)</f>
        <v>147.07810899340001</v>
      </c>
      <c r="H54" s="365">
        <f>'PF Roller Special Frame D'!H54*(1+Sumary!$C$36)</f>
        <v>168.55783493380002</v>
      </c>
      <c r="I54" s="365">
        <f>'PF Roller Special Frame D'!I54*(1+Sumary!$C$36)</f>
        <v>185.23854699999998</v>
      </c>
    </row>
    <row r="55" spans="1:15" ht="15" customHeight="1" x14ac:dyDescent="0.2">
      <c r="A55" s="534"/>
      <c r="B55" s="363">
        <f>[14]Sumary!U11</f>
        <v>1.8</v>
      </c>
      <c r="C55" s="364">
        <f>[14]Sumary!V11</f>
        <v>70.866141732283467</v>
      </c>
      <c r="D55" s="365">
        <f>'PF Roller Special Frame D'!D55*(1+Sumary!$C$36)</f>
        <v>116.14455385000001</v>
      </c>
      <c r="E55" s="365">
        <f>'PF Roller Special Frame D'!E55*(1+Sumary!$C$36)</f>
        <v>130.26336037000002</v>
      </c>
      <c r="F55" s="365">
        <f>'PF Roller Special Frame D'!F55*(1+Sumary!$C$36)</f>
        <v>144.38216689000004</v>
      </c>
      <c r="G55" s="365">
        <f>'PF Roller Special Frame D'!G55*(1+Sumary!$C$36)</f>
        <v>158.59386029499998</v>
      </c>
      <c r="H55" s="365">
        <f>'PF Roller Special Frame D'!H55*(1+Sumary!$C$36)</f>
        <v>181.24865336500002</v>
      </c>
      <c r="I55" s="365">
        <f>'PF Roller Special Frame D'!I55*(1+Sumary!$C$36)</f>
        <v>199.32862299999999</v>
      </c>
    </row>
    <row r="56" spans="1:15" ht="15" customHeight="1" x14ac:dyDescent="0.2">
      <c r="A56" s="351" t="s">
        <v>245</v>
      </c>
    </row>
    <row r="57" spans="1:15" ht="15" customHeight="1" x14ac:dyDescent="0.2">
      <c r="A57" s="354"/>
      <c r="B57" s="535"/>
      <c r="C57" s="536"/>
      <c r="D57" s="536"/>
      <c r="E57" s="536"/>
      <c r="F57" s="536"/>
      <c r="G57" s="536"/>
      <c r="H57" s="536"/>
      <c r="I57" s="536"/>
    </row>
    <row r="58" spans="1:15" ht="15" customHeight="1" x14ac:dyDescent="0.2">
      <c r="A58" s="533" t="s">
        <v>254</v>
      </c>
      <c r="B58" s="355" t="s">
        <v>255</v>
      </c>
      <c r="C58" s="356"/>
      <c r="D58" s="357">
        <f>[14]Sumary!W3</f>
        <v>0.61</v>
      </c>
      <c r="E58" s="357">
        <f>[14]Sumary!X3</f>
        <v>0.76200000000000001</v>
      </c>
      <c r="F58" s="357">
        <f>[14]Sumary!Y3</f>
        <v>0.91400000000000003</v>
      </c>
      <c r="G58" s="357">
        <f>[14]Sumary!Z3</f>
        <v>1.0669999999999999</v>
      </c>
      <c r="H58" s="357">
        <f>[14]Sumary!AA3</f>
        <v>1.2190000000000001</v>
      </c>
      <c r="I58" s="357">
        <f>[14]Sumary!AB3</f>
        <v>1.4</v>
      </c>
    </row>
    <row r="59" spans="1:15" ht="15" customHeight="1" x14ac:dyDescent="0.2">
      <c r="A59" s="534"/>
      <c r="B59" s="359"/>
      <c r="C59" s="360" t="s">
        <v>256</v>
      </c>
      <c r="D59" s="361">
        <f>[14]Sumary!W4</f>
        <v>24.015748031496063</v>
      </c>
      <c r="E59" s="361">
        <f>[14]Sumary!X4</f>
        <v>30</v>
      </c>
      <c r="F59" s="361">
        <f>[14]Sumary!Y4</f>
        <v>35.984251968503933</v>
      </c>
      <c r="G59" s="361">
        <f>[14]Sumary!Z4</f>
        <v>42.00787401574803</v>
      </c>
      <c r="H59" s="361">
        <f>[14]Sumary!AA4</f>
        <v>47.99212598425197</v>
      </c>
      <c r="I59" s="361">
        <f>[14]Sumary!AB4</f>
        <v>55.118110236220474</v>
      </c>
    </row>
    <row r="60" spans="1:15" ht="15" customHeight="1" x14ac:dyDescent="0.2">
      <c r="A60" s="534"/>
      <c r="B60" s="363">
        <f>[14]Sumary!U5</f>
        <v>0.61</v>
      </c>
      <c r="C60" s="364">
        <f>[14]Sumary!V5</f>
        <v>24.015748031496063</v>
      </c>
      <c r="D60" s="365">
        <f>'PF Roller Special Frame D'!D60*(1+Sumary!$C$36)</f>
        <v>87.679990449999991</v>
      </c>
      <c r="E60" s="365">
        <f>'PF Roller Special Frame D'!E60*(1+Sumary!$C$36)</f>
        <v>98.216032330000004</v>
      </c>
      <c r="F60" s="365">
        <f>'PF Roller Special Frame D'!F60*(1+Sumary!$C$36)</f>
        <v>108.75207421000002</v>
      </c>
      <c r="G60" s="365">
        <f>'PF Roller Special Frame D'!G60*(1+Sumary!$C$36)</f>
        <v>119.357432155</v>
      </c>
      <c r="H60" s="365">
        <f>'PF Roller Special Frame D'!H60*(1+Sumary!$C$36)</f>
        <v>141.37462553500001</v>
      </c>
      <c r="I60" s="365">
        <f>'PF Roller Special Frame D'!I60*(1+Sumary!$C$36)</f>
        <v>155.62558179999999</v>
      </c>
    </row>
    <row r="61" spans="1:15" ht="15" customHeight="1" x14ac:dyDescent="0.2">
      <c r="A61" s="534"/>
      <c r="B61" s="363">
        <f>[14]Sumary!U6</f>
        <v>0.76200000000000001</v>
      </c>
      <c r="C61" s="364">
        <f>[14]Sumary!V6</f>
        <v>30</v>
      </c>
      <c r="D61" s="365">
        <f>'PF Roller Special Frame D'!D61*(1+Sumary!$C$36)</f>
        <v>92.972390289999993</v>
      </c>
      <c r="E61" s="365">
        <f>'PF Roller Special Frame D'!E61*(1+Sumary!$C$36)</f>
        <v>104.378852266</v>
      </c>
      <c r="F61" s="365">
        <f>'PF Roller Special Frame D'!F61*(1+Sumary!$C$36)</f>
        <v>115.78531424200001</v>
      </c>
      <c r="G61" s="365">
        <f>'PF Roller Special Frame D'!G61*(1+Sumary!$C$36)</f>
        <v>127.266818731</v>
      </c>
      <c r="H61" s="365">
        <f>'PF Roller Special Frame D'!H61*(1+Sumary!$C$36)</f>
        <v>150.15443220700001</v>
      </c>
      <c r="I61" s="365">
        <f>'PF Roller Special Frame D'!I61*(1+Sumary!$C$36)</f>
        <v>165.44187556</v>
      </c>
    </row>
    <row r="62" spans="1:15" ht="15" customHeight="1" x14ac:dyDescent="0.2">
      <c r="A62" s="534"/>
      <c r="B62" s="363">
        <f>[14]Sumary!U7</f>
        <v>0.91400000000000003</v>
      </c>
      <c r="C62" s="364">
        <f>[14]Sumary!V7</f>
        <v>35.984251968503933</v>
      </c>
      <c r="D62" s="365">
        <f>'PF Roller Special Frame D'!D62*(1+Sumary!$C$36)</f>
        <v>98.264790129999994</v>
      </c>
      <c r="E62" s="365">
        <f>'PF Roller Special Frame D'!E62*(1+Sumary!$C$36)</f>
        <v>110.541672202</v>
      </c>
      <c r="F62" s="365">
        <f>'PF Roller Special Frame D'!F62*(1+Sumary!$C$36)</f>
        <v>122.81855427400001</v>
      </c>
      <c r="G62" s="365">
        <f>'PF Roller Special Frame D'!G62*(1+Sumary!$C$36)</f>
        <v>135.176205307</v>
      </c>
      <c r="H62" s="365">
        <f>'PF Roller Special Frame D'!H62*(1+Sumary!$C$36)</f>
        <v>158.93423887900002</v>
      </c>
      <c r="I62" s="365">
        <f>'PF Roller Special Frame D'!I62*(1+Sumary!$C$36)</f>
        <v>175.25816932000001</v>
      </c>
      <c r="K62" s="4" t="s">
        <v>970</v>
      </c>
      <c r="L62" s="352"/>
      <c r="M62" s="352"/>
      <c r="N62" s="369">
        <f>[14]Sumary!C31+[14]Sumary!C31*(ExtrasMarkUp)</f>
        <v>2.9970000000000003</v>
      </c>
      <c r="O62" s="370" t="s">
        <v>971</v>
      </c>
    </row>
    <row r="63" spans="1:15" ht="15" customHeight="1" x14ac:dyDescent="0.2">
      <c r="A63" s="534"/>
      <c r="B63" s="363">
        <f>[14]Sumary!U8</f>
        <v>1.0669999999999999</v>
      </c>
      <c r="C63" s="364">
        <f>[14]Sumary!V8</f>
        <v>42.00787401574803</v>
      </c>
      <c r="D63" s="365">
        <f>'PF Roller Special Frame D'!D63*(1+Sumary!$C$36)</f>
        <v>103.59200839000002</v>
      </c>
      <c r="E63" s="365">
        <f>'PF Roller Special Frame D'!E63*(1+Sumary!$C$36)</f>
        <v>116.74503700599999</v>
      </c>
      <c r="F63" s="365">
        <f>'PF Roller Special Frame D'!F63*(1+Sumary!$C$36)</f>
        <v>129.89806562200002</v>
      </c>
      <c r="G63" s="365">
        <f>'PF Roller Special Frame D'!G63*(1+Sumary!$C$36)</f>
        <v>143.13762732099997</v>
      </c>
      <c r="H63" s="365">
        <f>'PF Roller Special Frame D'!H63*(1+Sumary!$C$36)</f>
        <v>167.77180743700001</v>
      </c>
      <c r="I63" s="365">
        <f>'PF Roller Special Frame D'!I63*(1+Sumary!$C$36)</f>
        <v>185.13904395999998</v>
      </c>
      <c r="K63" s="352" t="s">
        <v>972</v>
      </c>
      <c r="L63" s="352"/>
      <c r="M63" s="352"/>
      <c r="N63" s="369">
        <f>[14]Sumary!C32+[14]Sumary!C32*(ExtrasMarkUp)</f>
        <v>0.67500000000000004</v>
      </c>
      <c r="O63" s="370" t="s">
        <v>971</v>
      </c>
    </row>
    <row r="64" spans="1:15" ht="15" customHeight="1" x14ac:dyDescent="0.2">
      <c r="A64" s="534"/>
      <c r="B64" s="363">
        <f>[14]Sumary!U9</f>
        <v>1.2190000000000001</v>
      </c>
      <c r="C64" s="364">
        <f>[14]Sumary!V9</f>
        <v>47.99212598425197</v>
      </c>
      <c r="D64" s="365">
        <f>'PF Roller Special Frame D'!D64*(1+Sumary!$C$36)</f>
        <v>108.88440823000002</v>
      </c>
      <c r="E64" s="365">
        <f>'PF Roller Special Frame D'!E64*(1+Sumary!$C$36)</f>
        <v>122.907856942</v>
      </c>
      <c r="F64" s="365">
        <f>'PF Roller Special Frame D'!F64*(1+Sumary!$C$36)</f>
        <v>136.93130565400003</v>
      </c>
      <c r="G64" s="365">
        <f>'PF Roller Special Frame D'!G64*(1+Sumary!$C$36)</f>
        <v>151.047013897</v>
      </c>
      <c r="H64" s="365">
        <f>'PF Roller Special Frame D'!H64*(1+Sumary!$C$36)</f>
        <v>176.55161410900001</v>
      </c>
      <c r="I64" s="365">
        <f>'PF Roller Special Frame D'!I64*(1+Sumary!$C$36)</f>
        <v>194.95533771999996</v>
      </c>
      <c r="K64" s="4" t="s">
        <v>598</v>
      </c>
      <c r="L64" s="352"/>
      <c r="M64" s="352"/>
      <c r="N64" s="369">
        <f>[14]Sumary!C33+[14]Sumary!C33*(ExtrasMarkUp)</f>
        <v>0.76949999999999996</v>
      </c>
      <c r="O64" s="370" t="s">
        <v>973</v>
      </c>
    </row>
    <row r="65" spans="1:15" ht="15" customHeight="1" x14ac:dyDescent="0.2">
      <c r="A65" s="534"/>
      <c r="B65" s="363">
        <f>[14]Sumary!U10</f>
        <v>1.524</v>
      </c>
      <c r="C65" s="364">
        <f>[14]Sumary!V10</f>
        <v>60</v>
      </c>
      <c r="D65" s="365">
        <f>'PF Roller Special Frame D'!D65*(1+Sumary!$C$36)</f>
        <v>119.50402632999999</v>
      </c>
      <c r="E65" s="365">
        <f>'PF Roller Special Frame D'!E65*(1+Sumary!$C$36)</f>
        <v>135.27404168200002</v>
      </c>
      <c r="F65" s="365">
        <f>'PF Roller Special Frame D'!F65*(1+Sumary!$C$36)</f>
        <v>151.04405703399999</v>
      </c>
      <c r="G65" s="365">
        <f>'PF Roller Special Frame D'!G65*(1+Sumary!$C$36)</f>
        <v>166.917822487</v>
      </c>
      <c r="H65" s="365">
        <f>'PF Roller Special Frame D'!H65*(1+Sumary!$C$36)</f>
        <v>194.16898933900003</v>
      </c>
      <c r="I65" s="365">
        <f>'PF Roller Special Frame D'!I65*(1+Sumary!$C$36)</f>
        <v>214.65250612</v>
      </c>
      <c r="K65" s="4" t="s">
        <v>974</v>
      </c>
      <c r="L65" s="352"/>
      <c r="M65" s="352"/>
      <c r="N65" s="369">
        <f>[14]Sumary!C34+[14]Sumary!C34*(ExtrasMarkUp)</f>
        <v>0.28349999999999997</v>
      </c>
      <c r="O65" s="370" t="s">
        <v>971</v>
      </c>
    </row>
    <row r="66" spans="1:15" ht="15" customHeight="1" x14ac:dyDescent="0.2">
      <c r="A66" s="534"/>
      <c r="B66" s="363">
        <f>[14]Sumary!U11</f>
        <v>1.8</v>
      </c>
      <c r="C66" s="364">
        <f>[14]Sumary!V11</f>
        <v>70.866141732283467</v>
      </c>
      <c r="D66" s="365">
        <f>'PF Roller Special Frame D'!D66*(1+Sumary!$C$36)</f>
        <v>129.11391025</v>
      </c>
      <c r="E66" s="365">
        <f>'PF Roller Special Frame D'!E66*(1+Sumary!$C$36)</f>
        <v>146.46442524999998</v>
      </c>
      <c r="F66" s="365">
        <f>'PF Roller Special Frame D'!F66*(1+Sumary!$C$36)</f>
        <v>163.81494025000001</v>
      </c>
      <c r="G66" s="365">
        <f>'PF Roller Special Frame D'!G66*(1+Sumary!$C$36)</f>
        <v>181.27960337500002</v>
      </c>
      <c r="H66" s="365">
        <f>'PF Roller Special Frame D'!H66*(1+Sumary!$C$36)</f>
        <v>210.11126987500003</v>
      </c>
      <c r="I66" s="365">
        <f>'PF Roller Special Frame D'!I66*(1+Sumary!$C$36)</f>
        <v>232.47682899999998</v>
      </c>
      <c r="K66" s="4" t="s">
        <v>975</v>
      </c>
      <c r="L66" s="352"/>
      <c r="M66" s="352"/>
      <c r="N66" s="369">
        <f>[14]Sumary!C35+[14]Sumary!C35*(ExtrasMarkUp)</f>
        <v>0.13500000000000001</v>
      </c>
      <c r="O66" s="370" t="s">
        <v>973</v>
      </c>
    </row>
  </sheetData>
  <mergeCells count="12">
    <mergeCell ref="A58:A66"/>
    <mergeCell ref="B2:I2"/>
    <mergeCell ref="A3:A11"/>
    <mergeCell ref="B13:I13"/>
    <mergeCell ref="A14:A22"/>
    <mergeCell ref="B24:I24"/>
    <mergeCell ref="A25:A33"/>
    <mergeCell ref="B35:I35"/>
    <mergeCell ref="A36:A44"/>
    <mergeCell ref="B46:I46"/>
    <mergeCell ref="A47:A55"/>
    <mergeCell ref="B57:I57"/>
  </mergeCells>
  <pageMargins left="0.59055118110236227" right="0.23622047244094491" top="0.74803149606299213" bottom="0.74803149606299213" header="0.31496062992125984" footer="0.31496062992125984"/>
  <pageSetup paperSize="9" scale="67" orientation="portrait" r:id="rId1"/>
  <headerFooter>
    <oddHeader>&amp;C&amp;14PF Roller Blinds Special Frame</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00FE-20A7-4206-AD0C-94318BED029D}">
  <sheetPr>
    <pageSetUpPr fitToPage="1"/>
  </sheetPr>
  <dimension ref="A1:K197"/>
  <sheetViews>
    <sheetView view="pageLayout" topLeftCell="A2" zoomScaleNormal="100" zoomScaleSheetLayoutView="100" workbookViewId="0">
      <selection activeCell="L28" sqref="L28"/>
    </sheetView>
  </sheetViews>
  <sheetFormatPr defaultRowHeight="18.75" x14ac:dyDescent="0.3"/>
  <cols>
    <col min="1" max="1" width="23.85546875" style="132" customWidth="1"/>
    <col min="2" max="2" width="6.7109375" style="137" customWidth="1"/>
    <col min="3" max="3" width="8" style="134" customWidth="1"/>
    <col min="4" max="4" width="4.85546875" style="132" customWidth="1"/>
    <col min="5" max="5" width="25.7109375" style="132" customWidth="1"/>
    <col min="6" max="6" width="7.5703125" style="136" customWidth="1"/>
    <col min="7" max="7" width="8.7109375" style="132" customWidth="1"/>
    <col min="8" max="8" width="5.85546875" style="132" customWidth="1"/>
    <col min="9" max="9" width="32.7109375" style="132" customWidth="1"/>
    <col min="10" max="10" width="6.28515625" style="132" customWidth="1"/>
    <col min="11" max="11" width="9.140625" style="132"/>
  </cols>
  <sheetData>
    <row r="1" spans="1:11" x14ac:dyDescent="0.3">
      <c r="A1" s="140" t="s">
        <v>301</v>
      </c>
      <c r="B1" s="133"/>
    </row>
    <row r="2" spans="1:11" x14ac:dyDescent="0.3">
      <c r="A2" s="140" t="s">
        <v>38</v>
      </c>
      <c r="B2" s="143"/>
      <c r="C2" s="144"/>
      <c r="D2" s="140"/>
      <c r="E2" s="140"/>
      <c r="F2" s="145"/>
      <c r="G2" s="140"/>
      <c r="H2" s="140"/>
      <c r="I2" s="140"/>
      <c r="J2" s="140"/>
      <c r="K2" s="140"/>
    </row>
    <row r="3" spans="1:11" x14ac:dyDescent="0.3">
      <c r="A3" s="132" t="s">
        <v>42</v>
      </c>
      <c r="B3" s="133" t="s">
        <v>43</v>
      </c>
      <c r="C3" s="134" t="s">
        <v>302</v>
      </c>
      <c r="E3" s="132" t="s">
        <v>42</v>
      </c>
      <c r="F3" s="135" t="s">
        <v>43</v>
      </c>
      <c r="G3" s="134" t="s">
        <v>302</v>
      </c>
      <c r="I3" s="132" t="s">
        <v>42</v>
      </c>
      <c r="J3" s="133" t="s">
        <v>43</v>
      </c>
      <c r="K3" s="134" t="s">
        <v>302</v>
      </c>
    </row>
    <row r="4" spans="1:11" x14ac:dyDescent="0.3">
      <c r="B4" s="133"/>
    </row>
    <row r="5" spans="1:11" x14ac:dyDescent="0.3">
      <c r="A5" s="132" t="s">
        <v>50</v>
      </c>
      <c r="B5" s="133" t="s">
        <v>47</v>
      </c>
      <c r="C5" s="134">
        <v>200</v>
      </c>
      <c r="E5" s="132" t="s">
        <v>198</v>
      </c>
      <c r="F5" s="136" t="s">
        <v>94</v>
      </c>
      <c r="G5" s="134">
        <v>240</v>
      </c>
      <c r="I5" s="132" t="s">
        <v>303</v>
      </c>
      <c r="J5" s="137" t="s">
        <v>146</v>
      </c>
      <c r="K5" s="134">
        <v>200</v>
      </c>
    </row>
    <row r="6" spans="1:11" x14ac:dyDescent="0.3">
      <c r="A6" s="132" t="s">
        <v>62</v>
      </c>
      <c r="B6" s="133" t="s">
        <v>47</v>
      </c>
      <c r="C6" s="134">
        <v>200</v>
      </c>
      <c r="E6" s="132" t="s">
        <v>304</v>
      </c>
      <c r="F6" s="136" t="s">
        <v>94</v>
      </c>
      <c r="G6" s="134">
        <v>200</v>
      </c>
      <c r="I6" s="132" t="s">
        <v>305</v>
      </c>
      <c r="J6" s="137" t="s">
        <v>146</v>
      </c>
      <c r="K6" s="134">
        <v>200</v>
      </c>
    </row>
    <row r="7" spans="1:11" x14ac:dyDescent="0.3">
      <c r="A7" s="132" t="s">
        <v>66</v>
      </c>
      <c r="B7" s="133" t="s">
        <v>47</v>
      </c>
      <c r="C7" s="134">
        <v>200</v>
      </c>
      <c r="E7" s="132" t="s">
        <v>306</v>
      </c>
      <c r="F7" s="136" t="s">
        <v>94</v>
      </c>
      <c r="G7" s="134">
        <v>200</v>
      </c>
      <c r="I7" s="132" t="s">
        <v>239</v>
      </c>
      <c r="J7" s="137" t="s">
        <v>146</v>
      </c>
      <c r="K7" s="134">
        <v>200</v>
      </c>
    </row>
    <row r="8" spans="1:11" x14ac:dyDescent="0.3">
      <c r="A8" s="138" t="s">
        <v>70</v>
      </c>
      <c r="B8" s="133" t="s">
        <v>47</v>
      </c>
      <c r="C8" s="139">
        <v>200</v>
      </c>
      <c r="E8" s="132" t="s">
        <v>307</v>
      </c>
      <c r="F8" s="135" t="s">
        <v>94</v>
      </c>
      <c r="G8" s="134">
        <v>240</v>
      </c>
      <c r="I8" s="132" t="s">
        <v>308</v>
      </c>
      <c r="J8" s="137" t="s">
        <v>146</v>
      </c>
      <c r="K8" s="134">
        <v>200</v>
      </c>
    </row>
    <row r="9" spans="1:11" x14ac:dyDescent="0.3">
      <c r="A9" s="132" t="s">
        <v>75</v>
      </c>
      <c r="B9" s="133" t="s">
        <v>47</v>
      </c>
      <c r="C9" s="134">
        <v>200</v>
      </c>
      <c r="E9" s="132" t="s">
        <v>210</v>
      </c>
      <c r="F9" s="135" t="s">
        <v>94</v>
      </c>
      <c r="G9" s="134">
        <v>200</v>
      </c>
      <c r="I9" s="138" t="s">
        <v>309</v>
      </c>
      <c r="J9" s="137" t="s">
        <v>146</v>
      </c>
      <c r="K9" s="134">
        <v>200</v>
      </c>
    </row>
    <row r="10" spans="1:11" x14ac:dyDescent="0.3">
      <c r="A10" s="132" t="s">
        <v>107</v>
      </c>
      <c r="B10" s="133" t="s">
        <v>47</v>
      </c>
      <c r="C10" s="134">
        <v>200</v>
      </c>
      <c r="E10" s="132" t="s">
        <v>310</v>
      </c>
      <c r="F10" s="136" t="s">
        <v>94</v>
      </c>
      <c r="G10" s="134">
        <v>200</v>
      </c>
      <c r="I10" s="132" t="s">
        <v>311</v>
      </c>
      <c r="J10" s="133" t="s">
        <v>146</v>
      </c>
      <c r="K10" s="134">
        <v>200</v>
      </c>
    </row>
    <row r="11" spans="1:11" x14ac:dyDescent="0.3">
      <c r="A11" s="132" t="s">
        <v>83</v>
      </c>
      <c r="B11" s="133" t="s">
        <v>47</v>
      </c>
      <c r="C11" s="134">
        <v>200</v>
      </c>
      <c r="E11" s="132" t="s">
        <v>213</v>
      </c>
      <c r="F11" s="135" t="s">
        <v>94</v>
      </c>
      <c r="G11" s="134">
        <v>200</v>
      </c>
      <c r="I11" s="132" t="s">
        <v>312</v>
      </c>
      <c r="J11" s="137" t="s">
        <v>146</v>
      </c>
      <c r="K11" s="134">
        <v>200</v>
      </c>
    </row>
    <row r="12" spans="1:11" x14ac:dyDescent="0.3">
      <c r="A12" s="132" t="s">
        <v>87</v>
      </c>
      <c r="B12" s="137" t="s">
        <v>47</v>
      </c>
      <c r="C12" s="134">
        <v>200</v>
      </c>
      <c r="E12" s="132" t="s">
        <v>313</v>
      </c>
      <c r="F12" s="136" t="s">
        <v>94</v>
      </c>
      <c r="G12" s="134">
        <v>200</v>
      </c>
      <c r="I12" s="132" t="s">
        <v>314</v>
      </c>
      <c r="J12" s="133" t="s">
        <v>146</v>
      </c>
      <c r="K12" s="139">
        <v>200</v>
      </c>
    </row>
    <row r="13" spans="1:11" x14ac:dyDescent="0.3">
      <c r="A13" s="132" t="s">
        <v>104</v>
      </c>
      <c r="B13" s="133" t="s">
        <v>47</v>
      </c>
      <c r="C13" s="134">
        <v>200</v>
      </c>
      <c r="E13" s="132" t="s">
        <v>201</v>
      </c>
      <c r="F13" s="136" t="s">
        <v>94</v>
      </c>
      <c r="G13" s="134">
        <v>200</v>
      </c>
      <c r="I13" s="132" t="s">
        <v>315</v>
      </c>
      <c r="J13" s="137" t="s">
        <v>146</v>
      </c>
      <c r="K13" s="134">
        <v>200</v>
      </c>
    </row>
    <row r="14" spans="1:11" x14ac:dyDescent="0.3">
      <c r="A14" s="138" t="s">
        <v>119</v>
      </c>
      <c r="B14" s="133" t="s">
        <v>47</v>
      </c>
      <c r="C14" s="139">
        <v>200</v>
      </c>
      <c r="E14" s="132" t="s">
        <v>316</v>
      </c>
      <c r="F14" s="136" t="s">
        <v>94</v>
      </c>
      <c r="G14" s="134">
        <v>200</v>
      </c>
      <c r="I14" s="132" t="s">
        <v>317</v>
      </c>
      <c r="J14" s="137" t="s">
        <v>146</v>
      </c>
      <c r="K14" s="134">
        <v>200</v>
      </c>
    </row>
    <row r="15" spans="1:11" x14ac:dyDescent="0.3">
      <c r="A15" s="132" t="s">
        <v>96</v>
      </c>
      <c r="B15" s="137" t="s">
        <v>47</v>
      </c>
      <c r="C15" s="134">
        <v>200</v>
      </c>
      <c r="E15" s="132" t="s">
        <v>204</v>
      </c>
      <c r="F15" s="135" t="s">
        <v>94</v>
      </c>
      <c r="G15" s="134">
        <v>300</v>
      </c>
      <c r="I15" s="132" t="s">
        <v>318</v>
      </c>
      <c r="J15" s="133" t="s">
        <v>146</v>
      </c>
      <c r="K15" s="134">
        <v>200</v>
      </c>
    </row>
    <row r="16" spans="1:11" x14ac:dyDescent="0.3">
      <c r="A16" s="132" t="s">
        <v>100</v>
      </c>
      <c r="B16" s="133" t="s">
        <v>47</v>
      </c>
      <c r="C16" s="134">
        <v>200</v>
      </c>
      <c r="E16" s="132" t="s">
        <v>238</v>
      </c>
      <c r="F16" s="136" t="s">
        <v>94</v>
      </c>
      <c r="G16" s="134">
        <v>200</v>
      </c>
      <c r="I16" s="132" t="s">
        <v>241</v>
      </c>
      <c r="J16" s="137" t="s">
        <v>146</v>
      </c>
      <c r="K16" s="134">
        <v>200</v>
      </c>
    </row>
    <row r="17" spans="1:11" x14ac:dyDescent="0.3">
      <c r="E17" s="132" t="s">
        <v>195</v>
      </c>
      <c r="F17" s="136" t="s">
        <v>94</v>
      </c>
      <c r="G17" s="134">
        <v>300</v>
      </c>
      <c r="I17" s="132" t="s">
        <v>242</v>
      </c>
      <c r="J17" s="137" t="s">
        <v>176</v>
      </c>
      <c r="K17" s="134">
        <v>240</v>
      </c>
    </row>
    <row r="18" spans="1:11" x14ac:dyDescent="0.3">
      <c r="A18" s="132" t="s">
        <v>131</v>
      </c>
      <c r="B18" s="137" t="s">
        <v>53</v>
      </c>
      <c r="C18" s="134">
        <v>200</v>
      </c>
      <c r="E18" s="132" t="s">
        <v>216</v>
      </c>
      <c r="F18" s="135" t="s">
        <v>94</v>
      </c>
      <c r="G18" s="134">
        <v>200</v>
      </c>
      <c r="I18" s="132" t="s">
        <v>320</v>
      </c>
      <c r="J18" s="137" t="s">
        <v>176</v>
      </c>
      <c r="K18" s="134">
        <v>280</v>
      </c>
    </row>
    <row r="19" spans="1:11" x14ac:dyDescent="0.3">
      <c r="A19" s="132" t="s">
        <v>135</v>
      </c>
      <c r="B19" s="133" t="s">
        <v>53</v>
      </c>
      <c r="C19" s="134">
        <v>200</v>
      </c>
      <c r="E19" s="132" t="s">
        <v>319</v>
      </c>
      <c r="F19" s="136" t="s">
        <v>94</v>
      </c>
      <c r="G19" s="134">
        <v>183</v>
      </c>
      <c r="I19" s="132" t="s">
        <v>323</v>
      </c>
      <c r="J19" s="137" t="s">
        <v>176</v>
      </c>
      <c r="K19" s="134">
        <v>300</v>
      </c>
    </row>
    <row r="20" spans="1:11" x14ac:dyDescent="0.3">
      <c r="A20" s="132" t="s">
        <v>321</v>
      </c>
      <c r="B20" s="133" t="s">
        <v>53</v>
      </c>
      <c r="C20" s="134">
        <v>200</v>
      </c>
      <c r="E20" s="132" t="s">
        <v>322</v>
      </c>
      <c r="F20" s="135" t="s">
        <v>94</v>
      </c>
      <c r="G20" s="134">
        <v>200</v>
      </c>
      <c r="I20" s="132" t="s">
        <v>240</v>
      </c>
      <c r="J20" s="137" t="s">
        <v>176</v>
      </c>
      <c r="K20" s="134">
        <v>200</v>
      </c>
    </row>
    <row r="21" spans="1:11" x14ac:dyDescent="0.3">
      <c r="A21" s="132" t="s">
        <v>155</v>
      </c>
      <c r="B21" s="133" t="s">
        <v>53</v>
      </c>
      <c r="C21" s="134">
        <v>183</v>
      </c>
      <c r="E21" s="132" t="s">
        <v>57</v>
      </c>
      <c r="F21" s="135" t="s">
        <v>94</v>
      </c>
      <c r="G21" s="134">
        <v>200</v>
      </c>
      <c r="I21" s="132" t="s">
        <v>325</v>
      </c>
      <c r="J21" s="137" t="s">
        <v>176</v>
      </c>
      <c r="K21" s="134">
        <v>200</v>
      </c>
    </row>
    <row r="22" spans="1:11" x14ac:dyDescent="0.3">
      <c r="A22" s="132" t="s">
        <v>158</v>
      </c>
      <c r="B22" s="133" t="s">
        <v>53</v>
      </c>
      <c r="C22" s="134">
        <v>200</v>
      </c>
      <c r="E22" s="132" t="s">
        <v>324</v>
      </c>
      <c r="F22" s="136" t="s">
        <v>94</v>
      </c>
      <c r="G22" s="134">
        <v>200</v>
      </c>
      <c r="I22" s="140" t="s">
        <v>41</v>
      </c>
    </row>
    <row r="23" spans="1:11" x14ac:dyDescent="0.3">
      <c r="A23" s="132" t="s">
        <v>177</v>
      </c>
      <c r="B23" s="133" t="s">
        <v>53</v>
      </c>
      <c r="C23" s="134">
        <v>240</v>
      </c>
      <c r="E23" s="132" t="s">
        <v>326</v>
      </c>
      <c r="F23" s="135" t="s">
        <v>94</v>
      </c>
      <c r="G23" s="134">
        <v>300</v>
      </c>
      <c r="I23" s="132" t="s">
        <v>42</v>
      </c>
      <c r="J23" s="132" t="s">
        <v>43</v>
      </c>
      <c r="K23" s="132" t="s">
        <v>302</v>
      </c>
    </row>
    <row r="24" spans="1:11" x14ac:dyDescent="0.3">
      <c r="E24" s="132" t="s">
        <v>327</v>
      </c>
      <c r="F24" s="136" t="s">
        <v>94</v>
      </c>
      <c r="G24" s="134">
        <v>300</v>
      </c>
      <c r="I24" s="132" t="s">
        <v>1278</v>
      </c>
      <c r="J24" s="132" t="s">
        <v>45</v>
      </c>
      <c r="K24" s="132">
        <v>200</v>
      </c>
    </row>
    <row r="25" spans="1:11" x14ac:dyDescent="0.3">
      <c r="A25" s="132" t="s">
        <v>152</v>
      </c>
      <c r="B25" s="133" t="s">
        <v>73</v>
      </c>
      <c r="C25" s="134">
        <v>300</v>
      </c>
      <c r="E25" s="132" t="s">
        <v>328</v>
      </c>
      <c r="F25" s="136" t="s">
        <v>94</v>
      </c>
      <c r="G25" s="134">
        <v>200</v>
      </c>
      <c r="I25" s="132" t="s">
        <v>106</v>
      </c>
      <c r="J25" s="132" t="s">
        <v>45</v>
      </c>
      <c r="K25" s="132">
        <v>200</v>
      </c>
    </row>
    <row r="26" spans="1:11" x14ac:dyDescent="0.3">
      <c r="A26" s="132" t="s">
        <v>192</v>
      </c>
      <c r="B26" s="133" t="s">
        <v>73</v>
      </c>
      <c r="C26" s="134">
        <v>200</v>
      </c>
      <c r="E26" s="132" t="s">
        <v>329</v>
      </c>
      <c r="F26" s="136" t="s">
        <v>94</v>
      </c>
      <c r="G26" s="134">
        <v>183</v>
      </c>
      <c r="I26" s="132" t="s">
        <v>1275</v>
      </c>
      <c r="J26" s="132" t="s">
        <v>47</v>
      </c>
      <c r="K26" s="132">
        <v>200</v>
      </c>
    </row>
    <row r="27" spans="1:11" x14ac:dyDescent="0.3">
      <c r="A27" s="132" t="s">
        <v>330</v>
      </c>
      <c r="B27" s="133" t="s">
        <v>73</v>
      </c>
      <c r="C27" s="134">
        <v>183</v>
      </c>
      <c r="E27" s="132" t="s">
        <v>331</v>
      </c>
      <c r="F27" s="136" t="s">
        <v>94</v>
      </c>
      <c r="G27" s="134">
        <v>200</v>
      </c>
      <c r="I27" s="132" t="s">
        <v>1276</v>
      </c>
      <c r="J27" s="132" t="s">
        <v>47</v>
      </c>
      <c r="K27" s="132">
        <v>300</v>
      </c>
    </row>
    <row r="28" spans="1:11" x14ac:dyDescent="0.3">
      <c r="A28" s="132" t="s">
        <v>173</v>
      </c>
      <c r="B28" s="137" t="s">
        <v>73</v>
      </c>
      <c r="C28" s="134">
        <v>183</v>
      </c>
      <c r="E28" s="132" t="s">
        <v>332</v>
      </c>
      <c r="F28" s="136" t="s">
        <v>94</v>
      </c>
      <c r="G28" s="134">
        <v>200</v>
      </c>
      <c r="I28" s="132" t="s">
        <v>114</v>
      </c>
      <c r="J28" s="132" t="s">
        <v>53</v>
      </c>
      <c r="K28" s="132">
        <v>200</v>
      </c>
    </row>
    <row r="29" spans="1:11" x14ac:dyDescent="0.3">
      <c r="A29" s="132" t="s">
        <v>139</v>
      </c>
      <c r="B29" s="133" t="s">
        <v>73</v>
      </c>
      <c r="C29" s="134">
        <v>300</v>
      </c>
      <c r="E29" s="132" t="s">
        <v>333</v>
      </c>
      <c r="F29" s="136" t="s">
        <v>94</v>
      </c>
      <c r="G29" s="134">
        <v>200</v>
      </c>
      <c r="I29" s="132" t="s">
        <v>335</v>
      </c>
      <c r="J29" s="132" t="s">
        <v>53</v>
      </c>
      <c r="K29" s="132">
        <v>183</v>
      </c>
    </row>
    <row r="30" spans="1:11" x14ac:dyDescent="0.3">
      <c r="A30" s="132" t="s">
        <v>189</v>
      </c>
      <c r="B30" s="137" t="s">
        <v>73</v>
      </c>
      <c r="C30" s="134">
        <v>183</v>
      </c>
      <c r="E30" s="132" t="s">
        <v>334</v>
      </c>
      <c r="F30" s="136" t="s">
        <v>94</v>
      </c>
      <c r="G30" s="134">
        <v>200</v>
      </c>
      <c r="I30" s="132" t="s">
        <v>337</v>
      </c>
      <c r="J30" s="132" t="s">
        <v>53</v>
      </c>
      <c r="K30" s="132">
        <v>250</v>
      </c>
    </row>
    <row r="31" spans="1:11" x14ac:dyDescent="0.3">
      <c r="A31" s="138" t="s">
        <v>180</v>
      </c>
      <c r="B31" s="133" t="s">
        <v>73</v>
      </c>
      <c r="C31" s="139">
        <v>183</v>
      </c>
      <c r="E31" s="132" t="s">
        <v>219</v>
      </c>
      <c r="F31" s="136" t="s">
        <v>94</v>
      </c>
      <c r="G31" s="134">
        <v>200</v>
      </c>
      <c r="I31" s="132" t="s">
        <v>339</v>
      </c>
      <c r="J31" s="132" t="s">
        <v>73</v>
      </c>
      <c r="K31" s="132">
        <v>183</v>
      </c>
    </row>
    <row r="32" spans="1:11" x14ac:dyDescent="0.3">
      <c r="A32" s="132" t="s">
        <v>164</v>
      </c>
      <c r="B32" s="133" t="s">
        <v>73</v>
      </c>
      <c r="C32" s="134">
        <v>183</v>
      </c>
      <c r="E32" s="132" t="s">
        <v>336</v>
      </c>
      <c r="F32" s="136" t="s">
        <v>94</v>
      </c>
      <c r="G32" s="134">
        <v>200</v>
      </c>
      <c r="I32" s="132" t="s">
        <v>1277</v>
      </c>
      <c r="J32" s="132" t="s">
        <v>73</v>
      </c>
      <c r="K32" s="132">
        <v>300</v>
      </c>
    </row>
    <row r="33" spans="1:11" x14ac:dyDescent="0.3">
      <c r="A33" s="132" t="s">
        <v>183</v>
      </c>
      <c r="B33" s="137" t="s">
        <v>73</v>
      </c>
      <c r="C33" s="134">
        <v>183</v>
      </c>
      <c r="E33" s="132" t="s">
        <v>338</v>
      </c>
      <c r="F33" s="136" t="s">
        <v>94</v>
      </c>
      <c r="G33" s="134">
        <v>200</v>
      </c>
      <c r="I33" s="140" t="s">
        <v>341</v>
      </c>
    </row>
    <row r="34" spans="1:11" x14ac:dyDescent="0.3">
      <c r="A34" s="132" t="s">
        <v>186</v>
      </c>
      <c r="B34" s="137" t="s">
        <v>73</v>
      </c>
      <c r="C34" s="134">
        <v>183</v>
      </c>
      <c r="E34" s="138" t="s">
        <v>222</v>
      </c>
      <c r="F34" s="136" t="s">
        <v>94</v>
      </c>
      <c r="G34" s="134">
        <v>200</v>
      </c>
      <c r="I34" s="132" t="s">
        <v>42</v>
      </c>
      <c r="J34" s="132" t="s">
        <v>43</v>
      </c>
      <c r="K34" s="132" t="s">
        <v>302</v>
      </c>
    </row>
    <row r="35" spans="1:11" x14ac:dyDescent="0.3">
      <c r="A35" s="132" t="s">
        <v>340</v>
      </c>
      <c r="B35" s="137" t="s">
        <v>73</v>
      </c>
      <c r="C35" s="134">
        <v>200</v>
      </c>
      <c r="E35" s="132" t="s">
        <v>237</v>
      </c>
      <c r="F35" s="135" t="s">
        <v>94</v>
      </c>
      <c r="G35" s="139">
        <v>200</v>
      </c>
      <c r="I35" s="131" t="s">
        <v>105</v>
      </c>
      <c r="J35" s="132" t="s">
        <v>73</v>
      </c>
      <c r="K35" s="132">
        <v>200</v>
      </c>
    </row>
    <row r="36" spans="1:11" x14ac:dyDescent="0.3">
      <c r="A36" s="132" t="s">
        <v>342</v>
      </c>
      <c r="B36" s="137" t="s">
        <v>73</v>
      </c>
      <c r="C36" s="134">
        <v>200</v>
      </c>
      <c r="E36" s="132" t="s">
        <v>343</v>
      </c>
      <c r="F36" s="136" t="s">
        <v>94</v>
      </c>
      <c r="G36" s="134">
        <v>200</v>
      </c>
      <c r="I36" s="131" t="s">
        <v>345</v>
      </c>
      <c r="J36" s="132" t="s">
        <v>73</v>
      </c>
      <c r="K36" s="132">
        <v>200</v>
      </c>
    </row>
    <row r="37" spans="1:11" x14ac:dyDescent="0.3">
      <c r="A37" s="132" t="s">
        <v>344</v>
      </c>
      <c r="B37" s="137" t="s">
        <v>73</v>
      </c>
      <c r="C37" s="134">
        <v>200</v>
      </c>
      <c r="E37" s="132" t="s">
        <v>228</v>
      </c>
      <c r="F37" s="136" t="s">
        <v>94</v>
      </c>
      <c r="G37" s="134">
        <v>200</v>
      </c>
      <c r="I37" s="131" t="s">
        <v>59</v>
      </c>
      <c r="J37" s="132" t="s">
        <v>53</v>
      </c>
      <c r="K37" s="132">
        <v>200</v>
      </c>
    </row>
    <row r="38" spans="1:11" x14ac:dyDescent="0.3">
      <c r="A38" s="132" t="s">
        <v>64</v>
      </c>
      <c r="B38" s="133" t="s">
        <v>73</v>
      </c>
      <c r="C38" s="134">
        <v>183</v>
      </c>
      <c r="E38" s="132" t="s">
        <v>231</v>
      </c>
      <c r="F38" s="136" t="s">
        <v>94</v>
      </c>
      <c r="G38" s="134">
        <v>300</v>
      </c>
      <c r="I38" s="131" t="s">
        <v>348</v>
      </c>
      <c r="J38" s="132" t="s">
        <v>47</v>
      </c>
      <c r="K38" s="132">
        <v>200</v>
      </c>
    </row>
    <row r="39" spans="1:11" x14ac:dyDescent="0.3">
      <c r="A39" s="132" t="s">
        <v>169</v>
      </c>
      <c r="B39" s="137" t="s">
        <v>73</v>
      </c>
      <c r="C39" s="134">
        <v>183</v>
      </c>
      <c r="E39" s="132" t="s">
        <v>346</v>
      </c>
      <c r="F39" s="136" t="s">
        <v>94</v>
      </c>
      <c r="G39" s="134">
        <v>300</v>
      </c>
      <c r="I39" s="131" t="s">
        <v>350</v>
      </c>
      <c r="J39" s="132" t="s">
        <v>146</v>
      </c>
      <c r="K39" s="132">
        <v>200</v>
      </c>
    </row>
    <row r="40" spans="1:11" x14ac:dyDescent="0.3">
      <c r="A40" s="132" t="s">
        <v>207</v>
      </c>
      <c r="B40" s="137" t="s">
        <v>73</v>
      </c>
      <c r="C40" s="134">
        <v>200</v>
      </c>
      <c r="E40" s="132" t="s">
        <v>347</v>
      </c>
      <c r="F40" s="136" t="s">
        <v>94</v>
      </c>
      <c r="G40" s="134">
        <v>200</v>
      </c>
      <c r="I40" s="131" t="s">
        <v>97</v>
      </c>
      <c r="J40" s="132" t="s">
        <v>53</v>
      </c>
      <c r="K40" s="132">
        <v>200</v>
      </c>
    </row>
    <row r="41" spans="1:11" x14ac:dyDescent="0.3">
      <c r="E41" s="132" t="s">
        <v>349</v>
      </c>
      <c r="F41" s="136" t="s">
        <v>94</v>
      </c>
      <c r="G41" s="134">
        <v>200</v>
      </c>
      <c r="I41" s="131" t="s">
        <v>63</v>
      </c>
      <c r="J41" s="132" t="s">
        <v>47</v>
      </c>
      <c r="K41" s="132">
        <v>200</v>
      </c>
    </row>
    <row r="42" spans="1:11" x14ac:dyDescent="0.3">
      <c r="E42" s="132" t="s">
        <v>232</v>
      </c>
      <c r="F42" s="136" t="s">
        <v>94</v>
      </c>
      <c r="G42" s="134">
        <v>200</v>
      </c>
      <c r="I42" s="131" t="s">
        <v>92</v>
      </c>
      <c r="J42" s="132" t="s">
        <v>53</v>
      </c>
      <c r="K42" s="132">
        <v>200</v>
      </c>
    </row>
    <row r="43" spans="1:11" x14ac:dyDescent="0.3">
      <c r="E43" s="132" t="s">
        <v>225</v>
      </c>
      <c r="F43" s="136" t="s">
        <v>94</v>
      </c>
      <c r="G43" s="134">
        <v>200</v>
      </c>
      <c r="I43" s="131" t="s">
        <v>352</v>
      </c>
      <c r="J43" s="132" t="s">
        <v>146</v>
      </c>
      <c r="K43" s="132">
        <v>200</v>
      </c>
    </row>
    <row r="44" spans="1:11" x14ac:dyDescent="0.3">
      <c r="E44" s="132" t="s">
        <v>351</v>
      </c>
      <c r="F44" s="136" t="s">
        <v>94</v>
      </c>
      <c r="G44" s="134">
        <v>200</v>
      </c>
      <c r="I44" s="131" t="s">
        <v>354</v>
      </c>
      <c r="J44" s="132" t="s">
        <v>94</v>
      </c>
      <c r="K44" s="132">
        <v>200</v>
      </c>
    </row>
    <row r="45" spans="1:11" x14ac:dyDescent="0.3">
      <c r="E45" s="132" t="s">
        <v>236</v>
      </c>
      <c r="F45" s="136" t="s">
        <v>94</v>
      </c>
      <c r="G45" s="134">
        <v>300</v>
      </c>
      <c r="I45" s="131" t="s">
        <v>356</v>
      </c>
      <c r="J45" s="132" t="s">
        <v>94</v>
      </c>
      <c r="K45" s="132">
        <v>200</v>
      </c>
    </row>
    <row r="46" spans="1:11" x14ac:dyDescent="0.3">
      <c r="E46" s="132" t="s">
        <v>353</v>
      </c>
      <c r="F46" s="136" t="s">
        <v>94</v>
      </c>
      <c r="G46" s="134">
        <v>183</v>
      </c>
      <c r="I46" s="131" t="s">
        <v>358</v>
      </c>
      <c r="J46" s="132" t="s">
        <v>176</v>
      </c>
      <c r="K46" s="132">
        <v>200</v>
      </c>
    </row>
    <row r="47" spans="1:11" x14ac:dyDescent="0.3">
      <c r="E47" s="132" t="s">
        <v>355</v>
      </c>
      <c r="F47" s="135" t="s">
        <v>94</v>
      </c>
      <c r="G47" s="134">
        <v>200</v>
      </c>
      <c r="I47" s="131" t="s">
        <v>46</v>
      </c>
      <c r="J47" s="132" t="s">
        <v>53</v>
      </c>
      <c r="K47" s="132">
        <v>200</v>
      </c>
    </row>
    <row r="48" spans="1:11" x14ac:dyDescent="0.3">
      <c r="E48" s="132" t="s">
        <v>357</v>
      </c>
      <c r="F48" s="136" t="s">
        <v>94</v>
      </c>
      <c r="G48" s="134">
        <v>200</v>
      </c>
      <c r="I48" s="131" t="s">
        <v>108</v>
      </c>
      <c r="J48" s="132" t="s">
        <v>53</v>
      </c>
      <c r="K48" s="132">
        <v>200</v>
      </c>
    </row>
    <row r="49" spans="5:11" x14ac:dyDescent="0.3">
      <c r="E49" s="132" t="s">
        <v>359</v>
      </c>
      <c r="F49" s="136" t="s">
        <v>94</v>
      </c>
      <c r="G49" s="134">
        <v>200</v>
      </c>
      <c r="I49" s="131" t="s">
        <v>112</v>
      </c>
      <c r="J49" s="132" t="s">
        <v>53</v>
      </c>
      <c r="K49" s="132">
        <v>200</v>
      </c>
    </row>
    <row r="50" spans="5:11" x14ac:dyDescent="0.3">
      <c r="E50" s="132" t="s">
        <v>360</v>
      </c>
      <c r="F50" s="136" t="s">
        <v>94</v>
      </c>
      <c r="G50" s="134">
        <v>200</v>
      </c>
      <c r="I50" s="131" t="s">
        <v>51</v>
      </c>
      <c r="J50" s="132" t="s">
        <v>47</v>
      </c>
      <c r="K50" s="132">
        <v>200</v>
      </c>
    </row>
    <row r="51" spans="5:11" x14ac:dyDescent="0.3">
      <c r="E51" s="132" t="s">
        <v>361</v>
      </c>
      <c r="F51" s="136" t="s">
        <v>94</v>
      </c>
      <c r="G51" s="134">
        <v>300</v>
      </c>
      <c r="I51" s="131" t="s">
        <v>362</v>
      </c>
      <c r="J51" s="132" t="s">
        <v>73</v>
      </c>
      <c r="K51" s="132">
        <v>200</v>
      </c>
    </row>
    <row r="52" spans="5:11" x14ac:dyDescent="0.3">
      <c r="E52" s="132" t="s">
        <v>361</v>
      </c>
      <c r="F52" s="135" t="s">
        <v>94</v>
      </c>
      <c r="G52" s="134">
        <v>250</v>
      </c>
      <c r="I52" s="131" t="s">
        <v>364</v>
      </c>
      <c r="J52" s="132" t="s">
        <v>94</v>
      </c>
      <c r="K52" s="132">
        <v>200</v>
      </c>
    </row>
    <row r="53" spans="5:11" x14ac:dyDescent="0.3">
      <c r="E53" s="132" t="s">
        <v>361</v>
      </c>
      <c r="F53" s="136" t="s">
        <v>94</v>
      </c>
      <c r="G53" s="134">
        <v>183</v>
      </c>
      <c r="I53" s="131" t="s">
        <v>124</v>
      </c>
      <c r="J53" s="132" t="s">
        <v>53</v>
      </c>
      <c r="K53" s="132">
        <v>200</v>
      </c>
    </row>
    <row r="54" spans="5:11" x14ac:dyDescent="0.3">
      <c r="E54" s="132" t="s">
        <v>363</v>
      </c>
      <c r="F54" s="136" t="s">
        <v>94</v>
      </c>
      <c r="G54" s="134">
        <v>183</v>
      </c>
      <c r="I54" s="131" t="s">
        <v>367</v>
      </c>
      <c r="J54" s="132" t="s">
        <v>94</v>
      </c>
      <c r="K54" s="132">
        <v>200</v>
      </c>
    </row>
    <row r="55" spans="5:11" x14ac:dyDescent="0.3">
      <c r="E55" s="132" t="s">
        <v>365</v>
      </c>
      <c r="F55" s="136" t="s">
        <v>94</v>
      </c>
      <c r="G55" s="134">
        <v>183</v>
      </c>
      <c r="I55" s="131" t="s">
        <v>88</v>
      </c>
      <c r="J55" s="132" t="s">
        <v>53</v>
      </c>
      <c r="K55" s="132">
        <v>200</v>
      </c>
    </row>
    <row r="56" spans="5:11" x14ac:dyDescent="0.3">
      <c r="E56" s="132" t="s">
        <v>366</v>
      </c>
      <c r="F56" s="136" t="s">
        <v>94</v>
      </c>
      <c r="G56" s="134">
        <v>300</v>
      </c>
      <c r="I56" s="131" t="s">
        <v>174</v>
      </c>
      <c r="J56" s="132" t="s">
        <v>73</v>
      </c>
      <c r="K56" s="132">
        <v>200</v>
      </c>
    </row>
    <row r="57" spans="5:11" x14ac:dyDescent="0.3">
      <c r="E57" s="132" t="s">
        <v>368</v>
      </c>
      <c r="F57" s="136" t="s">
        <v>94</v>
      </c>
      <c r="G57" s="134">
        <v>200</v>
      </c>
      <c r="I57" s="131" t="s">
        <v>369</v>
      </c>
      <c r="J57" s="132" t="s">
        <v>94</v>
      </c>
      <c r="K57" s="132">
        <v>200</v>
      </c>
    </row>
    <row r="58" spans="5:11" x14ac:dyDescent="0.3">
      <c r="G58" s="134"/>
      <c r="I58" s="131" t="s">
        <v>370</v>
      </c>
      <c r="J58" s="132" t="s">
        <v>94</v>
      </c>
      <c r="K58" s="132">
        <v>180</v>
      </c>
    </row>
    <row r="59" spans="5:11" x14ac:dyDescent="0.3">
      <c r="G59" s="134"/>
      <c r="I59" s="131" t="s">
        <v>371</v>
      </c>
      <c r="J59" s="132" t="s">
        <v>47</v>
      </c>
      <c r="K59" s="132">
        <v>300</v>
      </c>
    </row>
    <row r="60" spans="5:11" x14ac:dyDescent="0.3">
      <c r="G60" s="134"/>
      <c r="I60" s="131" t="s">
        <v>372</v>
      </c>
      <c r="J60" s="132" t="s">
        <v>73</v>
      </c>
      <c r="K60" s="132">
        <v>300</v>
      </c>
    </row>
    <row r="61" spans="5:11" x14ac:dyDescent="0.3">
      <c r="G61" s="134"/>
      <c r="I61" s="131" t="s">
        <v>373</v>
      </c>
      <c r="J61" s="132" t="s">
        <v>94</v>
      </c>
      <c r="K61" s="132">
        <v>250</v>
      </c>
    </row>
    <row r="62" spans="5:11" x14ac:dyDescent="0.3">
      <c r="G62" s="134"/>
    </row>
    <row r="66" spans="1:11" x14ac:dyDescent="0.3">
      <c r="A66" s="146" t="s">
        <v>39</v>
      </c>
      <c r="B66" s="146"/>
      <c r="C66" s="145"/>
    </row>
    <row r="67" spans="1:11" x14ac:dyDescent="0.3">
      <c r="A67" s="141"/>
      <c r="B67" s="141"/>
      <c r="C67" s="136"/>
    </row>
    <row r="68" spans="1:11" x14ac:dyDescent="0.3">
      <c r="A68" s="141" t="s">
        <v>42</v>
      </c>
      <c r="B68" s="141" t="s">
        <v>43</v>
      </c>
      <c r="C68" s="136" t="s">
        <v>302</v>
      </c>
      <c r="E68" s="141" t="s">
        <v>42</v>
      </c>
      <c r="F68" s="142" t="s">
        <v>43</v>
      </c>
      <c r="G68" s="136" t="s">
        <v>302</v>
      </c>
      <c r="I68" s="141" t="s">
        <v>42</v>
      </c>
      <c r="J68" s="141" t="s">
        <v>43</v>
      </c>
      <c r="K68" s="136" t="s">
        <v>302</v>
      </c>
    </row>
    <row r="69" spans="1:11" x14ac:dyDescent="0.3">
      <c r="A69" s="137"/>
      <c r="C69" s="136"/>
    </row>
    <row r="70" spans="1:11" x14ac:dyDescent="0.3">
      <c r="A70" s="141" t="s">
        <v>59</v>
      </c>
      <c r="B70" s="141" t="s">
        <v>53</v>
      </c>
      <c r="C70" s="136">
        <v>200</v>
      </c>
      <c r="E70" s="141" t="s">
        <v>374</v>
      </c>
      <c r="F70" s="142" t="s">
        <v>94</v>
      </c>
      <c r="G70" s="136">
        <v>200</v>
      </c>
      <c r="I70" s="132" t="s">
        <v>375</v>
      </c>
      <c r="J70" s="137" t="s">
        <v>176</v>
      </c>
      <c r="K70" s="136">
        <v>200</v>
      </c>
    </row>
    <row r="71" spans="1:11" x14ac:dyDescent="0.3">
      <c r="A71" s="141" t="s">
        <v>348</v>
      </c>
      <c r="B71" s="141" t="s">
        <v>53</v>
      </c>
      <c r="C71" s="136">
        <v>200</v>
      </c>
      <c r="E71" s="137" t="s">
        <v>196</v>
      </c>
      <c r="F71" s="136" t="s">
        <v>94</v>
      </c>
      <c r="G71" s="136">
        <v>200</v>
      </c>
      <c r="I71" s="141" t="s">
        <v>376</v>
      </c>
      <c r="J71" s="141" t="s">
        <v>176</v>
      </c>
      <c r="K71" s="136">
        <v>200</v>
      </c>
    </row>
    <row r="72" spans="1:11" x14ac:dyDescent="0.3">
      <c r="A72" s="141" t="s">
        <v>63</v>
      </c>
      <c r="B72" s="141" t="s">
        <v>53</v>
      </c>
      <c r="C72" s="136">
        <v>200</v>
      </c>
      <c r="E72" s="141" t="s">
        <v>178</v>
      </c>
      <c r="F72" s="142" t="s">
        <v>94</v>
      </c>
      <c r="G72" s="136">
        <v>200</v>
      </c>
      <c r="I72" s="141" t="s">
        <v>377</v>
      </c>
      <c r="J72" s="141" t="s">
        <v>176</v>
      </c>
      <c r="K72" s="136">
        <v>200</v>
      </c>
    </row>
    <row r="73" spans="1:11" x14ac:dyDescent="0.3">
      <c r="A73" s="141" t="s">
        <v>92</v>
      </c>
      <c r="B73" s="141" t="s">
        <v>53</v>
      </c>
      <c r="C73" s="136">
        <v>200</v>
      </c>
      <c r="E73" s="141" t="s">
        <v>378</v>
      </c>
      <c r="F73" s="142" t="s">
        <v>94</v>
      </c>
      <c r="G73" s="136">
        <v>210</v>
      </c>
      <c r="I73" s="132" t="s">
        <v>159</v>
      </c>
      <c r="J73" s="137" t="s">
        <v>176</v>
      </c>
      <c r="K73" s="136">
        <v>180</v>
      </c>
    </row>
    <row r="74" spans="1:11" x14ac:dyDescent="0.3">
      <c r="A74" s="141" t="s">
        <v>84</v>
      </c>
      <c r="B74" s="141" t="s">
        <v>53</v>
      </c>
      <c r="C74" s="136">
        <v>200</v>
      </c>
      <c r="E74" s="137" t="s">
        <v>379</v>
      </c>
      <c r="F74" s="136" t="s">
        <v>94</v>
      </c>
      <c r="G74" s="136">
        <v>200</v>
      </c>
      <c r="I74" s="141" t="s">
        <v>217</v>
      </c>
      <c r="J74" s="141" t="s">
        <v>176</v>
      </c>
      <c r="K74" s="136">
        <v>200</v>
      </c>
    </row>
    <row r="75" spans="1:11" x14ac:dyDescent="0.3">
      <c r="A75" s="141" t="s">
        <v>46</v>
      </c>
      <c r="B75" s="141" t="s">
        <v>53</v>
      </c>
      <c r="C75" s="136">
        <v>200</v>
      </c>
      <c r="E75" s="141" t="s">
        <v>170</v>
      </c>
      <c r="F75" s="142" t="s">
        <v>94</v>
      </c>
      <c r="G75" s="136">
        <v>200</v>
      </c>
      <c r="I75" s="141" t="s">
        <v>220</v>
      </c>
      <c r="J75" s="141" t="s">
        <v>176</v>
      </c>
      <c r="K75" s="136">
        <v>200</v>
      </c>
    </row>
    <row r="76" spans="1:11" x14ac:dyDescent="0.3">
      <c r="A76" s="141" t="s">
        <v>51</v>
      </c>
      <c r="B76" s="141" t="s">
        <v>53</v>
      </c>
      <c r="C76" s="136">
        <v>200</v>
      </c>
      <c r="E76" s="141" t="s">
        <v>380</v>
      </c>
      <c r="F76" s="142" t="s">
        <v>94</v>
      </c>
      <c r="G76" s="136">
        <v>200</v>
      </c>
      <c r="I76" s="141" t="s">
        <v>381</v>
      </c>
      <c r="J76" s="141" t="s">
        <v>176</v>
      </c>
      <c r="K76" s="136">
        <v>200</v>
      </c>
    </row>
    <row r="77" spans="1:11" x14ac:dyDescent="0.3">
      <c r="A77" s="141" t="s">
        <v>88</v>
      </c>
      <c r="B77" s="141" t="s">
        <v>53</v>
      </c>
      <c r="C77" s="136">
        <v>199</v>
      </c>
      <c r="E77" s="141" t="s">
        <v>382</v>
      </c>
      <c r="F77" s="142" t="s">
        <v>94</v>
      </c>
      <c r="G77" s="136">
        <v>200</v>
      </c>
      <c r="I77" s="141" t="s">
        <v>383</v>
      </c>
      <c r="J77" s="141" t="s">
        <v>176</v>
      </c>
      <c r="K77" s="136">
        <v>200</v>
      </c>
    </row>
    <row r="78" spans="1:11" x14ac:dyDescent="0.3">
      <c r="A78" s="141"/>
      <c r="B78" s="141"/>
      <c r="C78" s="136"/>
      <c r="E78" s="141" t="s">
        <v>384</v>
      </c>
      <c r="F78" s="142" t="s">
        <v>94</v>
      </c>
      <c r="G78" s="136">
        <v>200</v>
      </c>
      <c r="I78" s="141" t="s">
        <v>385</v>
      </c>
      <c r="J78" s="141" t="s">
        <v>176</v>
      </c>
      <c r="K78" s="136">
        <v>200</v>
      </c>
    </row>
    <row r="79" spans="1:11" x14ac:dyDescent="0.3">
      <c r="A79" s="141" t="s">
        <v>105</v>
      </c>
      <c r="B79" s="141" t="s">
        <v>73</v>
      </c>
      <c r="C79" s="136">
        <v>200</v>
      </c>
      <c r="E79" s="141" t="s">
        <v>167</v>
      </c>
      <c r="F79" s="142" t="s">
        <v>94</v>
      </c>
      <c r="G79" s="136">
        <v>200</v>
      </c>
      <c r="I79" s="141" t="s">
        <v>386</v>
      </c>
      <c r="J79" s="141" t="s">
        <v>176</v>
      </c>
      <c r="K79" s="136">
        <v>200</v>
      </c>
    </row>
    <row r="80" spans="1:11" x14ac:dyDescent="0.3">
      <c r="A80" s="141" t="s">
        <v>136</v>
      </c>
      <c r="B80" s="141" t="s">
        <v>73</v>
      </c>
      <c r="C80" s="136">
        <v>200</v>
      </c>
      <c r="E80" s="141" t="s">
        <v>181</v>
      </c>
      <c r="F80" s="142" t="s">
        <v>94</v>
      </c>
      <c r="G80" s="136">
        <v>200</v>
      </c>
      <c r="I80" s="141" t="s">
        <v>387</v>
      </c>
      <c r="J80" s="141" t="s">
        <v>176</v>
      </c>
      <c r="K80" s="136">
        <v>200</v>
      </c>
    </row>
    <row r="81" spans="1:11" x14ac:dyDescent="0.3">
      <c r="A81" s="141" t="s">
        <v>153</v>
      </c>
      <c r="B81" s="141" t="s">
        <v>73</v>
      </c>
      <c r="C81" s="136">
        <v>200</v>
      </c>
      <c r="E81" s="141" t="s">
        <v>388</v>
      </c>
      <c r="F81" s="142" t="s">
        <v>94</v>
      </c>
      <c r="G81" s="136">
        <v>200</v>
      </c>
      <c r="I81" s="141" t="s">
        <v>229</v>
      </c>
      <c r="J81" s="141" t="s">
        <v>176</v>
      </c>
      <c r="K81" s="136">
        <v>240</v>
      </c>
    </row>
    <row r="82" spans="1:11" x14ac:dyDescent="0.3">
      <c r="A82" s="141" t="s">
        <v>144</v>
      </c>
      <c r="B82" s="141" t="s">
        <v>73</v>
      </c>
      <c r="C82" s="136">
        <v>200</v>
      </c>
      <c r="E82" s="141" t="s">
        <v>389</v>
      </c>
      <c r="F82" s="142" t="s">
        <v>94</v>
      </c>
      <c r="G82" s="136">
        <v>200</v>
      </c>
      <c r="I82" s="141" t="s">
        <v>390</v>
      </c>
      <c r="J82" s="141" t="s">
        <v>176</v>
      </c>
      <c r="K82" s="136">
        <v>240</v>
      </c>
    </row>
    <row r="83" spans="1:11" x14ac:dyDescent="0.3">
      <c r="A83" s="141" t="s">
        <v>391</v>
      </c>
      <c r="B83" s="141" t="s">
        <v>73</v>
      </c>
      <c r="C83" s="136">
        <v>240</v>
      </c>
      <c r="E83" s="141" t="s">
        <v>392</v>
      </c>
      <c r="F83" s="142" t="s">
        <v>94</v>
      </c>
      <c r="G83" s="136">
        <v>200</v>
      </c>
      <c r="I83" s="141" t="s">
        <v>393</v>
      </c>
      <c r="J83" s="141" t="s">
        <v>176</v>
      </c>
      <c r="K83" s="136">
        <v>240</v>
      </c>
    </row>
    <row r="84" spans="1:11" x14ac:dyDescent="0.3">
      <c r="A84" s="141" t="s">
        <v>394</v>
      </c>
      <c r="B84" s="141" t="s">
        <v>73</v>
      </c>
      <c r="C84" s="136">
        <v>300</v>
      </c>
      <c r="E84" s="141" t="s">
        <v>395</v>
      </c>
      <c r="F84" s="142" t="s">
        <v>94</v>
      </c>
      <c r="G84" s="136">
        <v>200</v>
      </c>
      <c r="I84" s="141" t="s">
        <v>396</v>
      </c>
      <c r="J84" s="141" t="s">
        <v>176</v>
      </c>
      <c r="K84" s="136">
        <v>200</v>
      </c>
    </row>
    <row r="85" spans="1:11" x14ac:dyDescent="0.3">
      <c r="A85" s="141" t="s">
        <v>71</v>
      </c>
      <c r="B85" s="141" t="s">
        <v>73</v>
      </c>
      <c r="C85" s="136">
        <v>200</v>
      </c>
      <c r="E85" s="141" t="s">
        <v>397</v>
      </c>
      <c r="F85" s="142" t="s">
        <v>94</v>
      </c>
      <c r="G85" s="136">
        <v>195</v>
      </c>
      <c r="I85" s="141" t="s">
        <v>398</v>
      </c>
      <c r="J85" s="141" t="s">
        <v>176</v>
      </c>
      <c r="K85" s="136">
        <v>200</v>
      </c>
    </row>
    <row r="86" spans="1:11" x14ac:dyDescent="0.3">
      <c r="A86" s="141" t="s">
        <v>399</v>
      </c>
      <c r="B86" s="141" t="s">
        <v>73</v>
      </c>
      <c r="C86" s="136">
        <v>200</v>
      </c>
      <c r="E86" s="141" t="s">
        <v>205</v>
      </c>
      <c r="F86" s="142" t="s">
        <v>94</v>
      </c>
      <c r="G86" s="136">
        <v>200</v>
      </c>
      <c r="I86" s="141" t="s">
        <v>400</v>
      </c>
      <c r="J86" s="141" t="s">
        <v>176</v>
      </c>
      <c r="K86" s="136">
        <v>200</v>
      </c>
    </row>
    <row r="87" spans="1:11" x14ac:dyDescent="0.3">
      <c r="A87" s="141" t="s">
        <v>97</v>
      </c>
      <c r="B87" s="141" t="s">
        <v>73</v>
      </c>
      <c r="C87" s="136">
        <v>200</v>
      </c>
      <c r="E87" s="141" t="s">
        <v>401</v>
      </c>
      <c r="F87" s="142" t="s">
        <v>94</v>
      </c>
      <c r="G87" s="136">
        <v>200</v>
      </c>
      <c r="I87" s="132" t="s">
        <v>402</v>
      </c>
      <c r="J87" s="137" t="s">
        <v>176</v>
      </c>
      <c r="K87" s="136">
        <v>200</v>
      </c>
    </row>
    <row r="88" spans="1:11" x14ac:dyDescent="0.3">
      <c r="A88" s="141" t="s">
        <v>403</v>
      </c>
      <c r="B88" s="141" t="s">
        <v>73</v>
      </c>
      <c r="C88" s="136">
        <v>200</v>
      </c>
      <c r="E88" s="141" t="s">
        <v>184</v>
      </c>
      <c r="F88" s="142" t="s">
        <v>94</v>
      </c>
      <c r="G88" s="136">
        <v>250</v>
      </c>
      <c r="I88" s="132" t="s">
        <v>211</v>
      </c>
      <c r="J88" s="137" t="s">
        <v>176</v>
      </c>
      <c r="K88" s="136">
        <v>200</v>
      </c>
    </row>
    <row r="89" spans="1:11" x14ac:dyDescent="0.3">
      <c r="A89" s="141" t="s">
        <v>147</v>
      </c>
      <c r="B89" s="141" t="s">
        <v>73</v>
      </c>
      <c r="C89" s="136">
        <v>200</v>
      </c>
      <c r="E89" s="141" t="s">
        <v>174</v>
      </c>
      <c r="F89" s="142" t="s">
        <v>94</v>
      </c>
      <c r="G89" s="136">
        <v>200</v>
      </c>
      <c r="I89" s="141" t="s">
        <v>404</v>
      </c>
      <c r="J89" s="141" t="s">
        <v>176</v>
      </c>
      <c r="K89" s="136">
        <v>200</v>
      </c>
    </row>
    <row r="90" spans="1:11" x14ac:dyDescent="0.3">
      <c r="A90" s="141" t="s">
        <v>132</v>
      </c>
      <c r="B90" s="141" t="s">
        <v>73</v>
      </c>
      <c r="C90" s="136">
        <v>200</v>
      </c>
      <c r="E90" s="141" t="s">
        <v>405</v>
      </c>
      <c r="F90" s="142" t="s">
        <v>94</v>
      </c>
      <c r="G90" s="136">
        <v>200</v>
      </c>
      <c r="I90" s="141" t="s">
        <v>406</v>
      </c>
      <c r="J90" s="141" t="s">
        <v>176</v>
      </c>
      <c r="K90" s="136">
        <v>200</v>
      </c>
    </row>
    <row r="91" spans="1:11" x14ac:dyDescent="0.3">
      <c r="A91" s="141" t="s">
        <v>108</v>
      </c>
      <c r="B91" s="141" t="s">
        <v>73</v>
      </c>
      <c r="C91" s="136">
        <v>200</v>
      </c>
      <c r="E91" s="141" t="s">
        <v>407</v>
      </c>
      <c r="F91" s="142" t="s">
        <v>94</v>
      </c>
      <c r="G91" s="136">
        <v>200</v>
      </c>
      <c r="I91" s="141" t="s">
        <v>190</v>
      </c>
      <c r="J91" s="141" t="s">
        <v>176</v>
      </c>
      <c r="K91" s="136">
        <v>200</v>
      </c>
    </row>
    <row r="92" spans="1:11" x14ac:dyDescent="0.3">
      <c r="A92" s="141" t="s">
        <v>128</v>
      </c>
      <c r="B92" s="141" t="s">
        <v>73</v>
      </c>
      <c r="C92" s="136">
        <v>200</v>
      </c>
      <c r="I92" s="141" t="s">
        <v>223</v>
      </c>
      <c r="J92" s="141" t="s">
        <v>176</v>
      </c>
      <c r="K92" s="136">
        <v>200</v>
      </c>
    </row>
    <row r="93" spans="1:11" x14ac:dyDescent="0.3">
      <c r="A93" s="141" t="s">
        <v>101</v>
      </c>
      <c r="B93" s="141" t="s">
        <v>73</v>
      </c>
      <c r="C93" s="136">
        <v>200</v>
      </c>
      <c r="E93" s="141" t="s">
        <v>408</v>
      </c>
      <c r="F93" s="142" t="s">
        <v>146</v>
      </c>
      <c r="G93" s="136">
        <v>200</v>
      </c>
      <c r="I93" s="132" t="s">
        <v>409</v>
      </c>
      <c r="J93" s="137" t="s">
        <v>176</v>
      </c>
      <c r="K93" s="136">
        <v>200</v>
      </c>
    </row>
    <row r="94" spans="1:11" x14ac:dyDescent="0.3">
      <c r="A94" s="141" t="s">
        <v>410</v>
      </c>
      <c r="B94" s="141" t="s">
        <v>73</v>
      </c>
      <c r="C94" s="136">
        <v>240</v>
      </c>
      <c r="E94" s="141" t="s">
        <v>411</v>
      </c>
      <c r="F94" s="142" t="s">
        <v>146</v>
      </c>
      <c r="G94" s="136">
        <v>200</v>
      </c>
      <c r="I94" s="141" t="s">
        <v>412</v>
      </c>
      <c r="J94" s="141" t="s">
        <v>176</v>
      </c>
      <c r="K94" s="136">
        <v>200</v>
      </c>
    </row>
    <row r="95" spans="1:11" x14ac:dyDescent="0.3">
      <c r="A95" s="141" t="s">
        <v>413</v>
      </c>
      <c r="B95" s="141" t="s">
        <v>73</v>
      </c>
      <c r="C95" s="136">
        <v>300</v>
      </c>
      <c r="E95" s="141" t="s">
        <v>199</v>
      </c>
      <c r="F95" s="142" t="s">
        <v>146</v>
      </c>
      <c r="G95" s="136">
        <v>200</v>
      </c>
      <c r="I95" s="132" t="s">
        <v>414</v>
      </c>
      <c r="J95" s="137" t="s">
        <v>176</v>
      </c>
      <c r="K95" s="136">
        <v>240</v>
      </c>
    </row>
    <row r="96" spans="1:11" x14ac:dyDescent="0.3">
      <c r="A96" s="141" t="s">
        <v>112</v>
      </c>
      <c r="B96" s="141" t="s">
        <v>73</v>
      </c>
      <c r="C96" s="136">
        <v>200</v>
      </c>
      <c r="E96" s="141" t="s">
        <v>202</v>
      </c>
      <c r="F96" s="142" t="s">
        <v>146</v>
      </c>
      <c r="G96" s="136">
        <v>200</v>
      </c>
      <c r="I96" s="141" t="s">
        <v>415</v>
      </c>
      <c r="J96" s="141" t="s">
        <v>176</v>
      </c>
      <c r="K96" s="136">
        <v>200</v>
      </c>
    </row>
    <row r="97" spans="1:11" x14ac:dyDescent="0.3">
      <c r="A97" s="141" t="s">
        <v>140</v>
      </c>
      <c r="B97" s="141" t="s">
        <v>73</v>
      </c>
      <c r="C97" s="136">
        <v>200</v>
      </c>
      <c r="E97" s="141" t="s">
        <v>416</v>
      </c>
      <c r="F97" s="142" t="s">
        <v>146</v>
      </c>
      <c r="G97" s="136">
        <v>200</v>
      </c>
      <c r="I97" s="141" t="s">
        <v>417</v>
      </c>
      <c r="J97" s="141" t="s">
        <v>176</v>
      </c>
      <c r="K97" s="136">
        <v>200</v>
      </c>
    </row>
    <row r="98" spans="1:11" x14ac:dyDescent="0.3">
      <c r="A98" s="137" t="s">
        <v>124</v>
      </c>
      <c r="B98" s="137" t="s">
        <v>73</v>
      </c>
      <c r="C98" s="136">
        <v>200</v>
      </c>
      <c r="E98" s="137" t="s">
        <v>418</v>
      </c>
      <c r="F98" s="142" t="s">
        <v>146</v>
      </c>
      <c r="G98" s="136">
        <v>245</v>
      </c>
      <c r="I98" s="141" t="s">
        <v>419</v>
      </c>
      <c r="J98" s="141" t="s">
        <v>176</v>
      </c>
      <c r="K98" s="136">
        <v>200</v>
      </c>
    </row>
    <row r="99" spans="1:11" x14ac:dyDescent="0.3">
      <c r="A99" s="141" t="s">
        <v>150</v>
      </c>
      <c r="B99" s="141" t="s">
        <v>73</v>
      </c>
      <c r="C99" s="136">
        <v>180</v>
      </c>
      <c r="E99" s="141" t="s">
        <v>420</v>
      </c>
      <c r="F99" s="142" t="s">
        <v>146</v>
      </c>
      <c r="G99" s="136">
        <v>200</v>
      </c>
      <c r="I99" s="132" t="s">
        <v>421</v>
      </c>
      <c r="J99" s="137" t="s">
        <v>176</v>
      </c>
      <c r="K99" s="136">
        <v>310</v>
      </c>
    </row>
    <row r="100" spans="1:11" x14ac:dyDescent="0.3">
      <c r="A100" s="141"/>
      <c r="B100" s="141"/>
      <c r="C100" s="136"/>
      <c r="I100" s="141" t="s">
        <v>422</v>
      </c>
      <c r="J100" s="141" t="s">
        <v>176</v>
      </c>
      <c r="K100" s="136">
        <v>200</v>
      </c>
    </row>
    <row r="101" spans="1:11" x14ac:dyDescent="0.3">
      <c r="I101" s="141" t="s">
        <v>208</v>
      </c>
      <c r="J101" s="141" t="s">
        <v>176</v>
      </c>
      <c r="K101" s="136">
        <v>200</v>
      </c>
    </row>
    <row r="102" spans="1:11" x14ac:dyDescent="0.3">
      <c r="I102" s="141" t="s">
        <v>423</v>
      </c>
      <c r="J102" s="141" t="s">
        <v>176</v>
      </c>
      <c r="K102" s="136">
        <v>200</v>
      </c>
    </row>
    <row r="103" spans="1:11" x14ac:dyDescent="0.3">
      <c r="I103" s="141" t="s">
        <v>162</v>
      </c>
      <c r="J103" s="141" t="s">
        <v>176</v>
      </c>
      <c r="K103" s="136">
        <v>180</v>
      </c>
    </row>
    <row r="104" spans="1:11" x14ac:dyDescent="0.3">
      <c r="I104" s="132" t="s">
        <v>214</v>
      </c>
      <c r="J104" s="137" t="s">
        <v>176</v>
      </c>
      <c r="K104" s="136">
        <v>200</v>
      </c>
    </row>
    <row r="105" spans="1:11" x14ac:dyDescent="0.3">
      <c r="I105" s="141" t="s">
        <v>424</v>
      </c>
      <c r="J105" s="141" t="s">
        <v>176</v>
      </c>
      <c r="K105" s="136">
        <v>200</v>
      </c>
    </row>
    <row r="106" spans="1:11" x14ac:dyDescent="0.3">
      <c r="I106" s="141" t="s">
        <v>425</v>
      </c>
      <c r="J106" s="141" t="s">
        <v>176</v>
      </c>
      <c r="K106" s="136">
        <v>200</v>
      </c>
    </row>
    <row r="107" spans="1:11" x14ac:dyDescent="0.3">
      <c r="I107" s="141" t="s">
        <v>226</v>
      </c>
      <c r="J107" s="141" t="s">
        <v>176</v>
      </c>
      <c r="K107" s="136">
        <v>250</v>
      </c>
    </row>
    <row r="108" spans="1:11" x14ac:dyDescent="0.3">
      <c r="I108" s="141" t="s">
        <v>426</v>
      </c>
      <c r="J108" s="141" t="s">
        <v>176</v>
      </c>
      <c r="K108" s="136">
        <v>180</v>
      </c>
    </row>
    <row r="109" spans="1:11" x14ac:dyDescent="0.3">
      <c r="I109" s="141" t="s">
        <v>427</v>
      </c>
      <c r="J109" s="141" t="s">
        <v>176</v>
      </c>
      <c r="K109" s="136">
        <v>200</v>
      </c>
    </row>
    <row r="110" spans="1:11" x14ac:dyDescent="0.3">
      <c r="I110" s="141" t="s">
        <v>428</v>
      </c>
      <c r="J110" s="141" t="s">
        <v>176</v>
      </c>
      <c r="K110" s="136">
        <v>200</v>
      </c>
    </row>
    <row r="111" spans="1:11" x14ac:dyDescent="0.3">
      <c r="I111" s="141" t="s">
        <v>429</v>
      </c>
      <c r="J111" s="141" t="s">
        <v>176</v>
      </c>
      <c r="K111" s="136">
        <v>200</v>
      </c>
    </row>
    <row r="112" spans="1:11" x14ac:dyDescent="0.3">
      <c r="I112" s="141" t="s">
        <v>430</v>
      </c>
      <c r="J112" s="141" t="s">
        <v>176</v>
      </c>
      <c r="K112" s="136">
        <v>240</v>
      </c>
    </row>
    <row r="113" spans="1:11" x14ac:dyDescent="0.3">
      <c r="I113" s="132" t="s">
        <v>431</v>
      </c>
      <c r="J113" s="137" t="s">
        <v>176</v>
      </c>
      <c r="K113" s="136">
        <v>250</v>
      </c>
    </row>
    <row r="114" spans="1:11" x14ac:dyDescent="0.3">
      <c r="I114" s="141" t="s">
        <v>432</v>
      </c>
      <c r="J114" s="141" t="s">
        <v>176</v>
      </c>
      <c r="K114" s="136">
        <v>240</v>
      </c>
    </row>
    <row r="115" spans="1:11" x14ac:dyDescent="0.3">
      <c r="I115" s="141" t="s">
        <v>433</v>
      </c>
      <c r="J115" s="141" t="s">
        <v>176</v>
      </c>
      <c r="K115" s="136">
        <v>200</v>
      </c>
    </row>
    <row r="118" spans="1:11" x14ac:dyDescent="0.3">
      <c r="A118" s="140" t="s">
        <v>40</v>
      </c>
      <c r="B118" s="147"/>
      <c r="C118" s="140"/>
    </row>
    <row r="119" spans="1:11" x14ac:dyDescent="0.3">
      <c r="C119" s="132"/>
    </row>
    <row r="120" spans="1:11" x14ac:dyDescent="0.3">
      <c r="A120" s="132" t="s">
        <v>42</v>
      </c>
      <c r="B120" s="137" t="s">
        <v>43</v>
      </c>
      <c r="C120" s="132" t="s">
        <v>302</v>
      </c>
      <c r="E120" s="132" t="s">
        <v>42</v>
      </c>
      <c r="F120" s="137" t="s">
        <v>43</v>
      </c>
      <c r="G120" s="132" t="s">
        <v>302</v>
      </c>
      <c r="I120" s="132" t="s">
        <v>42</v>
      </c>
      <c r="J120" s="137" t="s">
        <v>43</v>
      </c>
      <c r="K120" s="132" t="s">
        <v>302</v>
      </c>
    </row>
    <row r="121" spans="1:11" x14ac:dyDescent="0.3">
      <c r="C121" s="132"/>
    </row>
    <row r="122" spans="1:11" x14ac:dyDescent="0.3">
      <c r="A122" s="132" t="s">
        <v>52</v>
      </c>
      <c r="B122" s="137" t="s">
        <v>53</v>
      </c>
      <c r="C122" s="132">
        <v>200</v>
      </c>
      <c r="E122" s="132" t="s">
        <v>434</v>
      </c>
      <c r="F122" s="136" t="s">
        <v>94</v>
      </c>
      <c r="G122" s="132">
        <v>200</v>
      </c>
      <c r="I122" s="132" t="s">
        <v>435</v>
      </c>
      <c r="J122" s="137" t="s">
        <v>146</v>
      </c>
      <c r="K122" s="132">
        <v>205</v>
      </c>
    </row>
    <row r="123" spans="1:11" x14ac:dyDescent="0.3">
      <c r="A123" s="132" t="s">
        <v>57</v>
      </c>
      <c r="B123" s="137" t="s">
        <v>53</v>
      </c>
      <c r="C123" s="132">
        <v>205</v>
      </c>
      <c r="E123" s="132" t="s">
        <v>436</v>
      </c>
      <c r="F123" s="136" t="s">
        <v>94</v>
      </c>
      <c r="G123" s="132">
        <v>200</v>
      </c>
      <c r="I123" s="132" t="s">
        <v>437</v>
      </c>
      <c r="J123" s="137" t="s">
        <v>146</v>
      </c>
      <c r="K123" s="132">
        <v>200</v>
      </c>
    </row>
    <row r="124" spans="1:11" x14ac:dyDescent="0.3">
      <c r="A124" s="132" t="s">
        <v>60</v>
      </c>
      <c r="B124" s="137" t="s">
        <v>53</v>
      </c>
      <c r="C124" s="132">
        <v>200</v>
      </c>
      <c r="E124" s="132" t="s">
        <v>438</v>
      </c>
      <c r="F124" s="136" t="s">
        <v>94</v>
      </c>
      <c r="G124" s="132">
        <v>210</v>
      </c>
      <c r="I124" s="137" t="s">
        <v>439</v>
      </c>
      <c r="J124" s="137" t="s">
        <v>146</v>
      </c>
      <c r="K124" s="132">
        <v>250</v>
      </c>
    </row>
    <row r="125" spans="1:11" x14ac:dyDescent="0.3">
      <c r="A125" s="132" t="s">
        <v>48</v>
      </c>
      <c r="B125" s="137" t="s">
        <v>53</v>
      </c>
      <c r="C125" s="132">
        <v>200</v>
      </c>
      <c r="E125" s="132" t="s">
        <v>59</v>
      </c>
      <c r="F125" s="136" t="s">
        <v>94</v>
      </c>
      <c r="G125" s="132">
        <v>200</v>
      </c>
      <c r="I125" s="132" t="s">
        <v>131</v>
      </c>
      <c r="J125" s="137" t="s">
        <v>146</v>
      </c>
      <c r="K125" s="132">
        <v>205</v>
      </c>
    </row>
    <row r="126" spans="1:11" x14ac:dyDescent="0.3">
      <c r="A126" s="132" t="s">
        <v>64</v>
      </c>
      <c r="B126" s="137" t="s">
        <v>53</v>
      </c>
      <c r="C126" s="132">
        <v>205</v>
      </c>
      <c r="E126" s="132" t="s">
        <v>440</v>
      </c>
      <c r="F126" s="136" t="s">
        <v>94</v>
      </c>
      <c r="G126" s="132">
        <v>200</v>
      </c>
      <c r="I126" s="132" t="s">
        <v>154</v>
      </c>
      <c r="J126" s="137" t="s">
        <v>146</v>
      </c>
      <c r="K126" s="132">
        <v>205</v>
      </c>
    </row>
    <row r="127" spans="1:11" x14ac:dyDescent="0.3">
      <c r="A127" s="132" t="s">
        <v>68</v>
      </c>
      <c r="B127" s="137" t="s">
        <v>53</v>
      </c>
      <c r="C127" s="132">
        <v>200</v>
      </c>
      <c r="E127" s="132" t="s">
        <v>441</v>
      </c>
      <c r="F127" s="136" t="s">
        <v>94</v>
      </c>
      <c r="G127" s="132">
        <v>200</v>
      </c>
      <c r="I127" s="132" t="s">
        <v>442</v>
      </c>
      <c r="J127" s="137" t="s">
        <v>146</v>
      </c>
      <c r="K127" s="132">
        <v>205</v>
      </c>
    </row>
    <row r="128" spans="1:11" x14ac:dyDescent="0.3">
      <c r="C128" s="132"/>
      <c r="E128" s="132" t="s">
        <v>443</v>
      </c>
      <c r="F128" s="136" t="s">
        <v>94</v>
      </c>
      <c r="G128" s="132">
        <v>210</v>
      </c>
      <c r="I128" s="132" t="s">
        <v>444</v>
      </c>
      <c r="J128" s="137" t="s">
        <v>146</v>
      </c>
      <c r="K128" s="132">
        <v>280</v>
      </c>
    </row>
    <row r="129" spans="1:11" x14ac:dyDescent="0.3">
      <c r="A129" s="132" t="s">
        <v>445</v>
      </c>
      <c r="B129" s="137" t="s">
        <v>73</v>
      </c>
      <c r="C129" s="132">
        <v>200</v>
      </c>
      <c r="E129" s="132" t="s">
        <v>446</v>
      </c>
      <c r="F129" s="136" t="s">
        <v>94</v>
      </c>
      <c r="G129" s="132">
        <v>300</v>
      </c>
      <c r="I129" s="132" t="s">
        <v>447</v>
      </c>
      <c r="J129" s="137" t="s">
        <v>146</v>
      </c>
      <c r="K129" s="132">
        <v>205</v>
      </c>
    </row>
    <row r="130" spans="1:11" x14ac:dyDescent="0.3">
      <c r="A130" s="132" t="s">
        <v>448</v>
      </c>
      <c r="B130" s="137" t="s">
        <v>73</v>
      </c>
      <c r="C130" s="132">
        <v>250</v>
      </c>
      <c r="E130" s="132" t="s">
        <v>449</v>
      </c>
      <c r="F130" s="136" t="s">
        <v>94</v>
      </c>
      <c r="G130" s="132">
        <v>300</v>
      </c>
      <c r="I130" s="132" t="s">
        <v>450</v>
      </c>
      <c r="J130" s="137" t="s">
        <v>146</v>
      </c>
      <c r="K130" s="132">
        <v>205</v>
      </c>
    </row>
    <row r="131" spans="1:11" x14ac:dyDescent="0.3">
      <c r="A131" s="132" t="s">
        <v>451</v>
      </c>
      <c r="B131" s="137" t="s">
        <v>73</v>
      </c>
      <c r="C131" s="132">
        <v>200</v>
      </c>
      <c r="E131" s="132" t="s">
        <v>109</v>
      </c>
      <c r="F131" s="136" t="s">
        <v>94</v>
      </c>
      <c r="G131" s="132">
        <v>215</v>
      </c>
      <c r="I131" s="132" t="s">
        <v>452</v>
      </c>
      <c r="J131" s="137" t="s">
        <v>146</v>
      </c>
      <c r="K131" s="132">
        <v>280</v>
      </c>
    </row>
    <row r="132" spans="1:11" x14ac:dyDescent="0.3">
      <c r="A132" s="132" t="s">
        <v>453</v>
      </c>
      <c r="B132" s="137" t="s">
        <v>73</v>
      </c>
      <c r="C132" s="132">
        <v>250</v>
      </c>
      <c r="E132" s="132" t="s">
        <v>454</v>
      </c>
      <c r="F132" s="136" t="s">
        <v>94</v>
      </c>
      <c r="G132" s="132">
        <v>200</v>
      </c>
      <c r="I132" s="132" t="s">
        <v>455</v>
      </c>
      <c r="J132" s="137" t="s">
        <v>146</v>
      </c>
      <c r="K132" s="132">
        <v>205</v>
      </c>
    </row>
    <row r="133" spans="1:11" x14ac:dyDescent="0.3">
      <c r="A133" s="132" t="s">
        <v>456</v>
      </c>
      <c r="B133" s="137" t="s">
        <v>73</v>
      </c>
      <c r="C133" s="132">
        <v>300</v>
      </c>
      <c r="E133" s="132" t="s">
        <v>457</v>
      </c>
      <c r="F133" s="136" t="s">
        <v>94</v>
      </c>
      <c r="G133" s="132">
        <v>205</v>
      </c>
      <c r="I133" s="132" t="s">
        <v>182</v>
      </c>
      <c r="J133" s="137" t="s">
        <v>146</v>
      </c>
      <c r="K133" s="132">
        <v>200</v>
      </c>
    </row>
    <row r="134" spans="1:11" x14ac:dyDescent="0.3">
      <c r="A134" s="132" t="s">
        <v>85</v>
      </c>
      <c r="B134" s="137" t="s">
        <v>73</v>
      </c>
      <c r="C134" s="132">
        <v>200</v>
      </c>
      <c r="E134" s="132" t="s">
        <v>145</v>
      </c>
      <c r="F134" s="136" t="s">
        <v>94</v>
      </c>
      <c r="G134" s="132">
        <v>200</v>
      </c>
      <c r="I134" s="132" t="s">
        <v>458</v>
      </c>
      <c r="J134" s="137" t="s">
        <v>146</v>
      </c>
      <c r="K134" s="132">
        <v>200</v>
      </c>
    </row>
    <row r="135" spans="1:11" x14ac:dyDescent="0.3">
      <c r="A135" s="132" t="s">
        <v>70</v>
      </c>
      <c r="B135" s="137" t="s">
        <v>73</v>
      </c>
      <c r="C135" s="132">
        <v>210</v>
      </c>
      <c r="E135" s="132" t="s">
        <v>459</v>
      </c>
      <c r="F135" s="136" t="s">
        <v>94</v>
      </c>
      <c r="G135" s="132">
        <v>300</v>
      </c>
      <c r="I135" s="132" t="s">
        <v>460</v>
      </c>
      <c r="J135" s="137" t="s">
        <v>146</v>
      </c>
      <c r="K135" s="132">
        <v>250</v>
      </c>
    </row>
    <row r="136" spans="1:11" x14ac:dyDescent="0.3">
      <c r="A136" s="132" t="s">
        <v>102</v>
      </c>
      <c r="B136" s="137" t="s">
        <v>73</v>
      </c>
      <c r="C136" s="132">
        <v>205</v>
      </c>
      <c r="E136" s="132" t="s">
        <v>461</v>
      </c>
      <c r="F136" s="136" t="s">
        <v>94</v>
      </c>
      <c r="G136" s="132">
        <v>200</v>
      </c>
      <c r="I136" s="132" t="s">
        <v>462</v>
      </c>
      <c r="J136" s="137" t="s">
        <v>146</v>
      </c>
      <c r="K136" s="132">
        <v>300</v>
      </c>
    </row>
    <row r="137" spans="1:11" x14ac:dyDescent="0.3">
      <c r="A137" s="132" t="s">
        <v>77</v>
      </c>
      <c r="B137" s="137" t="s">
        <v>73</v>
      </c>
      <c r="C137" s="132">
        <v>200</v>
      </c>
      <c r="E137" s="132" t="s">
        <v>141</v>
      </c>
      <c r="F137" s="136" t="s">
        <v>94</v>
      </c>
      <c r="G137" s="132">
        <v>215</v>
      </c>
      <c r="I137" s="137" t="s">
        <v>463</v>
      </c>
      <c r="J137" s="137" t="s">
        <v>146</v>
      </c>
      <c r="K137" s="132">
        <v>200</v>
      </c>
    </row>
    <row r="138" spans="1:11" x14ac:dyDescent="0.3">
      <c r="A138" s="132" t="s">
        <v>125</v>
      </c>
      <c r="B138" s="137" t="s">
        <v>73</v>
      </c>
      <c r="C138" s="132">
        <v>200</v>
      </c>
      <c r="E138" s="132" t="s">
        <v>464</v>
      </c>
      <c r="F138" s="136" t="s">
        <v>94</v>
      </c>
      <c r="G138" s="132">
        <v>183</v>
      </c>
      <c r="I138" s="137" t="s">
        <v>465</v>
      </c>
      <c r="J138" s="137" t="s">
        <v>146</v>
      </c>
      <c r="K138" s="132">
        <v>200</v>
      </c>
    </row>
    <row r="139" spans="1:11" x14ac:dyDescent="0.3">
      <c r="A139" s="132" t="s">
        <v>466</v>
      </c>
      <c r="B139" s="137" t="s">
        <v>73</v>
      </c>
      <c r="C139" s="132">
        <v>205</v>
      </c>
      <c r="E139" s="132" t="s">
        <v>467</v>
      </c>
      <c r="F139" s="136" t="s">
        <v>94</v>
      </c>
      <c r="G139" s="132">
        <v>250</v>
      </c>
      <c r="I139" s="132" t="s">
        <v>468</v>
      </c>
      <c r="J139" s="137" t="s">
        <v>146</v>
      </c>
      <c r="K139" s="132">
        <v>205</v>
      </c>
    </row>
    <row r="140" spans="1:11" x14ac:dyDescent="0.3">
      <c r="A140" s="132" t="s">
        <v>81</v>
      </c>
      <c r="B140" s="137" t="s">
        <v>73</v>
      </c>
      <c r="C140" s="132">
        <v>200</v>
      </c>
      <c r="E140" s="132" t="s">
        <v>469</v>
      </c>
      <c r="F140" s="136" t="s">
        <v>94</v>
      </c>
      <c r="G140" s="132">
        <v>300</v>
      </c>
      <c r="I140" s="132" t="s">
        <v>470</v>
      </c>
      <c r="J140" s="137" t="s">
        <v>146</v>
      </c>
      <c r="K140" s="132">
        <v>205</v>
      </c>
    </row>
    <row r="141" spans="1:11" x14ac:dyDescent="0.3">
      <c r="A141" s="132" t="s">
        <v>471</v>
      </c>
      <c r="B141" s="137" t="s">
        <v>73</v>
      </c>
      <c r="C141" s="132">
        <v>300</v>
      </c>
      <c r="E141" s="132" t="s">
        <v>472</v>
      </c>
      <c r="F141" s="136" t="s">
        <v>94</v>
      </c>
      <c r="G141" s="132">
        <v>200</v>
      </c>
      <c r="J141" s="137"/>
    </row>
    <row r="142" spans="1:11" x14ac:dyDescent="0.3">
      <c r="C142" s="132"/>
      <c r="E142" s="132" t="s">
        <v>473</v>
      </c>
      <c r="F142" s="136" t="s">
        <v>94</v>
      </c>
      <c r="G142" s="132">
        <v>200</v>
      </c>
      <c r="I142" s="132" t="s">
        <v>224</v>
      </c>
      <c r="J142" s="137" t="s">
        <v>176</v>
      </c>
      <c r="K142" s="132">
        <v>205</v>
      </c>
    </row>
    <row r="143" spans="1:11" x14ac:dyDescent="0.3">
      <c r="E143" s="132" t="s">
        <v>474</v>
      </c>
      <c r="F143" s="136" t="s">
        <v>94</v>
      </c>
      <c r="G143" s="132">
        <v>200</v>
      </c>
      <c r="I143" s="132" t="s">
        <v>475</v>
      </c>
      <c r="J143" s="137" t="s">
        <v>176</v>
      </c>
      <c r="K143" s="132">
        <v>205</v>
      </c>
    </row>
    <row r="144" spans="1:11" x14ac:dyDescent="0.3">
      <c r="E144" s="132" t="s">
        <v>121</v>
      </c>
      <c r="F144" s="136" t="s">
        <v>94</v>
      </c>
      <c r="G144" s="132">
        <v>200</v>
      </c>
      <c r="I144" s="132" t="s">
        <v>476</v>
      </c>
      <c r="J144" s="137" t="s">
        <v>176</v>
      </c>
      <c r="K144" s="132">
        <v>200</v>
      </c>
    </row>
    <row r="145" spans="5:11" x14ac:dyDescent="0.3">
      <c r="E145" s="132" t="s">
        <v>477</v>
      </c>
      <c r="F145" s="136" t="s">
        <v>94</v>
      </c>
      <c r="G145" s="132">
        <v>200</v>
      </c>
      <c r="I145" s="137" t="s">
        <v>230</v>
      </c>
      <c r="J145" s="137" t="s">
        <v>176</v>
      </c>
      <c r="K145" s="132">
        <v>205</v>
      </c>
    </row>
    <row r="146" spans="5:11" x14ac:dyDescent="0.3">
      <c r="E146" s="132" t="s">
        <v>478</v>
      </c>
      <c r="F146" s="136" t="s">
        <v>94</v>
      </c>
      <c r="G146" s="132">
        <v>200</v>
      </c>
      <c r="I146" s="132" t="s">
        <v>179</v>
      </c>
      <c r="J146" s="137" t="s">
        <v>176</v>
      </c>
      <c r="K146" s="132">
        <v>200</v>
      </c>
    </row>
    <row r="147" spans="5:11" x14ac:dyDescent="0.3">
      <c r="E147" s="132" t="s">
        <v>479</v>
      </c>
      <c r="F147" s="136" t="s">
        <v>94</v>
      </c>
      <c r="G147" s="132">
        <v>300</v>
      </c>
      <c r="I147" s="137" t="s">
        <v>227</v>
      </c>
      <c r="J147" s="137" t="s">
        <v>176</v>
      </c>
      <c r="K147" s="132">
        <v>205</v>
      </c>
    </row>
    <row r="148" spans="5:11" x14ac:dyDescent="0.3">
      <c r="E148" s="132" t="s">
        <v>137</v>
      </c>
      <c r="F148" s="136" t="s">
        <v>94</v>
      </c>
      <c r="G148" s="132">
        <v>210</v>
      </c>
      <c r="I148" s="132" t="s">
        <v>480</v>
      </c>
      <c r="J148" s="137" t="s">
        <v>176</v>
      </c>
      <c r="K148" s="132">
        <v>210</v>
      </c>
    </row>
    <row r="149" spans="5:11" x14ac:dyDescent="0.3">
      <c r="E149" s="132" t="s">
        <v>481</v>
      </c>
      <c r="F149" s="136" t="s">
        <v>94</v>
      </c>
      <c r="G149" s="132">
        <v>200</v>
      </c>
      <c r="I149" s="132" t="s">
        <v>482</v>
      </c>
      <c r="J149" s="137" t="s">
        <v>176</v>
      </c>
      <c r="K149" s="132">
        <v>205</v>
      </c>
    </row>
    <row r="150" spans="5:11" x14ac:dyDescent="0.3">
      <c r="E150" s="132" t="s">
        <v>483</v>
      </c>
      <c r="F150" s="136" t="s">
        <v>94</v>
      </c>
      <c r="G150" s="132">
        <v>200</v>
      </c>
      <c r="I150" s="132" t="s">
        <v>484</v>
      </c>
      <c r="J150" s="137" t="s">
        <v>176</v>
      </c>
      <c r="K150" s="132">
        <v>200</v>
      </c>
    </row>
    <row r="151" spans="5:11" x14ac:dyDescent="0.3">
      <c r="E151" s="132" t="s">
        <v>485</v>
      </c>
      <c r="F151" s="136" t="s">
        <v>94</v>
      </c>
      <c r="G151" s="132">
        <v>250</v>
      </c>
      <c r="I151" s="132" t="s">
        <v>206</v>
      </c>
      <c r="J151" s="137" t="s">
        <v>176</v>
      </c>
      <c r="K151" s="132">
        <v>200</v>
      </c>
    </row>
    <row r="152" spans="5:11" x14ac:dyDescent="0.3">
      <c r="E152" s="132" t="s">
        <v>486</v>
      </c>
      <c r="F152" s="136" t="s">
        <v>94</v>
      </c>
      <c r="G152" s="132">
        <v>300</v>
      </c>
      <c r="I152" s="132" t="s">
        <v>487</v>
      </c>
      <c r="J152" s="137" t="s">
        <v>176</v>
      </c>
      <c r="K152" s="132">
        <v>205</v>
      </c>
    </row>
    <row r="153" spans="5:11" x14ac:dyDescent="0.3">
      <c r="E153" s="132" t="s">
        <v>488</v>
      </c>
      <c r="F153" s="136" t="s">
        <v>94</v>
      </c>
      <c r="G153" s="132">
        <v>200</v>
      </c>
      <c r="I153" s="132" t="s">
        <v>489</v>
      </c>
      <c r="J153" s="137" t="s">
        <v>176</v>
      </c>
      <c r="K153" s="132">
        <v>205</v>
      </c>
    </row>
    <row r="154" spans="5:11" x14ac:dyDescent="0.3">
      <c r="E154" s="132" t="s">
        <v>490</v>
      </c>
      <c r="F154" s="136" t="s">
        <v>94</v>
      </c>
      <c r="G154" s="132">
        <v>250</v>
      </c>
      <c r="I154" s="132" t="s">
        <v>221</v>
      </c>
      <c r="J154" s="137" t="s">
        <v>176</v>
      </c>
      <c r="K154" s="132">
        <v>210</v>
      </c>
    </row>
    <row r="155" spans="5:11" x14ac:dyDescent="0.3">
      <c r="E155" s="132" t="s">
        <v>491</v>
      </c>
      <c r="F155" s="136" t="s">
        <v>94</v>
      </c>
      <c r="G155" s="132">
        <v>300</v>
      </c>
      <c r="I155" s="132" t="s">
        <v>492</v>
      </c>
      <c r="J155" s="137" t="s">
        <v>176</v>
      </c>
      <c r="K155" s="132">
        <v>205</v>
      </c>
    </row>
    <row r="156" spans="5:11" x14ac:dyDescent="0.3">
      <c r="E156" s="132" t="s">
        <v>493</v>
      </c>
      <c r="F156" s="136" t="s">
        <v>94</v>
      </c>
      <c r="G156" s="132">
        <v>200</v>
      </c>
      <c r="I156" s="137" t="s">
        <v>494</v>
      </c>
      <c r="J156" s="137" t="s">
        <v>176</v>
      </c>
      <c r="K156" s="132">
        <v>205</v>
      </c>
    </row>
    <row r="157" spans="5:11" x14ac:dyDescent="0.3">
      <c r="E157" s="132" t="s">
        <v>495</v>
      </c>
      <c r="F157" s="136" t="s">
        <v>94</v>
      </c>
      <c r="G157" s="132">
        <v>250</v>
      </c>
      <c r="I157" s="132" t="s">
        <v>197</v>
      </c>
      <c r="J157" s="137" t="s">
        <v>176</v>
      </c>
      <c r="K157" s="132">
        <v>200</v>
      </c>
    </row>
    <row r="158" spans="5:11" x14ac:dyDescent="0.3">
      <c r="E158" s="132" t="s">
        <v>496</v>
      </c>
      <c r="F158" s="136" t="s">
        <v>94</v>
      </c>
      <c r="G158" s="132">
        <v>300</v>
      </c>
      <c r="I158" s="132" t="s">
        <v>203</v>
      </c>
      <c r="J158" s="137" t="s">
        <v>176</v>
      </c>
      <c r="K158" s="132">
        <v>210</v>
      </c>
    </row>
    <row r="159" spans="5:11" x14ac:dyDescent="0.3">
      <c r="E159" s="132" t="s">
        <v>497</v>
      </c>
      <c r="F159" s="136" t="s">
        <v>94</v>
      </c>
      <c r="G159" s="132">
        <v>200</v>
      </c>
      <c r="I159" s="132" t="s">
        <v>498</v>
      </c>
      <c r="J159" s="137" t="s">
        <v>176</v>
      </c>
      <c r="K159" s="132">
        <v>200</v>
      </c>
    </row>
    <row r="160" spans="5:11" x14ac:dyDescent="0.3">
      <c r="E160" s="132" t="s">
        <v>499</v>
      </c>
      <c r="F160" s="136" t="s">
        <v>94</v>
      </c>
      <c r="G160" s="132">
        <v>250</v>
      </c>
      <c r="I160" s="132" t="s">
        <v>500</v>
      </c>
      <c r="J160" s="137" t="s">
        <v>176</v>
      </c>
      <c r="K160" s="132">
        <v>205</v>
      </c>
    </row>
    <row r="161" spans="5:11" x14ac:dyDescent="0.3">
      <c r="E161" s="132" t="s">
        <v>501</v>
      </c>
      <c r="F161" s="136" t="s">
        <v>94</v>
      </c>
      <c r="G161" s="132">
        <v>300</v>
      </c>
      <c r="I161" s="132" t="s">
        <v>502</v>
      </c>
      <c r="J161" s="137" t="s">
        <v>176</v>
      </c>
      <c r="K161" s="132">
        <v>205</v>
      </c>
    </row>
    <row r="162" spans="5:11" x14ac:dyDescent="0.3">
      <c r="E162" s="132" t="s">
        <v>157</v>
      </c>
      <c r="F162" s="136" t="s">
        <v>94</v>
      </c>
      <c r="G162" s="132">
        <v>200</v>
      </c>
      <c r="I162" s="132" t="s">
        <v>209</v>
      </c>
      <c r="J162" s="137" t="s">
        <v>176</v>
      </c>
      <c r="K162" s="132">
        <v>205</v>
      </c>
    </row>
    <row r="163" spans="5:11" x14ac:dyDescent="0.3">
      <c r="E163" s="132" t="s">
        <v>503</v>
      </c>
      <c r="F163" s="136" t="s">
        <v>94</v>
      </c>
      <c r="G163" s="132">
        <v>200</v>
      </c>
      <c r="I163" s="137" t="s">
        <v>504</v>
      </c>
      <c r="J163" s="137" t="s">
        <v>176</v>
      </c>
      <c r="K163" s="132">
        <v>205</v>
      </c>
    </row>
    <row r="164" spans="5:11" x14ac:dyDescent="0.3">
      <c r="E164" s="132" t="s">
        <v>129</v>
      </c>
      <c r="F164" s="136" t="s">
        <v>94</v>
      </c>
      <c r="G164" s="132">
        <v>205</v>
      </c>
      <c r="I164" s="132" t="s">
        <v>191</v>
      </c>
      <c r="J164" s="137" t="s">
        <v>176</v>
      </c>
      <c r="K164" s="132">
        <v>300</v>
      </c>
    </row>
    <row r="165" spans="5:11" x14ac:dyDescent="0.3">
      <c r="E165" s="132" t="s">
        <v>505</v>
      </c>
      <c r="F165" s="136" t="s">
        <v>94</v>
      </c>
      <c r="G165" s="132">
        <v>200</v>
      </c>
      <c r="I165" s="132" t="s">
        <v>506</v>
      </c>
      <c r="J165" s="137" t="s">
        <v>176</v>
      </c>
      <c r="K165" s="132">
        <v>250</v>
      </c>
    </row>
    <row r="166" spans="5:11" x14ac:dyDescent="0.3">
      <c r="E166" s="132" t="s">
        <v>507</v>
      </c>
      <c r="F166" s="136" t="s">
        <v>94</v>
      </c>
      <c r="G166" s="132">
        <v>250</v>
      </c>
      <c r="I166" s="132" t="s">
        <v>508</v>
      </c>
      <c r="J166" s="137" t="s">
        <v>176</v>
      </c>
      <c r="K166" s="132">
        <v>300</v>
      </c>
    </row>
    <row r="167" spans="5:11" x14ac:dyDescent="0.3">
      <c r="E167" s="132" t="s">
        <v>509</v>
      </c>
      <c r="F167" s="136" t="s">
        <v>94</v>
      </c>
      <c r="G167" s="132">
        <v>300</v>
      </c>
      <c r="I167" s="132" t="s">
        <v>510</v>
      </c>
      <c r="J167" s="137" t="s">
        <v>176</v>
      </c>
      <c r="K167" s="132">
        <v>205</v>
      </c>
    </row>
    <row r="168" spans="5:11" x14ac:dyDescent="0.3">
      <c r="E168" s="132" t="s">
        <v>511</v>
      </c>
      <c r="F168" s="136" t="s">
        <v>94</v>
      </c>
      <c r="G168" s="132">
        <v>200</v>
      </c>
      <c r="I168" s="132" t="s">
        <v>200</v>
      </c>
      <c r="J168" s="137" t="s">
        <v>176</v>
      </c>
      <c r="K168" s="132">
        <v>200</v>
      </c>
    </row>
    <row r="169" spans="5:11" x14ac:dyDescent="0.3">
      <c r="E169" s="132" t="s">
        <v>113</v>
      </c>
      <c r="F169" s="136" t="s">
        <v>94</v>
      </c>
      <c r="G169" s="132">
        <v>200</v>
      </c>
      <c r="I169" s="132" t="s">
        <v>512</v>
      </c>
      <c r="J169" s="137" t="s">
        <v>176</v>
      </c>
      <c r="K169" s="132">
        <v>200</v>
      </c>
    </row>
    <row r="170" spans="5:11" x14ac:dyDescent="0.3">
      <c r="E170" s="132" t="s">
        <v>513</v>
      </c>
      <c r="F170" s="136" t="s">
        <v>94</v>
      </c>
      <c r="G170" s="132">
        <v>200</v>
      </c>
      <c r="I170" s="132" t="s">
        <v>514</v>
      </c>
      <c r="J170" s="137" t="s">
        <v>176</v>
      </c>
      <c r="K170" s="132">
        <v>200</v>
      </c>
    </row>
    <row r="171" spans="5:11" x14ac:dyDescent="0.3">
      <c r="E171" s="132" t="s">
        <v>515</v>
      </c>
      <c r="F171" s="136" t="s">
        <v>94</v>
      </c>
      <c r="G171" s="132">
        <v>200</v>
      </c>
      <c r="I171" s="137" t="s">
        <v>218</v>
      </c>
      <c r="J171" s="137" t="s">
        <v>176</v>
      </c>
      <c r="K171" s="132">
        <v>205</v>
      </c>
    </row>
    <row r="172" spans="5:11" x14ac:dyDescent="0.3">
      <c r="E172" s="132" t="s">
        <v>516</v>
      </c>
      <c r="F172" s="136" t="s">
        <v>94</v>
      </c>
      <c r="G172" s="132">
        <v>200</v>
      </c>
      <c r="I172" s="132" t="s">
        <v>517</v>
      </c>
      <c r="J172" s="137" t="s">
        <v>176</v>
      </c>
      <c r="K172" s="132">
        <v>200</v>
      </c>
    </row>
    <row r="173" spans="5:11" x14ac:dyDescent="0.3">
      <c r="E173" s="132" t="s">
        <v>518</v>
      </c>
      <c r="F173" s="136" t="s">
        <v>94</v>
      </c>
      <c r="G173" s="132">
        <v>200</v>
      </c>
      <c r="I173" s="132" t="s">
        <v>519</v>
      </c>
      <c r="J173" s="137" t="s">
        <v>176</v>
      </c>
      <c r="K173" s="132">
        <v>205</v>
      </c>
    </row>
    <row r="174" spans="5:11" x14ac:dyDescent="0.3">
      <c r="I174" s="132" t="s">
        <v>520</v>
      </c>
      <c r="J174" s="137" t="s">
        <v>176</v>
      </c>
      <c r="K174" s="132">
        <v>200</v>
      </c>
    </row>
    <row r="175" spans="5:11" x14ac:dyDescent="0.3">
      <c r="I175" s="132" t="s">
        <v>521</v>
      </c>
      <c r="J175" s="137" t="s">
        <v>176</v>
      </c>
      <c r="K175" s="132">
        <v>200</v>
      </c>
    </row>
    <row r="195" spans="1:3" x14ac:dyDescent="0.3">
      <c r="C195" s="132"/>
    </row>
    <row r="196" spans="1:3" x14ac:dyDescent="0.3">
      <c r="C196" s="132"/>
    </row>
    <row r="197" spans="1:3" x14ac:dyDescent="0.3">
      <c r="A197" s="137"/>
      <c r="C197" s="132"/>
    </row>
  </sheetData>
  <pageMargins left="0.7" right="0.7" top="0.75" bottom="0.75" header="0.3" footer="0.3"/>
  <pageSetup paperSize="9" scale="63" fitToHeight="0" orientation="portrait" r:id="rId1"/>
  <headerFooter>
    <oddHeader>&amp;C&amp;14Roller Fabric Bands</oddHeader>
  </headerFooter>
  <rowBreaks count="2" manualBreakCount="2">
    <brk id="61" max="16383" man="1"/>
    <brk id="116" max="16383" man="1"/>
  </rowBreaks>
  <customProperties>
    <customPr name="SSC_SHEET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620C-C5B2-4324-AB9A-F433919B68F0}">
  <dimension ref="A1:L49"/>
  <sheetViews>
    <sheetView view="pageBreakPreview" zoomScaleNormal="100" zoomScaleSheetLayoutView="100" workbookViewId="0">
      <selection activeCell="A4" sqref="A4:XFD4"/>
    </sheetView>
  </sheetViews>
  <sheetFormatPr defaultRowHeight="24" x14ac:dyDescent="0.4"/>
  <cols>
    <col min="1" max="1" width="16.28515625" style="427" customWidth="1"/>
    <col min="2" max="2" width="16.28515625" style="407" customWidth="1"/>
    <col min="3" max="8" width="16.28515625" style="412" customWidth="1"/>
    <col min="9" max="12" width="16.28515625" style="373" customWidth="1"/>
  </cols>
  <sheetData>
    <row r="1" spans="1:12" ht="34.5" customHeight="1" x14ac:dyDescent="0.4">
      <c r="A1" s="149" t="s">
        <v>31</v>
      </c>
      <c r="C1" s="408"/>
      <c r="D1" s="409"/>
      <c r="E1" s="410"/>
      <c r="F1" s="410"/>
      <c r="G1" s="411"/>
    </row>
    <row r="2" spans="1:12" s="151" customFormat="1" ht="24.95" customHeight="1" x14ac:dyDescent="0.4">
      <c r="A2" s="413" t="s">
        <v>10</v>
      </c>
      <c r="B2" s="414"/>
      <c r="C2" s="415">
        <v>600</v>
      </c>
      <c r="D2" s="415">
        <v>800</v>
      </c>
      <c r="E2" s="415">
        <v>1000</v>
      </c>
      <c r="F2" s="415">
        <v>1200</v>
      </c>
      <c r="G2" s="415">
        <v>1400</v>
      </c>
      <c r="H2" s="416">
        <v>1600</v>
      </c>
      <c r="I2" s="417">
        <v>1800</v>
      </c>
      <c r="J2" s="417">
        <v>2000</v>
      </c>
      <c r="K2" s="418">
        <v>2200</v>
      </c>
      <c r="L2" s="418">
        <v>2300</v>
      </c>
    </row>
    <row r="3" spans="1:12" s="151" customFormat="1" ht="24.95" customHeight="1" x14ac:dyDescent="0.3">
      <c r="A3" s="419"/>
      <c r="B3" s="420" t="s">
        <v>2</v>
      </c>
      <c r="C3" s="421">
        <f>CONVERT(C2,"mm","in")</f>
        <v>23.622047244094489</v>
      </c>
      <c r="D3" s="421">
        <f t="shared" ref="D3:L3" si="0">CONVERT(D2,"mm","in")</f>
        <v>31.496062992125985</v>
      </c>
      <c r="E3" s="421">
        <f t="shared" si="0"/>
        <v>39.370078740157481</v>
      </c>
      <c r="F3" s="421">
        <f t="shared" si="0"/>
        <v>47.244094488188978</v>
      </c>
      <c r="G3" s="421">
        <f t="shared" si="0"/>
        <v>55.118110236220467</v>
      </c>
      <c r="H3" s="421">
        <f t="shared" si="0"/>
        <v>62.99212598425197</v>
      </c>
      <c r="I3" s="421">
        <f t="shared" si="0"/>
        <v>70.866141732283467</v>
      </c>
      <c r="J3" s="421">
        <f t="shared" si="0"/>
        <v>78.740157480314963</v>
      </c>
      <c r="K3" s="421">
        <f t="shared" si="0"/>
        <v>86.614173228346459</v>
      </c>
      <c r="L3" s="421">
        <f t="shared" si="0"/>
        <v>90.551181102362207</v>
      </c>
    </row>
    <row r="4" spans="1:12" ht="24.95" customHeight="1" x14ac:dyDescent="0.4">
      <c r="A4" s="422">
        <v>300</v>
      </c>
      <c r="B4" s="423">
        <f>CONVERT(A4,"mm","in")</f>
        <v>11.811023622047244</v>
      </c>
      <c r="C4" s="424">
        <f>'[22]Night &amp; Day Cassette Cost'!C4+'[22]Night &amp; Day Cassette Cost'!C4*(NighDayMarkUp)</f>
        <v>40.944881889763778</v>
      </c>
      <c r="D4" s="424">
        <f>'[22]Night &amp; Day Cassette Cost'!D4+'[22]Night &amp; Day Cassette Cost'!D4*(NighDayMarkUp)</f>
        <v>51.181102362204726</v>
      </c>
      <c r="E4" s="424">
        <f>'[22]Night &amp; Day Cassette Cost'!E4+'[22]Night &amp; Day Cassette Cost'!E4*(NighDayMarkUp)</f>
        <v>61.417322834645674</v>
      </c>
      <c r="F4" s="424">
        <f>'[22]Night &amp; Day Cassette Cost'!F4+'[22]Night &amp; Day Cassette Cost'!F4*(NighDayMarkUp)</f>
        <v>71.653543307086608</v>
      </c>
      <c r="G4" s="424">
        <f>'[22]Night &amp; Day Cassette Cost'!G4+'[22]Night &amp; Day Cassette Cost'!G4*(NighDayMarkUp)</f>
        <v>81.889763779527556</v>
      </c>
      <c r="H4" s="424">
        <f>'[22]Night &amp; Day Cassette Cost'!H4+'[22]Night &amp; Day Cassette Cost'!H4*(NighDayMarkUp)</f>
        <v>92.125984251968504</v>
      </c>
      <c r="I4" s="424">
        <f>'[22]Night &amp; Day Cassette Cost'!I4+'[22]Night &amp; Day Cassette Cost'!I4*(NighDayMarkUp)</f>
        <v>102.36220472440945</v>
      </c>
      <c r="J4" s="424">
        <f>'[22]Night &amp; Day Cassette Cost'!J4+'[22]Night &amp; Day Cassette Cost'!J4*(NighDayMarkUp)</f>
        <v>112.5984251968504</v>
      </c>
      <c r="K4" s="424">
        <f>'[22]Night &amp; Day Cassette Cost'!K4+'[22]Night &amp; Day Cassette Cost'!K4*(NighDayMarkUp)</f>
        <v>111.43287037037034</v>
      </c>
      <c r="L4" s="424">
        <f>'[22]Night &amp; Day Cassette Cost'!L4+'[22]Night &amp; Day Cassette Cost'!L4*(NighDayMarkUp)</f>
        <v>115.8412037037037</v>
      </c>
    </row>
    <row r="5" spans="1:12" ht="24.95" customHeight="1" x14ac:dyDescent="0.4">
      <c r="A5" s="422">
        <v>500</v>
      </c>
      <c r="B5" s="423">
        <f t="shared" ref="B5:B15" si="1">CONVERT(A5,"mm","in")</f>
        <v>19.685039370078741</v>
      </c>
      <c r="C5" s="424">
        <f>'[22]Night &amp; Day Cassette Cost'!C5+'[22]Night &amp; Day Cassette Cost'!C5*(NighDayMarkUp)</f>
        <v>45.552777777777777</v>
      </c>
      <c r="D5" s="424">
        <f>'[22]Night &amp; Day Cassette Cost'!D5+'[22]Night &amp; Day Cassette Cost'!D5*(NighDayMarkUp)</f>
        <v>55.104166666666664</v>
      </c>
      <c r="E5" s="424">
        <f>'[22]Night &amp; Day Cassette Cost'!E5+'[22]Night &amp; Day Cassette Cost'!E5*(NighDayMarkUp)</f>
        <v>65.145370370370358</v>
      </c>
      <c r="F5" s="424">
        <f>'[22]Night &amp; Day Cassette Cost'!F5+'[22]Night &amp; Day Cassette Cost'!F5*(NighDayMarkUp)</f>
        <v>74.696759259259238</v>
      </c>
      <c r="G5" s="424">
        <f>'[22]Night &amp; Day Cassette Cost'!G5+'[22]Night &amp; Day Cassette Cost'!G5*(NighDayMarkUp)</f>
        <v>84.248148148148132</v>
      </c>
      <c r="H5" s="424">
        <f>'[22]Night &amp; Day Cassette Cost'!H5+'[22]Night &amp; Day Cassette Cost'!H5*(NighDayMarkUp)</f>
        <v>94.044444444444437</v>
      </c>
      <c r="I5" s="424">
        <f>'[22]Night &amp; Day Cassette Cost'!I5+'[22]Night &amp; Day Cassette Cost'!I5*(NighDayMarkUp)</f>
        <v>103.5958333333333</v>
      </c>
      <c r="J5" s="424">
        <f>'[22]Night &amp; Day Cassette Cost'!J5+'[22]Night &amp; Day Cassette Cost'!J5*(NighDayMarkUp)</f>
        <v>113.1472222222222</v>
      </c>
      <c r="K5" s="424">
        <f>'[22]Night &amp; Day Cassette Cost'!K5+'[22]Night &amp; Day Cassette Cost'!K5*(NighDayMarkUp)</f>
        <v>122.69861111111108</v>
      </c>
      <c r="L5" s="424">
        <f>'[22]Night &amp; Day Cassette Cost'!L5+'[22]Night &amp; Day Cassette Cost'!L5*(NighDayMarkUp)</f>
        <v>127.84166666666664</v>
      </c>
    </row>
    <row r="6" spans="1:12" ht="24.95" customHeight="1" x14ac:dyDescent="0.4">
      <c r="A6" s="422">
        <v>700</v>
      </c>
      <c r="B6" s="423">
        <f t="shared" si="1"/>
        <v>27.559055118110233</v>
      </c>
      <c r="C6" s="424">
        <f>'[22]Night &amp; Day Cassette Cost'!C6+'[22]Night &amp; Day Cassette Cost'!C6*(NighDayMarkUp)</f>
        <v>48.981481481481474</v>
      </c>
      <c r="D6" s="424">
        <f>'[22]Night &amp; Day Cassette Cost'!D6+'[22]Night &amp; Day Cassette Cost'!D6*(NighDayMarkUp)</f>
        <v>59.512499999999989</v>
      </c>
      <c r="E6" s="424">
        <f>'[22]Night &amp; Day Cassette Cost'!E6+'[22]Night &amp; Day Cassette Cost'!E6*(NighDayMarkUp)</f>
        <v>70.533333333333317</v>
      </c>
      <c r="F6" s="424">
        <f>'[22]Night &amp; Day Cassette Cost'!F6+'[22]Night &amp; Day Cassette Cost'!F6*(NighDayMarkUp)</f>
        <v>81.064351851851853</v>
      </c>
      <c r="G6" s="424">
        <f>'[22]Night &amp; Day Cassette Cost'!G6+'[22]Night &amp; Day Cassette Cost'!G6*(NighDayMarkUp)</f>
        <v>91.840277777777757</v>
      </c>
      <c r="H6" s="424">
        <f>'[22]Night &amp; Day Cassette Cost'!H6+'[22]Night &amp; Day Cassette Cost'!H6*(NighDayMarkUp)</f>
        <v>102.37129629629628</v>
      </c>
      <c r="I6" s="424">
        <f>'[22]Night &amp; Day Cassette Cost'!I6+'[22]Night &amp; Day Cassette Cost'!I6*(NighDayMarkUp)</f>
        <v>112.90231481481479</v>
      </c>
      <c r="J6" s="424">
        <f>'[22]Night &amp; Day Cassette Cost'!J6+'[22]Night &amp; Day Cassette Cost'!J6*(NighDayMarkUp)</f>
        <v>123.92314814814814</v>
      </c>
      <c r="K6" s="424">
        <f>'[22]Night &amp; Day Cassette Cost'!K6+'[22]Night &amp; Day Cassette Cost'!K6*(NighDayMarkUp)</f>
        <v>134.45416666666665</v>
      </c>
      <c r="L6" s="424">
        <f>'[22]Night &amp; Day Cassette Cost'!L6+'[22]Night &amp; Day Cassette Cost'!L6*(NighDayMarkUp)</f>
        <v>139.5972222222222</v>
      </c>
    </row>
    <row r="7" spans="1:12" ht="24.95" customHeight="1" x14ac:dyDescent="0.4">
      <c r="A7" s="422">
        <v>900</v>
      </c>
      <c r="B7" s="423">
        <f t="shared" si="1"/>
        <v>35.433070866141733</v>
      </c>
      <c r="C7" s="424">
        <f>'[22]Night &amp; Day Cassette Cost'!C7+'[22]Night &amp; Day Cassette Cost'!C7*(NighDayMarkUp)</f>
        <v>52.410185185185171</v>
      </c>
      <c r="D7" s="424">
        <f>'[22]Night &amp; Day Cassette Cost'!D7+'[22]Night &amp; Day Cassette Cost'!D7*(NighDayMarkUp)</f>
        <v>63.92083333333332</v>
      </c>
      <c r="E7" s="424">
        <f>'[22]Night &amp; Day Cassette Cost'!E7+'[22]Night &amp; Day Cassette Cost'!E7*(NighDayMarkUp)</f>
        <v>75.921296296296276</v>
      </c>
      <c r="F7" s="424">
        <f>'[22]Night &amp; Day Cassette Cost'!F7+'[22]Night &amp; Day Cassette Cost'!F7*(NighDayMarkUp)</f>
        <v>87.676851851851822</v>
      </c>
      <c r="G7" s="424">
        <f>'[22]Night &amp; Day Cassette Cost'!G7+'[22]Night &amp; Day Cassette Cost'!G7*(NighDayMarkUp)</f>
        <v>99.1875</v>
      </c>
      <c r="H7" s="424">
        <f>'[22]Night &amp; Day Cassette Cost'!H7+'[22]Night &amp; Day Cassette Cost'!H7*(NighDayMarkUp)</f>
        <v>110.94305555555556</v>
      </c>
      <c r="I7" s="424">
        <f>'[22]Night &amp; Day Cassette Cost'!I7+'[22]Night &amp; Day Cassette Cost'!I7*(NighDayMarkUp)</f>
        <v>122.4537037037037</v>
      </c>
      <c r="J7" s="424">
        <f>'[22]Night &amp; Day Cassette Cost'!J7+'[22]Night &amp; Day Cassette Cost'!J7*(NighDayMarkUp)</f>
        <v>134.20925925925923</v>
      </c>
      <c r="K7" s="424">
        <f>'[22]Night &amp; Day Cassette Cost'!K7+'[22]Night &amp; Day Cassette Cost'!K7*(NighDayMarkUp)</f>
        <v>145.96481481481482</v>
      </c>
      <c r="L7" s="424">
        <f>'[22]Night &amp; Day Cassette Cost'!L7+'[22]Night &amp; Day Cassette Cost'!L7*(NighDayMarkUp)</f>
        <v>151.84259259259255</v>
      </c>
    </row>
    <row r="8" spans="1:12" ht="24.95" customHeight="1" x14ac:dyDescent="0.4">
      <c r="A8" s="422">
        <v>1100</v>
      </c>
      <c r="B8" s="423">
        <f t="shared" si="1"/>
        <v>43.30708661417323</v>
      </c>
      <c r="C8" s="424">
        <f>'[22]Night &amp; Day Cassette Cost'!C8+'[22]Night &amp; Day Cassette Cost'!C8*(NighDayMarkUp)</f>
        <v>55.593981481481464</v>
      </c>
      <c r="D8" s="424">
        <f>'[22]Night &amp; Day Cassette Cost'!D8+'[22]Night &amp; Day Cassette Cost'!D8*(NighDayMarkUp)</f>
        <v>68.329166666666652</v>
      </c>
      <c r="E8" s="424">
        <f>'[22]Night &amp; Day Cassette Cost'!E8+'[22]Night &amp; Day Cassette Cost'!E8*(NighDayMarkUp)</f>
        <v>81.064351851851853</v>
      </c>
      <c r="F8" s="424">
        <f>'[22]Night &amp; Day Cassette Cost'!F8+'[22]Night &amp; Day Cassette Cost'!F8*(NighDayMarkUp)</f>
        <v>94.044444444444437</v>
      </c>
      <c r="G8" s="424">
        <f>'[22]Night &amp; Day Cassette Cost'!G8+'[22]Night &amp; Day Cassette Cost'!G8*(NighDayMarkUp)</f>
        <v>106.77962962962962</v>
      </c>
      <c r="H8" s="424">
        <f>'[22]Night &amp; Day Cassette Cost'!H8+'[22]Night &amp; Day Cassette Cost'!H8*(NighDayMarkUp)</f>
        <v>119.51481481481478</v>
      </c>
      <c r="I8" s="424">
        <f>'[22]Night &amp; Day Cassette Cost'!I8+'[22]Night &amp; Day Cassette Cost'!I8*(NighDayMarkUp)</f>
        <v>132.24999999999994</v>
      </c>
      <c r="J8" s="424">
        <f>'[22]Night &amp; Day Cassette Cost'!J8+'[22]Night &amp; Day Cassette Cost'!J8*(NighDayMarkUp)</f>
        <v>144.74027777777775</v>
      </c>
      <c r="K8" s="424">
        <f>'[22]Night &amp; Day Cassette Cost'!K8+'[22]Night &amp; Day Cassette Cost'!K8*(NighDayMarkUp)</f>
        <v>157.47546296296289</v>
      </c>
      <c r="L8" s="424">
        <f>'[22]Night &amp; Day Cassette Cost'!L8+'[22]Night &amp; Day Cassette Cost'!L8*(NighDayMarkUp)</f>
        <v>163.84305555555551</v>
      </c>
    </row>
    <row r="9" spans="1:12" ht="24.95" customHeight="1" x14ac:dyDescent="0.4">
      <c r="A9" s="422">
        <v>1300</v>
      </c>
      <c r="B9" s="423">
        <f t="shared" si="1"/>
        <v>51.181102362204726</v>
      </c>
      <c r="C9" s="424">
        <f>'[22]Night &amp; Day Cassette Cost'!C9+'[22]Night &amp; Day Cassette Cost'!C9*(NighDayMarkUp)</f>
        <v>59.267592592592578</v>
      </c>
      <c r="D9" s="424">
        <f>'[22]Night &amp; Day Cassette Cost'!D9+'[22]Night &amp; Day Cassette Cost'!D9*(NighDayMarkUp)</f>
        <v>72.737499999999997</v>
      </c>
      <c r="E9" s="424">
        <f>'[22]Night &amp; Day Cassette Cost'!E9+'[22]Night &amp; Day Cassette Cost'!E9*(NighDayMarkUp)</f>
        <v>86.452314814814798</v>
      </c>
      <c r="F9" s="424">
        <f>'[22]Night &amp; Day Cassette Cost'!F9+'[22]Night &amp; Day Cassette Cost'!F9*(NighDayMarkUp)</f>
        <v>100.16712962962961</v>
      </c>
      <c r="G9" s="424">
        <f>'[22]Night &amp; Day Cassette Cost'!G9+'[22]Night &amp; Day Cassette Cost'!G9*(NighDayMarkUp)</f>
        <v>114.12685185185184</v>
      </c>
      <c r="H9" s="424">
        <f>'[22]Night &amp; Day Cassette Cost'!H9+'[22]Night &amp; Day Cassette Cost'!H9*(NighDayMarkUp)</f>
        <v>127.84166666666664</v>
      </c>
      <c r="I9" s="424">
        <f>'[22]Night &amp; Day Cassette Cost'!I9+'[22]Night &amp; Day Cassette Cost'!I9*(NighDayMarkUp)</f>
        <v>141.55648148148148</v>
      </c>
      <c r="J9" s="424">
        <f>'[22]Night &amp; Day Cassette Cost'!J9+'[22]Night &amp; Day Cassette Cost'!J9*(NighDayMarkUp)</f>
        <v>155.27129629629624</v>
      </c>
      <c r="K9" s="424">
        <f>'[22]Night &amp; Day Cassette Cost'!K9+'[22]Night &amp; Day Cassette Cost'!K9*(NighDayMarkUp)</f>
        <v>168.98611111111106</v>
      </c>
      <c r="L9" s="424">
        <f>'[22]Night &amp; Day Cassette Cost'!L9+'[22]Night &amp; Day Cassette Cost'!L9*(NighDayMarkUp)</f>
        <v>175.84351851851847</v>
      </c>
    </row>
    <row r="10" spans="1:12" ht="24.95" customHeight="1" x14ac:dyDescent="0.4">
      <c r="A10" s="422">
        <v>1500</v>
      </c>
      <c r="B10" s="423">
        <f t="shared" si="1"/>
        <v>59.055118110236215</v>
      </c>
      <c r="C10" s="424">
        <f>'[22]Night &amp; Day Cassette Cost'!C10+'[22]Night &amp; Day Cassette Cost'!C10*(NighDayMarkUp)</f>
        <v>62.696296296296289</v>
      </c>
      <c r="D10" s="424">
        <f>'[22]Night &amp; Day Cassette Cost'!D10+'[22]Night &amp; Day Cassette Cost'!D10*(NighDayMarkUp)</f>
        <v>77.145833333333314</v>
      </c>
      <c r="E10" s="424">
        <f>'[22]Night &amp; Day Cassette Cost'!E10+'[22]Night &amp; Day Cassette Cost'!E10*(NighDayMarkUp)</f>
        <v>92.085185185185168</v>
      </c>
      <c r="F10" s="424">
        <f>'[22]Night &amp; Day Cassette Cost'!F10+'[22]Night &amp; Day Cassette Cost'!F10*(NighDayMarkUp)</f>
        <v>106.77962962962962</v>
      </c>
      <c r="G10" s="424">
        <f>'[22]Night &amp; Day Cassette Cost'!G10+'[22]Night &amp; Day Cassette Cost'!G10*(NighDayMarkUp)</f>
        <v>121.47407407407407</v>
      </c>
      <c r="H10" s="424">
        <f>'[22]Night &amp; Day Cassette Cost'!H10+'[22]Night &amp; Day Cassette Cost'!H10*(NighDayMarkUp)</f>
        <v>136.41342592592588</v>
      </c>
      <c r="I10" s="424">
        <f>'[22]Night &amp; Day Cassette Cost'!I10+'[22]Night &amp; Day Cassette Cost'!I10*(NighDayMarkUp)</f>
        <v>151.10787037037039</v>
      </c>
      <c r="J10" s="424">
        <f>'[22]Night &amp; Day Cassette Cost'!J10+'[22]Night &amp; Day Cassette Cost'!J10*(NighDayMarkUp)</f>
        <v>165.80231481481479</v>
      </c>
      <c r="K10" s="424">
        <f>'[22]Night &amp; Day Cassette Cost'!K10+'[22]Night &amp; Day Cassette Cost'!K10*(NighDayMarkUp)</f>
        <v>180.25185185185182</v>
      </c>
      <c r="L10" s="424">
        <f>'[22]Night &amp; Day Cassette Cost'!L10+'[22]Night &amp; Day Cassette Cost'!L10*(NighDayMarkUp)</f>
        <v>187.84398148148142</v>
      </c>
    </row>
    <row r="11" spans="1:12" ht="24.95" customHeight="1" x14ac:dyDescent="0.4">
      <c r="A11" s="422">
        <v>1700</v>
      </c>
      <c r="B11" s="423">
        <f t="shared" si="1"/>
        <v>66.929133858267718</v>
      </c>
      <c r="C11" s="424">
        <f>'[22]Night &amp; Day Cassette Cost'!C11+'[22]Night &amp; Day Cassette Cost'!C11*(NighDayMarkUp)</f>
        <v>66.124999999999972</v>
      </c>
      <c r="D11" s="424">
        <f>'[22]Night &amp; Day Cassette Cost'!D11+'[22]Night &amp; Day Cassette Cost'!D11*(NighDayMarkUp)</f>
        <v>81.554166666666646</v>
      </c>
      <c r="E11" s="424">
        <f>'[22]Night &amp; Day Cassette Cost'!E11+'[22]Night &amp; Day Cassette Cost'!E11*(NighDayMarkUp)</f>
        <v>97.473148148148113</v>
      </c>
      <c r="F11" s="424">
        <f>'[22]Night &amp; Day Cassette Cost'!F11+'[22]Night &amp; Day Cassette Cost'!F11*(NighDayMarkUp)</f>
        <v>113.1472222222222</v>
      </c>
      <c r="G11" s="424">
        <f>'[22]Night &amp; Day Cassette Cost'!G11+'[22]Night &amp; Day Cassette Cost'!G11*(NighDayMarkUp)</f>
        <v>129.06620370370365</v>
      </c>
      <c r="H11" s="424">
        <f>'[22]Night &amp; Day Cassette Cost'!H11+'[22]Night &amp; Day Cassette Cost'!H11*(NighDayMarkUp)</f>
        <v>144.74027777777775</v>
      </c>
      <c r="I11" s="424">
        <f>'[22]Night &amp; Day Cassette Cost'!I11+'[22]Night &amp; Day Cassette Cost'!I11*(NighDayMarkUp)</f>
        <v>160.41435185185179</v>
      </c>
      <c r="J11" s="424">
        <f>'[22]Night &amp; Day Cassette Cost'!J11+'[22]Night &amp; Day Cassette Cost'!J11*(NighDayMarkUp)</f>
        <v>176.08842592592589</v>
      </c>
      <c r="K11" s="424">
        <f>'[22]Night &amp; Day Cassette Cost'!K11+'[22]Night &amp; Day Cassette Cost'!K11*(NighDayMarkUp)</f>
        <v>192.00740740740736</v>
      </c>
      <c r="L11" s="424">
        <f>'[22]Night &amp; Day Cassette Cost'!L11+'[22]Night &amp; Day Cassette Cost'!L11*(NighDayMarkUp)</f>
        <v>199.84444444444443</v>
      </c>
    </row>
    <row r="12" spans="1:12" ht="24.95" customHeight="1" x14ac:dyDescent="0.4">
      <c r="A12" s="422">
        <v>1900</v>
      </c>
      <c r="B12" s="423">
        <f t="shared" si="1"/>
        <v>74.803149606299215</v>
      </c>
      <c r="C12" s="424">
        <f>'[22]Night &amp; Day Cassette Cost'!C12+'[22]Night &amp; Day Cassette Cost'!C12*(NighDayMarkUp)</f>
        <v>69.55370370370369</v>
      </c>
      <c r="D12" s="424">
        <f>'[22]Night &amp; Day Cassette Cost'!D12+'[22]Night &amp; Day Cassette Cost'!D12*(NighDayMarkUp)</f>
        <v>86.207407407407388</v>
      </c>
      <c r="E12" s="424">
        <f>'[22]Night &amp; Day Cassette Cost'!E12+'[22]Night &amp; Day Cassette Cost'!E12*(NighDayMarkUp)</f>
        <v>102.86111111111107</v>
      </c>
      <c r="F12" s="424">
        <f>'[22]Night &amp; Day Cassette Cost'!F12+'[22]Night &amp; Day Cassette Cost'!F12*(NighDayMarkUp)</f>
        <v>119.75972222222221</v>
      </c>
      <c r="G12" s="424">
        <f>'[22]Night &amp; Day Cassette Cost'!G12+'[22]Night &amp; Day Cassette Cost'!G12*(NighDayMarkUp)</f>
        <v>136.6583333333333</v>
      </c>
      <c r="H12" s="424">
        <f>'[22]Night &amp; Day Cassette Cost'!H12+'[22]Night &amp; Day Cassette Cost'!H12*(NighDayMarkUp)</f>
        <v>153.06712962962959</v>
      </c>
      <c r="I12" s="424">
        <f>'[22]Night &amp; Day Cassette Cost'!I12+'[22]Night &amp; Day Cassette Cost'!I12*(NighDayMarkUp)</f>
        <v>169.96574074074076</v>
      </c>
      <c r="J12" s="424">
        <f>'[22]Night &amp; Day Cassette Cost'!J12+'[22]Night &amp; Day Cassette Cost'!J12*(NighDayMarkUp)</f>
        <v>186.86435185185184</v>
      </c>
      <c r="K12" s="424">
        <f>'[22]Night &amp; Day Cassette Cost'!K12+'[22]Night &amp; Day Cassette Cost'!K12*(NighDayMarkUp)</f>
        <v>203.51805555555546</v>
      </c>
      <c r="L12" s="424">
        <f>'[22]Night &amp; Day Cassette Cost'!L12+'[22]Night &amp; Day Cassette Cost'!L12*(NighDayMarkUp)</f>
        <v>211.84490740740733</v>
      </c>
    </row>
    <row r="13" spans="1:12" ht="24.95" customHeight="1" x14ac:dyDescent="0.4">
      <c r="A13" s="422">
        <v>2100</v>
      </c>
      <c r="B13" s="423">
        <f t="shared" si="1"/>
        <v>82.677165354330711</v>
      </c>
      <c r="C13" s="424">
        <f>'[22]Night &amp; Day Cassette Cost'!C13+'[22]Night &amp; Day Cassette Cost'!C13*(NighDayMarkUp)</f>
        <v>72.737499999999997</v>
      </c>
      <c r="D13" s="424">
        <f>'[22]Night &amp; Day Cassette Cost'!D13+'[22]Night &amp; Day Cassette Cost'!D13*(NighDayMarkUp)</f>
        <v>90.615740740740733</v>
      </c>
      <c r="E13" s="424">
        <f>'[22]Night &amp; Day Cassette Cost'!E13+'[22]Night &amp; Day Cassette Cost'!E13*(NighDayMarkUp)</f>
        <v>108.24907407407407</v>
      </c>
      <c r="F13" s="424">
        <f>'[22]Night &amp; Day Cassette Cost'!F13+'[22]Night &amp; Day Cassette Cost'!F13*(NighDayMarkUp)</f>
        <v>126.12731481481478</v>
      </c>
      <c r="G13" s="424">
        <f>'[22]Night &amp; Day Cassette Cost'!G13+'[22]Night &amp; Day Cassette Cost'!G13*(NighDayMarkUp)</f>
        <v>143.76064814814814</v>
      </c>
      <c r="H13" s="424">
        <f>'[22]Night &amp; Day Cassette Cost'!H13+'[22]Night &amp; Day Cassette Cost'!H13*(NighDayMarkUp)</f>
        <v>161.63888888888883</v>
      </c>
      <c r="I13" s="424">
        <f>'[22]Night &amp; Day Cassette Cost'!I13+'[22]Night &amp; Day Cassette Cost'!I13*(NighDayMarkUp)</f>
        <v>179.27222222222215</v>
      </c>
      <c r="J13" s="424">
        <f>'[22]Night &amp; Day Cassette Cost'!J13+'[22]Night &amp; Day Cassette Cost'!J13*(NighDayMarkUp)</f>
        <v>197.15046296296293</v>
      </c>
      <c r="K13" s="424">
        <f>'[22]Night &amp; Day Cassette Cost'!K13+'[22]Night &amp; Day Cassette Cost'!K13*(NighDayMarkUp)</f>
        <v>215.02870370370366</v>
      </c>
      <c r="L13" s="424">
        <f>'[22]Night &amp; Day Cassette Cost'!L13+'[22]Night &amp; Day Cassette Cost'!L13*(NighDayMarkUp)</f>
        <v>223.84537037037035</v>
      </c>
    </row>
    <row r="14" spans="1:12" ht="24.95" customHeight="1" x14ac:dyDescent="0.4">
      <c r="A14" s="422">
        <v>2300</v>
      </c>
      <c r="B14" s="423">
        <f t="shared" si="1"/>
        <v>90.551181102362207</v>
      </c>
      <c r="C14" s="424">
        <f>'[22]Night &amp; Day Cassette Cost'!C14+'[22]Night &amp; Day Cassette Cost'!C14*(NighDayMarkUp)</f>
        <v>76.166203703703673</v>
      </c>
      <c r="D14" s="424">
        <f>'[22]Night &amp; Day Cassette Cost'!D14+'[22]Night &amp; Day Cassette Cost'!D14*(NighDayMarkUp)</f>
        <v>95.024074074074079</v>
      </c>
      <c r="E14" s="424">
        <f>'[22]Night &amp; Day Cassette Cost'!E14+'[22]Night &amp; Day Cassette Cost'!E14*(NighDayMarkUp)</f>
        <v>113.63703703703702</v>
      </c>
      <c r="F14" s="424">
        <f>'[22]Night &amp; Day Cassette Cost'!F14+'[22]Night &amp; Day Cassette Cost'!F14*(NighDayMarkUp)</f>
        <v>132.73981481481482</v>
      </c>
      <c r="G14" s="424">
        <f>'[22]Night &amp; Day Cassette Cost'!G14+'[22]Night &amp; Day Cassette Cost'!G14*(NighDayMarkUp)</f>
        <v>151.35277777777776</v>
      </c>
      <c r="H14" s="424">
        <f>'[22]Night &amp; Day Cassette Cost'!H14+'[22]Night &amp; Day Cassette Cost'!H14*(NighDayMarkUp)</f>
        <v>170.21064814814812</v>
      </c>
      <c r="I14" s="424">
        <f>'[22]Night &amp; Day Cassette Cost'!I14+'[22]Night &amp; Day Cassette Cost'!I14*(NighDayMarkUp)</f>
        <v>188.82361111111109</v>
      </c>
      <c r="J14" s="424">
        <f>'[22]Night &amp; Day Cassette Cost'!J14+'[22]Night &amp; Day Cassette Cost'!J14*(NighDayMarkUp)</f>
        <v>207.92638888888885</v>
      </c>
      <c r="K14" s="424">
        <f>'[22]Night &amp; Day Cassette Cost'!K14+'[22]Night &amp; Day Cassette Cost'!K14*(NighDayMarkUp)</f>
        <v>226.53935185185179</v>
      </c>
      <c r="L14" s="424">
        <f>'[22]Night &amp; Day Cassette Cost'!L14+'[22]Night &amp; Day Cassette Cost'!L14*(NighDayMarkUp)</f>
        <v>235.84583333333333</v>
      </c>
    </row>
    <row r="15" spans="1:12" ht="24.95" customHeight="1" x14ac:dyDescent="0.4">
      <c r="A15" s="425">
        <v>2500</v>
      </c>
      <c r="B15" s="426">
        <f t="shared" si="1"/>
        <v>98.425196850393704</v>
      </c>
      <c r="C15" s="424">
        <f>'[22]Night &amp; Day Cassette Cost'!C15+'[22]Night &amp; Day Cassette Cost'!C15*(NighDayMarkUp)</f>
        <v>79.839814814814801</v>
      </c>
      <c r="D15" s="424">
        <f>'[22]Night &amp; Day Cassette Cost'!D15+'[22]Night &amp; Day Cassette Cost'!D15*(NighDayMarkUp)</f>
        <v>99.677314814814821</v>
      </c>
      <c r="E15" s="424">
        <f>'[22]Night &amp; Day Cassette Cost'!E15+'[22]Night &amp; Day Cassette Cost'!E15*(NighDayMarkUp)</f>
        <v>119.02499999999998</v>
      </c>
      <c r="F15" s="424">
        <f>'[22]Night &amp; Day Cassette Cost'!F15+'[22]Night &amp; Day Cassette Cost'!F15*(NighDayMarkUp)</f>
        <v>139.35231481481478</v>
      </c>
      <c r="G15" s="424">
        <f>'[22]Night &amp; Day Cassette Cost'!G15+'[22]Night &amp; Day Cassette Cost'!G15*(NighDayMarkUp)</f>
        <v>158.69999999999996</v>
      </c>
      <c r="H15" s="424">
        <f>'[22]Night &amp; Day Cassette Cost'!H15+'[22]Night &amp; Day Cassette Cost'!H15*(NighDayMarkUp)</f>
        <v>179.02731481481482</v>
      </c>
      <c r="I15" s="424">
        <f>'[22]Night &amp; Day Cassette Cost'!I15+'[22]Night &amp; Day Cassette Cost'!I15*(NighDayMarkUp)</f>
        <v>198.13009259259252</v>
      </c>
      <c r="J15" s="424">
        <f>'[22]Night &amp; Day Cassette Cost'!J15+'[22]Night &amp; Day Cassette Cost'!J15*(NighDayMarkUp)</f>
        <v>218.70231481481477</v>
      </c>
      <c r="K15" s="424">
        <f>'[22]Night &amp; Day Cassette Cost'!K15+'[22]Night &amp; Day Cassette Cost'!K15*(NighDayMarkUp)</f>
        <v>237.80509259259256</v>
      </c>
      <c r="L15" s="424">
        <f>'[22]Night &amp; Day Cassette Cost'!L15+'[22]Night &amp; Day Cassette Cost'!L15*(NighDayMarkUp)</f>
        <v>247.60138888888886</v>
      </c>
    </row>
    <row r="16" spans="1:12" x14ac:dyDescent="0.4">
      <c r="B16" s="428"/>
      <c r="C16" s="429"/>
      <c r="D16" s="429"/>
      <c r="E16" s="429"/>
      <c r="F16" s="429"/>
      <c r="G16" s="429"/>
      <c r="H16" s="429"/>
    </row>
    <row r="17" spans="1:12" x14ac:dyDescent="0.4">
      <c r="A17" s="149" t="s">
        <v>5</v>
      </c>
      <c r="C17" s="408"/>
      <c r="D17" s="409"/>
      <c r="E17" s="410"/>
      <c r="F17" s="410"/>
      <c r="G17" s="411"/>
    </row>
    <row r="18" spans="1:12" ht="24.95" customHeight="1" x14ac:dyDescent="0.4">
      <c r="A18" s="413" t="s">
        <v>10</v>
      </c>
      <c r="B18" s="414"/>
      <c r="C18" s="415">
        <v>600</v>
      </c>
      <c r="D18" s="415">
        <v>800</v>
      </c>
      <c r="E18" s="415">
        <v>1000</v>
      </c>
      <c r="F18" s="415">
        <v>1200</v>
      </c>
      <c r="G18" s="415">
        <v>1400</v>
      </c>
      <c r="H18" s="416">
        <v>1600</v>
      </c>
      <c r="I18" s="417">
        <v>1800</v>
      </c>
      <c r="J18" s="417">
        <v>2000</v>
      </c>
      <c r="K18" s="418">
        <v>2200</v>
      </c>
      <c r="L18" s="418">
        <v>2300</v>
      </c>
    </row>
    <row r="19" spans="1:12" ht="24.95" customHeight="1" x14ac:dyDescent="0.3">
      <c r="A19" s="419"/>
      <c r="B19" s="420" t="s">
        <v>2</v>
      </c>
      <c r="C19" s="421">
        <f>CONVERT(C18,"mm","in")</f>
        <v>23.622047244094489</v>
      </c>
      <c r="D19" s="421">
        <f t="shared" ref="D19:K19" si="2">CONVERT(D18,"mm","in")</f>
        <v>31.496062992125985</v>
      </c>
      <c r="E19" s="421">
        <f t="shared" si="2"/>
        <v>39.370078740157481</v>
      </c>
      <c r="F19" s="421">
        <f t="shared" si="2"/>
        <v>47.244094488188978</v>
      </c>
      <c r="G19" s="421">
        <f t="shared" si="2"/>
        <v>55.118110236220467</v>
      </c>
      <c r="H19" s="421">
        <f t="shared" si="2"/>
        <v>62.99212598425197</v>
      </c>
      <c r="I19" s="421">
        <f t="shared" si="2"/>
        <v>70.866141732283467</v>
      </c>
      <c r="J19" s="421">
        <f t="shared" si="2"/>
        <v>78.740157480314963</v>
      </c>
      <c r="K19" s="421">
        <f t="shared" si="2"/>
        <v>86.614173228346459</v>
      </c>
      <c r="L19" s="421">
        <f>CONVERT(L18,"mm","in")</f>
        <v>90.551181102362207</v>
      </c>
    </row>
    <row r="20" spans="1:12" ht="24.95" customHeight="1" x14ac:dyDescent="0.4">
      <c r="A20" s="422">
        <v>300</v>
      </c>
      <c r="B20" s="423">
        <f>CONVERT(A20,"mm","in")</f>
        <v>11.811023622047244</v>
      </c>
      <c r="C20" s="424">
        <f>'[22]Night &amp; Day Cassette Cost'!C20+'[22]Night &amp; Day Cassette Cost'!C20*(NighDayMarkUp)</f>
        <v>44.57314814814815</v>
      </c>
      <c r="D20" s="424">
        <f>'[22]Night &amp; Day Cassette Cost'!D20+'[22]Night &amp; Day Cassette Cost'!D20*(NighDayMarkUp)</f>
        <v>53.634722222222209</v>
      </c>
      <c r="E20" s="424">
        <f>'[22]Night &amp; Day Cassette Cost'!E20+'[22]Night &amp; Day Cassette Cost'!E20*(NighDayMarkUp)</f>
        <v>63.186111111111096</v>
      </c>
      <c r="F20" s="424">
        <f>'[22]Night &amp; Day Cassette Cost'!F20+'[22]Night &amp; Day Cassette Cost'!F20*(NighDayMarkUp)</f>
        <v>72.492592592592558</v>
      </c>
      <c r="G20" s="424">
        <f>'[22]Night &amp; Day Cassette Cost'!G20+'[22]Night &amp; Day Cassette Cost'!G20*(NighDayMarkUp)</f>
        <v>81.554166666666646</v>
      </c>
      <c r="H20" s="424">
        <f>'[22]Night &amp; Day Cassette Cost'!H20+'[22]Night &amp; Day Cassette Cost'!H20*(NighDayMarkUp)</f>
        <v>91.105555555555554</v>
      </c>
      <c r="I20" s="424">
        <f>'[22]Night &amp; Day Cassette Cost'!I20+'[22]Night &amp; Day Cassette Cost'!I20*(NighDayMarkUp)</f>
        <v>100.16712962962961</v>
      </c>
      <c r="J20" s="424">
        <f>'[22]Night &amp; Day Cassette Cost'!J20+'[22]Night &amp; Day Cassette Cost'!J20*(NighDayMarkUp)</f>
        <v>109.71851851851851</v>
      </c>
      <c r="K20" s="424">
        <f>'[22]Night &amp; Day Cassette Cost'!K20+'[22]Night &amp; Day Cassette Cost'!K20*(NighDayMarkUp)</f>
        <v>118.78009259259255</v>
      </c>
      <c r="L20" s="424">
        <f>'[22]Night &amp; Day Cassette Cost'!L20+'[22]Night &amp; Day Cassette Cost'!L20*(NighDayMarkUp)</f>
        <v>123.67824074074072</v>
      </c>
    </row>
    <row r="21" spans="1:12" ht="24.95" customHeight="1" x14ac:dyDescent="0.4">
      <c r="A21" s="422">
        <v>500</v>
      </c>
      <c r="B21" s="423">
        <f t="shared" ref="B21:B31" si="3">CONVERT(A21,"mm","in")</f>
        <v>19.685039370078741</v>
      </c>
      <c r="C21" s="424">
        <f>'[22]Night &amp; Day Cassette Cost'!C21+'[22]Night &amp; Day Cassette Cost'!C21*(NighDayMarkUp)</f>
        <v>48.736574074074056</v>
      </c>
      <c r="D21" s="424">
        <f>'[22]Night &amp; Day Cassette Cost'!D21+'[22]Night &amp; Day Cassette Cost'!D21*(NighDayMarkUp)</f>
        <v>59.512499999999989</v>
      </c>
      <c r="E21" s="424">
        <f>'[22]Night &amp; Day Cassette Cost'!E21+'[22]Night &amp; Day Cassette Cost'!E21*(NighDayMarkUp)</f>
        <v>70.288425925925907</v>
      </c>
      <c r="F21" s="424">
        <f>'[22]Night &amp; Day Cassette Cost'!F21+'[22]Night &amp; Day Cassette Cost'!F21*(NighDayMarkUp)</f>
        <v>80.819444444444414</v>
      </c>
      <c r="G21" s="424">
        <f>'[22]Night &amp; Day Cassette Cost'!G21+'[22]Night &amp; Day Cassette Cost'!G21*(NighDayMarkUp)</f>
        <v>91.595370370370347</v>
      </c>
      <c r="H21" s="424">
        <f>'[22]Night &amp; Day Cassette Cost'!H21+'[22]Night &amp; Day Cassette Cost'!H21*(NighDayMarkUp)</f>
        <v>102.37129629629628</v>
      </c>
      <c r="I21" s="424">
        <f>'[22]Night &amp; Day Cassette Cost'!I21+'[22]Night &amp; Day Cassette Cost'!I21*(NighDayMarkUp)</f>
        <v>112.90231481481479</v>
      </c>
      <c r="J21" s="424">
        <f>'[22]Night &amp; Day Cassette Cost'!J21+'[22]Night &amp; Day Cassette Cost'!J21*(NighDayMarkUp)</f>
        <v>123.67824074074072</v>
      </c>
      <c r="K21" s="424">
        <f>'[22]Night &amp; Day Cassette Cost'!K21+'[22]Night &amp; Day Cassette Cost'!K21*(NighDayMarkUp)</f>
        <v>134.20925925925923</v>
      </c>
      <c r="L21" s="424">
        <f>'[22]Night &amp; Day Cassette Cost'!L21+'[22]Night &amp; Day Cassette Cost'!L21*(NighDayMarkUp)</f>
        <v>139.5972222222222</v>
      </c>
    </row>
    <row r="22" spans="1:12" ht="24.95" customHeight="1" x14ac:dyDescent="0.4">
      <c r="A22" s="422">
        <v>700</v>
      </c>
      <c r="B22" s="423">
        <f t="shared" si="3"/>
        <v>27.559055118110233</v>
      </c>
      <c r="C22" s="424">
        <f>'[22]Night &amp; Day Cassette Cost'!C22+'[22]Night &amp; Day Cassette Cost'!C22*(NighDayMarkUp)</f>
        <v>53.389814814814812</v>
      </c>
      <c r="D22" s="424">
        <f>'[22]Night &amp; Day Cassette Cost'!D22+'[22]Night &amp; Day Cassette Cost'!D22*(NighDayMarkUp)</f>
        <v>65.390277777777769</v>
      </c>
      <c r="E22" s="424">
        <f>'[22]Night &amp; Day Cassette Cost'!E22+'[22]Night &amp; Day Cassette Cost'!E22*(NighDayMarkUp)</f>
        <v>77.390740740740725</v>
      </c>
      <c r="F22" s="424">
        <f>'[22]Night &amp; Day Cassette Cost'!F22+'[22]Night &amp; Day Cassette Cost'!F22*(NighDayMarkUp)</f>
        <v>89.636111111111077</v>
      </c>
      <c r="G22" s="424">
        <f>'[22]Night &amp; Day Cassette Cost'!G22+'[22]Night &amp; Day Cassette Cost'!G22*(NighDayMarkUp)</f>
        <v>101.39166666666664</v>
      </c>
      <c r="H22" s="424">
        <f>'[22]Night &amp; Day Cassette Cost'!H22+'[22]Night &amp; Day Cassette Cost'!H22*(NighDayMarkUp)</f>
        <v>113.39212962962959</v>
      </c>
      <c r="I22" s="424">
        <f>'[22]Night &amp; Day Cassette Cost'!I22+'[22]Night &amp; Day Cassette Cost'!I22*(NighDayMarkUp)</f>
        <v>125.39259259259258</v>
      </c>
      <c r="J22" s="424">
        <f>'[22]Night &amp; Day Cassette Cost'!J22+'[22]Night &amp; Day Cassette Cost'!J22*(NighDayMarkUp)</f>
        <v>137.63796296296292</v>
      </c>
      <c r="K22" s="424">
        <f>'[22]Night &amp; Day Cassette Cost'!K22+'[22]Night &amp; Day Cassette Cost'!K22*(NighDayMarkUp)</f>
        <v>149.63842592592587</v>
      </c>
      <c r="L22" s="424">
        <f>'[22]Night &amp; Day Cassette Cost'!L22+'[22]Night &amp; Day Cassette Cost'!L22*(NighDayMarkUp)</f>
        <v>155.5162037037037</v>
      </c>
    </row>
    <row r="23" spans="1:12" ht="24.95" customHeight="1" x14ac:dyDescent="0.4">
      <c r="A23" s="422">
        <v>900</v>
      </c>
      <c r="B23" s="423">
        <f t="shared" si="3"/>
        <v>35.433070866141733</v>
      </c>
      <c r="C23" s="424">
        <f>'[22]Night &amp; Day Cassette Cost'!C23+'[22]Night &amp; Day Cassette Cost'!C23*(NighDayMarkUp)</f>
        <v>57.79814814814813</v>
      </c>
      <c r="D23" s="424">
        <f>'[22]Night &amp; Day Cassette Cost'!D23+'[22]Night &amp; Day Cassette Cost'!D23*(NighDayMarkUp)</f>
        <v>71.268055555555549</v>
      </c>
      <c r="E23" s="424">
        <f>'[22]Night &amp; Day Cassette Cost'!E23+'[22]Night &amp; Day Cassette Cost'!E23*(NighDayMarkUp)</f>
        <v>84.493055555555529</v>
      </c>
      <c r="F23" s="424">
        <f>'[22]Night &amp; Day Cassette Cost'!F23+'[22]Night &amp; Day Cassette Cost'!F23*(NighDayMarkUp)</f>
        <v>97.962962962962948</v>
      </c>
      <c r="G23" s="424">
        <f>'[22]Night &amp; Day Cassette Cost'!G23+'[22]Night &amp; Day Cassette Cost'!G23*(NighDayMarkUp)</f>
        <v>111.43287037037034</v>
      </c>
      <c r="H23" s="424">
        <f>'[22]Night &amp; Day Cassette Cost'!H23+'[22]Night &amp; Day Cassette Cost'!H23*(NighDayMarkUp)</f>
        <v>124.65787037037033</v>
      </c>
      <c r="I23" s="424">
        <f>'[22]Night &amp; Day Cassette Cost'!I23+'[22]Night &amp; Day Cassette Cost'!I23*(NighDayMarkUp)</f>
        <v>138.12777777777771</v>
      </c>
      <c r="J23" s="424">
        <f>'[22]Night &amp; Day Cassette Cost'!J23+'[22]Night &amp; Day Cassette Cost'!J23*(NighDayMarkUp)</f>
        <v>151.35277777777776</v>
      </c>
      <c r="K23" s="424">
        <f>'[22]Night &amp; Day Cassette Cost'!K23+'[22]Night &amp; Day Cassette Cost'!K23*(NighDayMarkUp)</f>
        <v>164.82268518518515</v>
      </c>
      <c r="L23" s="424">
        <f>'[22]Night &amp; Day Cassette Cost'!L23+'[22]Night &amp; Day Cassette Cost'!L23*(NighDayMarkUp)</f>
        <v>171.43518518518513</v>
      </c>
    </row>
    <row r="24" spans="1:12" ht="24.95" customHeight="1" x14ac:dyDescent="0.4">
      <c r="A24" s="422">
        <v>1100</v>
      </c>
      <c r="B24" s="423">
        <f t="shared" si="3"/>
        <v>43.30708661417323</v>
      </c>
      <c r="C24" s="424">
        <f>'[22]Night &amp; Day Cassette Cost'!C24+'[22]Night &amp; Day Cassette Cost'!C24*(NighDayMarkUp)</f>
        <v>62.451388888888879</v>
      </c>
      <c r="D24" s="424">
        <f>'[22]Night &amp; Day Cassette Cost'!D24+'[22]Night &amp; Day Cassette Cost'!D24*(NighDayMarkUp)</f>
        <v>77.145833333333314</v>
      </c>
      <c r="E24" s="424">
        <f>'[22]Night &amp; Day Cassette Cost'!E24+'[22]Night &amp; Day Cassette Cost'!E24*(NighDayMarkUp)</f>
        <v>91.840277777777757</v>
      </c>
      <c r="F24" s="424">
        <f>'[22]Night &amp; Day Cassette Cost'!F24+'[22]Night &amp; Day Cassette Cost'!F24*(NighDayMarkUp)</f>
        <v>106.53472222222221</v>
      </c>
      <c r="G24" s="424">
        <f>'[22]Night &amp; Day Cassette Cost'!G24+'[22]Night &amp; Day Cassette Cost'!G24*(NighDayMarkUp)</f>
        <v>121.22916666666666</v>
      </c>
      <c r="H24" s="424">
        <f>'[22]Night &amp; Day Cassette Cost'!H24+'[22]Night &amp; Day Cassette Cost'!H24*(NighDayMarkUp)</f>
        <v>135.92361111111109</v>
      </c>
      <c r="I24" s="424">
        <f>'[22]Night &amp; Day Cassette Cost'!I24+'[22]Night &amp; Day Cassette Cost'!I24*(NighDayMarkUp)</f>
        <v>150.61805555555551</v>
      </c>
      <c r="J24" s="424">
        <f>'[22]Night &amp; Day Cassette Cost'!J24+'[22]Night &amp; Day Cassette Cost'!J24*(NighDayMarkUp)</f>
        <v>165.31249999999994</v>
      </c>
      <c r="K24" s="424">
        <f>'[22]Night &amp; Day Cassette Cost'!K24+'[22]Night &amp; Day Cassette Cost'!K24*(NighDayMarkUp)</f>
        <v>180.0069444444444</v>
      </c>
      <c r="L24" s="424">
        <f>'[22]Night &amp; Day Cassette Cost'!L24+'[22]Night &amp; Day Cassette Cost'!L24*(NighDayMarkUp)</f>
        <v>187.59907407407403</v>
      </c>
    </row>
    <row r="25" spans="1:12" ht="24.95" customHeight="1" x14ac:dyDescent="0.4">
      <c r="A25" s="422">
        <v>1300</v>
      </c>
      <c r="B25" s="423">
        <f t="shared" si="3"/>
        <v>51.181102362204726</v>
      </c>
      <c r="C25" s="424">
        <f>'[22]Night &amp; Day Cassette Cost'!C25+'[22]Night &amp; Day Cassette Cost'!C25*(NighDayMarkUp)</f>
        <v>66.614814814814792</v>
      </c>
      <c r="D25" s="424">
        <f>'[22]Night &amp; Day Cassette Cost'!D25+'[22]Night &amp; Day Cassette Cost'!D25*(NighDayMarkUp)</f>
        <v>82.778703703703684</v>
      </c>
      <c r="E25" s="424">
        <f>'[22]Night &amp; Day Cassette Cost'!E25+'[22]Night &amp; Day Cassette Cost'!E25*(NighDayMarkUp)</f>
        <v>98.942592592592575</v>
      </c>
      <c r="F25" s="424">
        <f>'[22]Night &amp; Day Cassette Cost'!F25+'[22]Night &amp; Day Cassette Cost'!F25*(NighDayMarkUp)</f>
        <v>115.10648148148147</v>
      </c>
      <c r="G25" s="424">
        <f>'[22]Night &amp; Day Cassette Cost'!G25+'[22]Night &amp; Day Cassette Cost'!G25*(NighDayMarkUp)</f>
        <v>131.02546296296291</v>
      </c>
      <c r="H25" s="424">
        <f>'[22]Night &amp; Day Cassette Cost'!H25+'[22]Night &amp; Day Cassette Cost'!H25*(NighDayMarkUp)</f>
        <v>147.18935185185182</v>
      </c>
      <c r="I25" s="424">
        <f>'[22]Night &amp; Day Cassette Cost'!I25+'[22]Night &amp; Day Cassette Cost'!I25*(NighDayMarkUp)</f>
        <v>163.35324074074072</v>
      </c>
      <c r="J25" s="424">
        <f>'[22]Night &amp; Day Cassette Cost'!J25+'[22]Night &amp; Day Cassette Cost'!J25*(NighDayMarkUp)</f>
        <v>179.27222222222215</v>
      </c>
      <c r="K25" s="424">
        <f>'[22]Night &amp; Day Cassette Cost'!K25+'[22]Night &amp; Day Cassette Cost'!K25*(NighDayMarkUp)</f>
        <v>195.68101851851844</v>
      </c>
      <c r="L25" s="424">
        <f>'[22]Night &amp; Day Cassette Cost'!L25+'[22]Night &amp; Day Cassette Cost'!L25*(NighDayMarkUp)</f>
        <v>203.51805555555546</v>
      </c>
    </row>
    <row r="26" spans="1:12" ht="24.95" customHeight="1" x14ac:dyDescent="0.4">
      <c r="A26" s="422">
        <v>1500</v>
      </c>
      <c r="B26" s="423">
        <f t="shared" si="3"/>
        <v>59.055118110236215</v>
      </c>
      <c r="C26" s="424">
        <f>'[22]Night &amp; Day Cassette Cost'!C26+'[22]Night &amp; Day Cassette Cost'!C26*(NighDayMarkUp)</f>
        <v>71.268055555555549</v>
      </c>
      <c r="D26" s="424">
        <f>'[22]Night &amp; Day Cassette Cost'!D26+'[22]Night &amp; Day Cassette Cost'!D26*(NighDayMarkUp)</f>
        <v>88.411574074074068</v>
      </c>
      <c r="E26" s="424">
        <f>'[22]Night &amp; Day Cassette Cost'!E26+'[22]Night &amp; Day Cassette Cost'!E26*(NighDayMarkUp)</f>
        <v>106.04490740740739</v>
      </c>
      <c r="F26" s="424">
        <f>'[22]Night &amp; Day Cassette Cost'!F26+'[22]Night &amp; Day Cassette Cost'!F26*(NighDayMarkUp)</f>
        <v>123.67824074074072</v>
      </c>
      <c r="G26" s="424">
        <f>'[22]Night &amp; Day Cassette Cost'!G26+'[22]Night &amp; Day Cassette Cost'!G26*(NighDayMarkUp)</f>
        <v>140.82175925925921</v>
      </c>
      <c r="H26" s="424">
        <f>'[22]Night &amp; Day Cassette Cost'!H26+'[22]Night &amp; Day Cassette Cost'!H26*(NighDayMarkUp)</f>
        <v>158.45509259259256</v>
      </c>
      <c r="I26" s="424">
        <f>'[22]Night &amp; Day Cassette Cost'!I26+'[22]Night &amp; Day Cassette Cost'!I26*(NighDayMarkUp)</f>
        <v>176.08842592592589</v>
      </c>
      <c r="J26" s="424">
        <f>'[22]Night &amp; Day Cassette Cost'!J26+'[22]Night &amp; Day Cassette Cost'!J26*(NighDayMarkUp)</f>
        <v>193.23194444444442</v>
      </c>
      <c r="K26" s="424">
        <f>'[22]Night &amp; Day Cassette Cost'!K26+'[22]Night &amp; Day Cassette Cost'!K26*(NighDayMarkUp)</f>
        <v>210.86527777777781</v>
      </c>
      <c r="L26" s="424">
        <f>'[22]Night &amp; Day Cassette Cost'!L26+'[22]Night &amp; Day Cassette Cost'!L26*(NighDayMarkUp)</f>
        <v>219.43703703703702</v>
      </c>
    </row>
    <row r="27" spans="1:12" ht="24.95" customHeight="1" x14ac:dyDescent="0.4">
      <c r="A27" s="422">
        <v>1700</v>
      </c>
      <c r="B27" s="423">
        <f t="shared" si="3"/>
        <v>66.929133858267718</v>
      </c>
      <c r="C27" s="424">
        <f>'[22]Night &amp; Day Cassette Cost'!C27+'[22]Night &amp; Day Cassette Cost'!C27*(NighDayMarkUp)</f>
        <v>75.67638888888888</v>
      </c>
      <c r="D27" s="424">
        <f>'[22]Night &amp; Day Cassette Cost'!D27+'[22]Night &amp; Day Cassette Cost'!D27*(NighDayMarkUp)</f>
        <v>94.289351851851833</v>
      </c>
      <c r="E27" s="424">
        <f>'[22]Night &amp; Day Cassette Cost'!E27+'[22]Night &amp; Day Cassette Cost'!E27*(NighDayMarkUp)</f>
        <v>113.1472222222222</v>
      </c>
      <c r="F27" s="424">
        <f>'[22]Night &amp; Day Cassette Cost'!F27+'[22]Night &amp; Day Cassette Cost'!F27*(NighDayMarkUp)</f>
        <v>132.00509259259258</v>
      </c>
      <c r="G27" s="424">
        <f>'[22]Night &amp; Day Cassette Cost'!G27+'[22]Night &amp; Day Cassette Cost'!G27*(NighDayMarkUp)</f>
        <v>150.86296296296291</v>
      </c>
      <c r="H27" s="424">
        <f>'[22]Night &amp; Day Cassette Cost'!H27+'[22]Night &amp; Day Cassette Cost'!H27*(NighDayMarkUp)</f>
        <v>169.7208333333333</v>
      </c>
      <c r="I27" s="424">
        <f>'[22]Night &amp; Day Cassette Cost'!I27+'[22]Night &amp; Day Cassette Cost'!I27*(NighDayMarkUp)</f>
        <v>188.57870370370367</v>
      </c>
      <c r="J27" s="424">
        <f>'[22]Night &amp; Day Cassette Cost'!J27+'[22]Night &amp; Day Cassette Cost'!J27*(NighDayMarkUp)</f>
        <v>207.43657407407406</v>
      </c>
      <c r="K27" s="424">
        <f>'[22]Night &amp; Day Cassette Cost'!K27+'[22]Night &amp; Day Cassette Cost'!K27*(NighDayMarkUp)</f>
        <v>226.049537037037</v>
      </c>
      <c r="L27" s="424">
        <f>'[22]Night &amp; Day Cassette Cost'!L27+'[22]Night &amp; Day Cassette Cost'!L27*(NighDayMarkUp)</f>
        <v>235.60092592592588</v>
      </c>
    </row>
    <row r="28" spans="1:12" ht="24.95" customHeight="1" x14ac:dyDescent="0.4">
      <c r="A28" s="422">
        <v>1900</v>
      </c>
      <c r="B28" s="423">
        <f t="shared" si="3"/>
        <v>74.803149606299215</v>
      </c>
      <c r="C28" s="424">
        <f>'[22]Night &amp; Day Cassette Cost'!C28+'[22]Night &amp; Day Cassette Cost'!C28*(NighDayMarkUp)</f>
        <v>80.084722222222226</v>
      </c>
      <c r="D28" s="424">
        <f>'[22]Night &amp; Day Cassette Cost'!D28+'[22]Night &amp; Day Cassette Cost'!D28*(NighDayMarkUp)</f>
        <v>100.16712962962961</v>
      </c>
      <c r="E28" s="424">
        <f>'[22]Night &amp; Day Cassette Cost'!E28+'[22]Night &amp; Day Cassette Cost'!E28*(NighDayMarkUp)</f>
        <v>120.24953703703703</v>
      </c>
      <c r="F28" s="424">
        <f>'[22]Night &amp; Day Cassette Cost'!F28+'[22]Night &amp; Day Cassette Cost'!F28*(NighDayMarkUp)</f>
        <v>140.57685185185181</v>
      </c>
      <c r="G28" s="424">
        <f>'[22]Night &amp; Day Cassette Cost'!G28+'[22]Night &amp; Day Cassette Cost'!G28*(NighDayMarkUp)</f>
        <v>160.90416666666664</v>
      </c>
      <c r="H28" s="424">
        <f>'[22]Night &amp; Day Cassette Cost'!H28+'[22]Night &amp; Day Cassette Cost'!H28*(NighDayMarkUp)</f>
        <v>180.98657407407407</v>
      </c>
      <c r="I28" s="424">
        <f>'[22]Night &amp; Day Cassette Cost'!I28+'[22]Night &amp; Day Cassette Cost'!I28*(NighDayMarkUp)</f>
        <v>201.31388888888887</v>
      </c>
      <c r="J28" s="424">
        <f>'[22]Night &amp; Day Cassette Cost'!J28+'[22]Night &amp; Day Cassette Cost'!J28*(NighDayMarkUp)</f>
        <v>221.39629629629627</v>
      </c>
      <c r="K28" s="424">
        <f>'[22]Night &amp; Day Cassette Cost'!K28+'[22]Night &amp; Day Cassette Cost'!K28*(NighDayMarkUp)</f>
        <v>241.47870370370364</v>
      </c>
      <c r="L28" s="424">
        <f>'[22]Night &amp; Day Cassette Cost'!L28+'[22]Night &amp; Day Cassette Cost'!L28*(NighDayMarkUp)</f>
        <v>251.51990740740735</v>
      </c>
    </row>
    <row r="29" spans="1:12" ht="24.95" customHeight="1" x14ac:dyDescent="0.4">
      <c r="A29" s="422">
        <v>2100</v>
      </c>
      <c r="B29" s="423">
        <f t="shared" si="3"/>
        <v>82.677165354330711</v>
      </c>
      <c r="C29" s="424">
        <f>'[22]Night &amp; Day Cassette Cost'!C29+'[22]Night &amp; Day Cassette Cost'!C29*(NighDayMarkUp)</f>
        <v>84.493055555555529</v>
      </c>
      <c r="D29" s="424">
        <f>'[22]Night &amp; Day Cassette Cost'!D29+'[22]Night &amp; Day Cassette Cost'!D29*(NighDayMarkUp)</f>
        <v>106.04490740740739</v>
      </c>
      <c r="E29" s="424">
        <f>'[22]Night &amp; Day Cassette Cost'!E29+'[22]Night &amp; Day Cassette Cost'!E29*(NighDayMarkUp)</f>
        <v>127.35185185185182</v>
      </c>
      <c r="F29" s="424">
        <f>'[22]Night &amp; Day Cassette Cost'!F29+'[22]Night &amp; Day Cassette Cost'!F29*(NighDayMarkUp)</f>
        <v>149.14861111111111</v>
      </c>
      <c r="G29" s="424">
        <f>'[22]Night &amp; Day Cassette Cost'!G29+'[22]Night &amp; Day Cassette Cost'!G29*(NighDayMarkUp)</f>
        <v>170.70046296296294</v>
      </c>
      <c r="H29" s="424">
        <f>'[22]Night &amp; Day Cassette Cost'!H29+'[22]Night &amp; Day Cassette Cost'!H29*(NighDayMarkUp)</f>
        <v>192.00740740740736</v>
      </c>
      <c r="I29" s="424">
        <f>'[22]Night &amp; Day Cassette Cost'!I29+'[22]Night &amp; Day Cassette Cost'!I29*(NighDayMarkUp)</f>
        <v>213.80416666666662</v>
      </c>
      <c r="J29" s="424">
        <f>'[22]Night &amp; Day Cassette Cost'!J29+'[22]Night &amp; Day Cassette Cost'!J29*(NighDayMarkUp)</f>
        <v>235.35601851851845</v>
      </c>
      <c r="K29" s="424">
        <f>'[22]Night &amp; Day Cassette Cost'!K29+'[22]Night &amp; Day Cassette Cost'!K29*(NighDayMarkUp)</f>
        <v>256.90787037037035</v>
      </c>
      <c r="L29" s="424">
        <f>'[22]Night &amp; Day Cassette Cost'!L29+'[22]Night &amp; Day Cassette Cost'!L29*(NighDayMarkUp)</f>
        <v>267.68379629629629</v>
      </c>
    </row>
    <row r="30" spans="1:12" ht="24.95" customHeight="1" x14ac:dyDescent="0.4">
      <c r="A30" s="430">
        <v>2300</v>
      </c>
      <c r="B30" s="423">
        <f t="shared" si="3"/>
        <v>90.551181102362207</v>
      </c>
      <c r="C30" s="424">
        <f>'[22]Night &amp; Day Cassette Cost'!C30+'[22]Night &amp; Day Cassette Cost'!C30*(NighDayMarkUp)</f>
        <v>88.901388888888874</v>
      </c>
      <c r="D30" s="424">
        <f>'[22]Night &amp; Day Cassette Cost'!D30+'[22]Night &amp; Day Cassette Cost'!D30*(NighDayMarkUp)</f>
        <v>111.67777777777775</v>
      </c>
      <c r="E30" s="424">
        <f>'[22]Night &amp; Day Cassette Cost'!E30+'[22]Night &amp; Day Cassette Cost'!E30*(NighDayMarkUp)</f>
        <v>134.9439814814815</v>
      </c>
      <c r="F30" s="424">
        <f>'[22]Night &amp; Day Cassette Cost'!F30+'[22]Night &amp; Day Cassette Cost'!F30*(NighDayMarkUp)</f>
        <v>157.72037037037035</v>
      </c>
      <c r="G30" s="424">
        <f>'[22]Night &amp; Day Cassette Cost'!G30+'[22]Night &amp; Day Cassette Cost'!G30*(NighDayMarkUp)</f>
        <v>180.74166666666662</v>
      </c>
      <c r="H30" s="424">
        <f>'[22]Night &amp; Day Cassette Cost'!H30+'[22]Night &amp; Day Cassette Cost'!H30*(NighDayMarkUp)</f>
        <v>203.51805555555546</v>
      </c>
      <c r="I30" s="424">
        <f>'[22]Night &amp; Day Cassette Cost'!I30+'[22]Night &amp; Day Cassette Cost'!I30*(NighDayMarkUp)</f>
        <v>226.53935185185179</v>
      </c>
      <c r="J30" s="424">
        <f>'[22]Night &amp; Day Cassette Cost'!J30+'[22]Night &amp; Day Cassette Cost'!J30*(NighDayMarkUp)</f>
        <v>249.31574074074067</v>
      </c>
      <c r="K30" s="424">
        <f>'[22]Night &amp; Day Cassette Cost'!K30+'[22]Night &amp; Day Cassette Cost'!K30*(NighDayMarkUp)</f>
        <v>272.09212962962954</v>
      </c>
      <c r="L30" s="424">
        <f>'[22]Night &amp; Day Cassette Cost'!L30+'[22]Night &amp; Day Cassette Cost'!L30*(NighDayMarkUp)</f>
        <v>283.6027777777777</v>
      </c>
    </row>
    <row r="31" spans="1:12" ht="24.95" customHeight="1" x14ac:dyDescent="0.4">
      <c r="A31" s="425">
        <v>2500</v>
      </c>
      <c r="B31" s="426">
        <f t="shared" si="3"/>
        <v>98.425196850393704</v>
      </c>
      <c r="C31" s="424">
        <f>'[22]Night &amp; Day Cassette Cost'!C31+'[22]Night &amp; Day Cassette Cost'!C31*(NighDayMarkUp)</f>
        <v>92.819907407407399</v>
      </c>
      <c r="D31" s="424">
        <f>'[22]Night &amp; Day Cassette Cost'!D31+'[22]Night &amp; Day Cassette Cost'!D31*(NighDayMarkUp)</f>
        <v>117.31064814814815</v>
      </c>
      <c r="E31" s="424">
        <f>'[22]Night &amp; Day Cassette Cost'!E31+'[22]Night &amp; Day Cassette Cost'!E31*(NighDayMarkUp)</f>
        <v>142.5361111111111</v>
      </c>
      <c r="F31" s="424">
        <f>'[22]Night &amp; Day Cassette Cost'!F31+'[22]Night &amp; Day Cassette Cost'!F31*(NighDayMarkUp)</f>
        <v>166.29212962962958</v>
      </c>
      <c r="G31" s="424">
        <f>'[22]Night &amp; Day Cassette Cost'!G31+'[22]Night &amp; Day Cassette Cost'!G31*(NighDayMarkUp)</f>
        <v>190.78287037037038</v>
      </c>
      <c r="H31" s="424">
        <f>'[22]Night &amp; Day Cassette Cost'!H31+'[22]Night &amp; Day Cassette Cost'!H31*(NighDayMarkUp)</f>
        <v>214.78379629629623</v>
      </c>
      <c r="I31" s="424">
        <f>'[22]Night &amp; Day Cassette Cost'!I31+'[22]Night &amp; Day Cassette Cost'!I31*(NighDayMarkUp)</f>
        <v>239.02962962962957</v>
      </c>
      <c r="J31" s="424">
        <f>'[22]Night &amp; Day Cassette Cost'!J31+'[22]Night &amp; Day Cassette Cost'!J31*(NighDayMarkUp)</f>
        <v>263.52037037037036</v>
      </c>
      <c r="K31" s="424">
        <f>'[22]Night &amp; Day Cassette Cost'!K31+'[22]Night &amp; Day Cassette Cost'!K31*(NighDayMarkUp)</f>
        <v>287.52129629629627</v>
      </c>
      <c r="L31" s="424">
        <f>'[22]Night &amp; Day Cassette Cost'!L31+'[22]Night &amp; Day Cassette Cost'!L31*(NighDayMarkUp)</f>
        <v>300.01157407407402</v>
      </c>
    </row>
    <row r="33" spans="1:12" x14ac:dyDescent="0.4">
      <c r="A33" s="149" t="s">
        <v>32</v>
      </c>
      <c r="C33" s="408"/>
      <c r="D33" s="409"/>
      <c r="E33" s="410"/>
      <c r="F33" s="410"/>
      <c r="G33" s="411"/>
    </row>
    <row r="34" spans="1:12" x14ac:dyDescent="0.4">
      <c r="A34" s="413" t="s">
        <v>10</v>
      </c>
      <c r="B34" s="414"/>
      <c r="C34" s="415">
        <v>600</v>
      </c>
      <c r="D34" s="415">
        <v>800</v>
      </c>
      <c r="E34" s="415">
        <v>1000</v>
      </c>
      <c r="F34" s="415">
        <v>1200</v>
      </c>
      <c r="G34" s="415">
        <v>1400</v>
      </c>
      <c r="H34" s="416">
        <v>1600</v>
      </c>
      <c r="I34" s="417">
        <v>1800</v>
      </c>
      <c r="J34" s="417">
        <v>2000</v>
      </c>
      <c r="K34" s="418">
        <v>2200</v>
      </c>
      <c r="L34" s="418">
        <v>2300</v>
      </c>
    </row>
    <row r="35" spans="1:12" ht="22.5" x14ac:dyDescent="0.3">
      <c r="A35" s="419"/>
      <c r="B35" s="420" t="s">
        <v>2</v>
      </c>
      <c r="C35" s="421">
        <f>CONVERT(C34,"mm","in")</f>
        <v>23.622047244094489</v>
      </c>
      <c r="D35" s="421">
        <f t="shared" ref="D35:L35" si="4">CONVERT(D34,"mm","in")</f>
        <v>31.496062992125985</v>
      </c>
      <c r="E35" s="421">
        <f t="shared" si="4"/>
        <v>39.370078740157481</v>
      </c>
      <c r="F35" s="421">
        <f t="shared" si="4"/>
        <v>47.244094488188978</v>
      </c>
      <c r="G35" s="421">
        <f t="shared" si="4"/>
        <v>55.118110236220467</v>
      </c>
      <c r="H35" s="421">
        <f t="shared" si="4"/>
        <v>62.99212598425197</v>
      </c>
      <c r="I35" s="421">
        <f t="shared" si="4"/>
        <v>70.866141732283467</v>
      </c>
      <c r="J35" s="421">
        <f t="shared" si="4"/>
        <v>78.740157480314963</v>
      </c>
      <c r="K35" s="421">
        <f t="shared" si="4"/>
        <v>86.614173228346459</v>
      </c>
      <c r="L35" s="421">
        <f t="shared" si="4"/>
        <v>90.551181102362207</v>
      </c>
    </row>
    <row r="36" spans="1:12" ht="24.95" customHeight="1" x14ac:dyDescent="0.4">
      <c r="A36" s="422">
        <v>300</v>
      </c>
      <c r="B36" s="423">
        <f>CONVERT(A36,"mm","in")</f>
        <v>11.811023622047244</v>
      </c>
      <c r="C36" s="424">
        <f>'[22]Night &amp; Day Cassette Cost'!C36+'[22]Night &amp; Day Cassette Cost'!C36*(NighDayMarkUp)</f>
        <v>52.655092592592574</v>
      </c>
      <c r="D36" s="424">
        <f>'[22]Night &amp; Day Cassette Cost'!D36+'[22]Night &amp; Day Cassette Cost'!D36*(NighDayMarkUp)</f>
        <v>63.186111111111096</v>
      </c>
      <c r="E36" s="424">
        <f>'[22]Night &amp; Day Cassette Cost'!E36+'[22]Night &amp; Day Cassette Cost'!E36*(NighDayMarkUp)</f>
        <v>74.206944444444431</v>
      </c>
      <c r="F36" s="424">
        <f>'[22]Night &amp; Day Cassette Cost'!F36+'[22]Night &amp; Day Cassette Cost'!F36*(NighDayMarkUp)</f>
        <v>84.982870370370378</v>
      </c>
      <c r="G36" s="424">
        <f>'[22]Night &amp; Day Cassette Cost'!G36+'[22]Night &amp; Day Cassette Cost'!G36*(NighDayMarkUp)</f>
        <v>95.758796296296268</v>
      </c>
      <c r="H36" s="424">
        <f>'[22]Night &amp; Day Cassette Cost'!H36+'[22]Night &amp; Day Cassette Cost'!H36*(NighDayMarkUp)</f>
        <v>106.53472222222221</v>
      </c>
      <c r="I36" s="424">
        <f>'[22]Night &amp; Day Cassette Cost'!I36+'[22]Night &amp; Day Cassette Cost'!I36*(NighDayMarkUp)</f>
        <v>117.06574074074075</v>
      </c>
      <c r="J36" s="424">
        <f>'[22]Night &amp; Day Cassette Cost'!J36+'[22]Night &amp; Day Cassette Cost'!J36*(NighDayMarkUp)</f>
        <v>128.08657407407404</v>
      </c>
      <c r="K36" s="424">
        <f>'[22]Night &amp; Day Cassette Cost'!K36+'[22]Night &amp; Day Cassette Cost'!K36*(NighDayMarkUp)</f>
        <v>138.86249999999995</v>
      </c>
      <c r="L36" s="424">
        <f>'[22]Night &amp; Day Cassette Cost'!L36+'[22]Night &amp; Day Cassette Cost'!L36*(NighDayMarkUp)</f>
        <v>144.23980263333328</v>
      </c>
    </row>
    <row r="37" spans="1:12" ht="24.95" customHeight="1" x14ac:dyDescent="0.4">
      <c r="A37" s="422">
        <v>500</v>
      </c>
      <c r="B37" s="423">
        <f t="shared" ref="B37:B47" si="5">CONVERT(A37,"mm","in")</f>
        <v>19.685039370078741</v>
      </c>
      <c r="C37" s="424">
        <f>'[22]Night &amp; Day Cassette Cost'!C37+'[22]Night &amp; Day Cassette Cost'!C37*(NighDayMarkUp)</f>
        <v>56.818518518518509</v>
      </c>
      <c r="D37" s="424">
        <f>'[22]Night &amp; Day Cassette Cost'!D37+'[22]Night &amp; Day Cassette Cost'!D37*(NighDayMarkUp)</f>
        <v>68.818981481481458</v>
      </c>
      <c r="E37" s="424">
        <f>'[22]Night &amp; Day Cassette Cost'!E37+'[22]Night &amp; Day Cassette Cost'!E37*(NighDayMarkUp)</f>
        <v>81.064351851851853</v>
      </c>
      <c r="F37" s="424">
        <f>'[22]Night &amp; Day Cassette Cost'!F37+'[22]Night &amp; Day Cassette Cost'!F37*(NighDayMarkUp)</f>
        <v>92.819907407407399</v>
      </c>
      <c r="G37" s="424">
        <f>'[22]Night &amp; Day Cassette Cost'!G37+'[22]Night &amp; Day Cassette Cost'!G37*(NighDayMarkUp)</f>
        <v>104.82037037037034</v>
      </c>
      <c r="H37" s="424">
        <f>'[22]Night &amp; Day Cassette Cost'!H37+'[22]Night &amp; Day Cassette Cost'!H37*(NighDayMarkUp)</f>
        <v>117.06574074074075</v>
      </c>
      <c r="I37" s="424">
        <f>'[22]Night &amp; Day Cassette Cost'!I37+'[22]Night &amp; Day Cassette Cost'!I37*(NighDayMarkUp)</f>
        <v>129.06620370370365</v>
      </c>
      <c r="J37" s="424">
        <f>'[22]Night &amp; Day Cassette Cost'!J37+'[22]Night &amp; Day Cassette Cost'!J37*(NighDayMarkUp)</f>
        <v>141.06666666666663</v>
      </c>
      <c r="K37" s="424">
        <f>'[22]Night &amp; Day Cassette Cost'!K37+'[22]Night &amp; Day Cassette Cost'!K37*(NighDayMarkUp)</f>
        <v>153.06712962962959</v>
      </c>
      <c r="L37" s="424">
        <f>'[22]Night &amp; Day Cassette Cost'!L37+'[22]Night &amp; Day Cassette Cost'!L37*(NighDayMarkUp)</f>
        <v>159.08327225555553</v>
      </c>
    </row>
    <row r="38" spans="1:12" ht="24.95" customHeight="1" x14ac:dyDescent="0.4">
      <c r="A38" s="422">
        <v>700</v>
      </c>
      <c r="B38" s="423">
        <f t="shared" si="5"/>
        <v>27.559055118110233</v>
      </c>
      <c r="C38" s="424">
        <f>'[22]Night &amp; Day Cassette Cost'!C38+'[22]Night &amp; Day Cassette Cost'!C38*(NighDayMarkUp)</f>
        <v>60.981944444444444</v>
      </c>
      <c r="D38" s="424">
        <f>'[22]Night &amp; Day Cassette Cost'!D38+'[22]Night &amp; Day Cassette Cost'!D38*(NighDayMarkUp)</f>
        <v>74.206944444444431</v>
      </c>
      <c r="E38" s="424">
        <f>'[22]Night &amp; Day Cassette Cost'!E38+'[22]Night &amp; Day Cassette Cost'!E38*(NighDayMarkUp)</f>
        <v>87.676851851851822</v>
      </c>
      <c r="F38" s="424">
        <f>'[22]Night &amp; Day Cassette Cost'!F38+'[22]Night &amp; Day Cassette Cost'!F38*(NighDayMarkUp)</f>
        <v>100.90185185185184</v>
      </c>
      <c r="G38" s="424">
        <f>'[22]Night &amp; Day Cassette Cost'!G38+'[22]Night &amp; Day Cassette Cost'!G38*(NighDayMarkUp)</f>
        <v>114.12685185185184</v>
      </c>
      <c r="H38" s="424">
        <f>'[22]Night &amp; Day Cassette Cost'!H38+'[22]Night &amp; Day Cassette Cost'!H38*(NighDayMarkUp)</f>
        <v>127.35185185185182</v>
      </c>
      <c r="I38" s="424">
        <f>'[22]Night &amp; Day Cassette Cost'!I38+'[22]Night &amp; Day Cassette Cost'!I38*(NighDayMarkUp)</f>
        <v>140.57685185185181</v>
      </c>
      <c r="J38" s="424">
        <f>'[22]Night &amp; Day Cassette Cost'!J38+'[22]Night &amp; Day Cassette Cost'!J38*(NighDayMarkUp)</f>
        <v>154.29166666666663</v>
      </c>
      <c r="K38" s="424">
        <f>'[22]Night &amp; Day Cassette Cost'!K38+'[22]Night &amp; Day Cassette Cost'!K38*(NighDayMarkUp)</f>
        <v>167.51666666666665</v>
      </c>
      <c r="L38" s="424">
        <f>'[22]Night &amp; Day Cassette Cost'!L38+'[22]Night &amp; Day Cassette Cost'!L38*(NighDayMarkUp)</f>
        <v>173.92674187777777</v>
      </c>
    </row>
    <row r="39" spans="1:12" ht="24.95" customHeight="1" x14ac:dyDescent="0.4">
      <c r="A39" s="422">
        <v>900</v>
      </c>
      <c r="B39" s="423">
        <f t="shared" si="5"/>
        <v>35.433070866141733</v>
      </c>
      <c r="C39" s="424">
        <f>'[22]Night &amp; Day Cassette Cost'!C39+'[22]Night &amp; Day Cassette Cost'!C39*(NighDayMarkUp)</f>
        <v>65.145370370370358</v>
      </c>
      <c r="D39" s="424">
        <f>'[22]Night &amp; Day Cassette Cost'!D39+'[22]Night &amp; Day Cassette Cost'!D39*(NighDayMarkUp)</f>
        <v>79.594907407407405</v>
      </c>
      <c r="E39" s="424">
        <f>'[22]Night &amp; Day Cassette Cost'!E39+'[22]Night &amp; Day Cassette Cost'!E39*(NighDayMarkUp)</f>
        <v>94.534259259259215</v>
      </c>
      <c r="F39" s="424">
        <f>'[22]Night &amp; Day Cassette Cost'!F39+'[22]Night &amp; Day Cassette Cost'!F39*(NighDayMarkUp)</f>
        <v>108.98379629629628</v>
      </c>
      <c r="G39" s="424">
        <f>'[22]Night &amp; Day Cassette Cost'!G39+'[22]Night &amp; Day Cassette Cost'!G39*(NighDayMarkUp)</f>
        <v>123.67824074074072</v>
      </c>
      <c r="H39" s="424">
        <f>'[22]Night &amp; Day Cassette Cost'!H39+'[22]Night &amp; Day Cassette Cost'!H39*(NighDayMarkUp)</f>
        <v>138.12777777777771</v>
      </c>
      <c r="I39" s="424">
        <f>'[22]Night &amp; Day Cassette Cost'!I39+'[22]Night &amp; Day Cassette Cost'!I39*(NighDayMarkUp)</f>
        <v>152.5773148148148</v>
      </c>
      <c r="J39" s="424">
        <f>'[22]Night &amp; Day Cassette Cost'!J39+'[22]Night &amp; Day Cassette Cost'!J39*(NighDayMarkUp)</f>
        <v>167.2717592592592</v>
      </c>
      <c r="K39" s="424">
        <f>'[22]Night &amp; Day Cassette Cost'!K39+'[22]Night &amp; Day Cassette Cost'!K39*(NighDayMarkUp)</f>
        <v>181.72129629629626</v>
      </c>
      <c r="L39" s="424">
        <f>'[22]Night &amp; Day Cassette Cost'!L39+'[22]Night &amp; Day Cassette Cost'!L39*(NighDayMarkUp)</f>
        <v>189.09289562222213</v>
      </c>
    </row>
    <row r="40" spans="1:12" ht="24.95" customHeight="1" x14ac:dyDescent="0.4">
      <c r="A40" s="422">
        <v>1100</v>
      </c>
      <c r="B40" s="423">
        <f t="shared" si="5"/>
        <v>43.30708661417323</v>
      </c>
      <c r="C40" s="424">
        <f>'[22]Night &amp; Day Cassette Cost'!C40+'[22]Night &amp; Day Cassette Cost'!C40*(NighDayMarkUp)</f>
        <v>69.308796296296293</v>
      </c>
      <c r="D40" s="424">
        <f>'[22]Night &amp; Day Cassette Cost'!D40+'[22]Night &amp; Day Cassette Cost'!D40*(NighDayMarkUp)</f>
        <v>85.227777777777732</v>
      </c>
      <c r="E40" s="424">
        <f>'[22]Night &amp; Day Cassette Cost'!E40+'[22]Night &amp; Day Cassette Cost'!E40*(NighDayMarkUp)</f>
        <v>100.90185185185184</v>
      </c>
      <c r="F40" s="424">
        <f>'[22]Night &amp; Day Cassette Cost'!F40+'[22]Night &amp; Day Cassette Cost'!F40*(NighDayMarkUp)</f>
        <v>117.06574074074075</v>
      </c>
      <c r="G40" s="424">
        <f>'[22]Night &amp; Day Cassette Cost'!G40+'[22]Night &amp; Day Cassette Cost'!G40*(NighDayMarkUp)</f>
        <v>132.98472222222225</v>
      </c>
      <c r="H40" s="424">
        <f>'[22]Night &amp; Day Cassette Cost'!H40+'[22]Night &amp; Day Cassette Cost'!H40*(NighDayMarkUp)</f>
        <v>148.65879629629626</v>
      </c>
      <c r="I40" s="424">
        <f>'[22]Night &amp; Day Cassette Cost'!I40+'[22]Night &amp; Day Cassette Cost'!I40*(NighDayMarkUp)</f>
        <v>164.57777777777775</v>
      </c>
      <c r="J40" s="424">
        <f>'[22]Night &amp; Day Cassette Cost'!J40+'[22]Night &amp; Day Cassette Cost'!J40*(NighDayMarkUp)</f>
        <v>180.49675925925922</v>
      </c>
      <c r="K40" s="424">
        <f>'[22]Night &amp; Day Cassette Cost'!K40+'[22]Night &amp; Day Cassette Cost'!K40*(NighDayMarkUp)</f>
        <v>196.17083333333329</v>
      </c>
      <c r="L40" s="424">
        <f>'[22]Night &amp; Day Cassette Cost'!L40+'[22]Night &amp; Day Cassette Cost'!L40*(NighDayMarkUp)</f>
        <v>203.9363652444444</v>
      </c>
    </row>
    <row r="41" spans="1:12" ht="24.95" customHeight="1" x14ac:dyDescent="0.4">
      <c r="A41" s="422">
        <v>1300</v>
      </c>
      <c r="B41" s="423">
        <f t="shared" si="5"/>
        <v>51.181102362204726</v>
      </c>
      <c r="C41" s="424">
        <f>'[22]Night &amp; Day Cassette Cost'!C41+'[22]Night &amp; Day Cassette Cost'!C41*(NighDayMarkUp)</f>
        <v>73.962037037037035</v>
      </c>
      <c r="D41" s="424">
        <f>'[22]Night &amp; Day Cassette Cost'!D41+'[22]Night &amp; Day Cassette Cost'!D41*(NighDayMarkUp)</f>
        <v>90.615740740740733</v>
      </c>
      <c r="E41" s="424">
        <f>'[22]Night &amp; Day Cassette Cost'!E41+'[22]Night &amp; Day Cassette Cost'!E41*(NighDayMarkUp)</f>
        <v>107.75925925925924</v>
      </c>
      <c r="F41" s="424">
        <f>'[22]Night &amp; Day Cassette Cost'!F41+'[22]Night &amp; Day Cassette Cost'!F41*(NighDayMarkUp)</f>
        <v>124.90277777777776</v>
      </c>
      <c r="G41" s="424">
        <f>'[22]Night &amp; Day Cassette Cost'!G41+'[22]Night &amp; Day Cassette Cost'!G41*(NighDayMarkUp)</f>
        <v>142.04629629629628</v>
      </c>
      <c r="H41" s="424">
        <f>'[22]Night &amp; Day Cassette Cost'!H41+'[22]Night &amp; Day Cassette Cost'!H41*(NighDayMarkUp)</f>
        <v>159.18981481481481</v>
      </c>
      <c r="I41" s="424">
        <f>'[22]Night &amp; Day Cassette Cost'!I41+'[22]Night &amp; Day Cassette Cost'!I41*(NighDayMarkUp)</f>
        <v>176.08842592592589</v>
      </c>
      <c r="J41" s="424">
        <f>'[22]Night &amp; Day Cassette Cost'!J41+'[22]Night &amp; Day Cassette Cost'!J41*(NighDayMarkUp)</f>
        <v>193.23194444444442</v>
      </c>
      <c r="K41" s="424">
        <f>'[22]Night &amp; Day Cassette Cost'!K41+'[22]Night &amp; Day Cassette Cost'!K41*(NighDayMarkUp)</f>
        <v>210.3754629629629</v>
      </c>
      <c r="L41" s="424">
        <f>'[22]Night &amp; Day Cassette Cost'!L41+'[22]Night &amp; Day Cassette Cost'!L41*(NighDayMarkUp)</f>
        <v>219.10251898888887</v>
      </c>
    </row>
    <row r="42" spans="1:12" ht="24.95" customHeight="1" x14ac:dyDescent="0.4">
      <c r="A42" s="422">
        <v>1500</v>
      </c>
      <c r="B42" s="423">
        <f t="shared" si="5"/>
        <v>59.055118110236215</v>
      </c>
      <c r="C42" s="424">
        <f>'[22]Night &amp; Day Cassette Cost'!C42+'[22]Night &amp; Day Cassette Cost'!C42*(NighDayMarkUp)</f>
        <v>78.125462962962928</v>
      </c>
      <c r="D42" s="424">
        <f>'[22]Night &amp; Day Cassette Cost'!D42+'[22]Night &amp; Day Cassette Cost'!D42*(NighDayMarkUp)</f>
        <v>96.248611111111089</v>
      </c>
      <c r="E42" s="424">
        <f>'[22]Night &amp; Day Cassette Cost'!E42+'[22]Night &amp; Day Cassette Cost'!E42*(NighDayMarkUp)</f>
        <v>114.61666666666663</v>
      </c>
      <c r="F42" s="424">
        <f>'[22]Night &amp; Day Cassette Cost'!F42+'[22]Night &amp; Day Cassette Cost'!F42*(NighDayMarkUp)</f>
        <v>132.98472222222225</v>
      </c>
      <c r="G42" s="424">
        <f>'[22]Night &amp; Day Cassette Cost'!G42+'[22]Night &amp; Day Cassette Cost'!G42*(NighDayMarkUp)</f>
        <v>151.35277777777776</v>
      </c>
      <c r="H42" s="424">
        <f>'[22]Night &amp; Day Cassette Cost'!H42+'[22]Night &amp; Day Cassette Cost'!H42*(NighDayMarkUp)</f>
        <v>169.7208333333333</v>
      </c>
      <c r="I42" s="424">
        <f>'[22]Night &amp; Day Cassette Cost'!I42+'[22]Night &amp; Day Cassette Cost'!I42*(NighDayMarkUp)</f>
        <v>188.08888888888887</v>
      </c>
      <c r="J42" s="424">
        <f>'[22]Night &amp; Day Cassette Cost'!J42+'[22]Night &amp; Day Cassette Cost'!J42*(NighDayMarkUp)</f>
        <v>206.45694444444439</v>
      </c>
      <c r="K42" s="424">
        <f>'[22]Night &amp; Day Cassette Cost'!K42+'[22]Night &amp; Day Cassette Cost'!K42*(NighDayMarkUp)</f>
        <v>224.58009259259259</v>
      </c>
      <c r="L42" s="424">
        <f>'[22]Night &amp; Day Cassette Cost'!L42+'[22]Night &amp; Day Cassette Cost'!L42*(NighDayMarkUp)</f>
        <v>233.94598861111109</v>
      </c>
    </row>
    <row r="43" spans="1:12" ht="24.95" customHeight="1" x14ac:dyDescent="0.4">
      <c r="A43" s="422">
        <v>1700</v>
      </c>
      <c r="B43" s="423">
        <f t="shared" si="5"/>
        <v>66.929133858267718</v>
      </c>
      <c r="C43" s="424">
        <f>'[22]Night &amp; Day Cassette Cost'!C43+'[22]Night &amp; Day Cassette Cost'!C43*(NighDayMarkUp)</f>
        <v>82.288888888888877</v>
      </c>
      <c r="D43" s="424">
        <f>'[22]Night &amp; Day Cassette Cost'!D43+'[22]Night &amp; Day Cassette Cost'!D43*(NighDayMarkUp)</f>
        <v>101.63657407407405</v>
      </c>
      <c r="E43" s="424">
        <f>'[22]Night &amp; Day Cassette Cost'!E43+'[22]Night &amp; Day Cassette Cost'!E43*(NighDayMarkUp)</f>
        <v>121.22916666666666</v>
      </c>
      <c r="F43" s="424">
        <f>'[22]Night &amp; Day Cassette Cost'!F43+'[22]Night &amp; Day Cassette Cost'!F43*(NighDayMarkUp)</f>
        <v>141.06666666666663</v>
      </c>
      <c r="G43" s="424">
        <f>'[22]Night &amp; Day Cassette Cost'!G43+'[22]Night &amp; Day Cassette Cost'!G43*(NighDayMarkUp)</f>
        <v>160.65925925925922</v>
      </c>
      <c r="H43" s="424">
        <f>'[22]Night &amp; Day Cassette Cost'!H43+'[22]Night &amp; Day Cassette Cost'!H43*(NighDayMarkUp)</f>
        <v>180.49675925925922</v>
      </c>
      <c r="I43" s="424">
        <f>'[22]Night &amp; Day Cassette Cost'!I43+'[22]Night &amp; Day Cassette Cost'!I43*(NighDayMarkUp)</f>
        <v>199.84444444444443</v>
      </c>
      <c r="J43" s="424">
        <f>'[22]Night &amp; Day Cassette Cost'!J43+'[22]Night &amp; Day Cassette Cost'!J43*(NighDayMarkUp)</f>
        <v>219.43703703703702</v>
      </c>
      <c r="K43" s="424">
        <f>'[22]Night &amp; Day Cassette Cost'!K43+'[22]Night &amp; Day Cassette Cost'!K43*(NighDayMarkUp)</f>
        <v>239.02962962962957</v>
      </c>
      <c r="L43" s="424">
        <f>'[22]Night &amp; Day Cassette Cost'!L43+'[22]Night &amp; Day Cassette Cost'!L43*(NighDayMarkUp)</f>
        <v>248.78945823333328</v>
      </c>
    </row>
    <row r="44" spans="1:12" ht="24.95" customHeight="1" x14ac:dyDescent="0.4">
      <c r="A44" s="422">
        <v>1900</v>
      </c>
      <c r="B44" s="423">
        <f t="shared" si="5"/>
        <v>74.803149606299215</v>
      </c>
      <c r="C44" s="424">
        <f>'[22]Night &amp; Day Cassette Cost'!C44+'[22]Night &amp; Day Cassette Cost'!C44*(NighDayMarkUp)</f>
        <v>86.452314814814798</v>
      </c>
      <c r="D44" s="424">
        <f>'[22]Night &amp; Day Cassette Cost'!D44+'[22]Night &amp; Day Cassette Cost'!D44*(NighDayMarkUp)</f>
        <v>107.51435185185183</v>
      </c>
      <c r="E44" s="424">
        <f>'[22]Night &amp; Day Cassette Cost'!E44+'[22]Night &amp; Day Cassette Cost'!E44*(NighDayMarkUp)</f>
        <v>128.08657407407404</v>
      </c>
      <c r="F44" s="424">
        <f>'[22]Night &amp; Day Cassette Cost'!F44+'[22]Night &amp; Day Cassette Cost'!F44*(NighDayMarkUp)</f>
        <v>149.14861111111111</v>
      </c>
      <c r="G44" s="424">
        <f>'[22]Night &amp; Day Cassette Cost'!G44+'[22]Night &amp; Day Cassette Cost'!G44*(NighDayMarkUp)</f>
        <v>169.96574074074076</v>
      </c>
      <c r="H44" s="424">
        <f>'[22]Night &amp; Day Cassette Cost'!H44+'[22]Night &amp; Day Cassette Cost'!H44*(NighDayMarkUp)</f>
        <v>190.78287037037038</v>
      </c>
      <c r="I44" s="424">
        <f>'[22]Night &amp; Day Cassette Cost'!I44+'[22]Night &amp; Day Cassette Cost'!I44*(NighDayMarkUp)</f>
        <v>211.59999999999994</v>
      </c>
      <c r="J44" s="424">
        <f>'[22]Night &amp; Day Cassette Cost'!J44+'[22]Night &amp; Day Cassette Cost'!J44*(NighDayMarkUp)</f>
        <v>232.66203703703704</v>
      </c>
      <c r="K44" s="424">
        <f>'[22]Night &amp; Day Cassette Cost'!K44+'[22]Night &amp; Day Cassette Cost'!K44*(NighDayMarkUp)</f>
        <v>253.23425925925918</v>
      </c>
      <c r="L44" s="424">
        <f>'[22]Night &amp; Day Cassette Cost'!L44+'[22]Night &amp; Day Cassette Cost'!L44*(NighDayMarkUp)</f>
        <v>263.95561197777772</v>
      </c>
    </row>
    <row r="45" spans="1:12" ht="24.95" customHeight="1" x14ac:dyDescent="0.4">
      <c r="A45" s="422">
        <v>2100</v>
      </c>
      <c r="B45" s="423">
        <f t="shared" si="5"/>
        <v>82.677165354330711</v>
      </c>
      <c r="C45" s="424">
        <f>'[22]Night &amp; Day Cassette Cost'!C45+'[22]Night &amp; Day Cassette Cost'!C45*(NighDayMarkUp)</f>
        <v>90.615740740740733</v>
      </c>
      <c r="D45" s="424">
        <f>'[22]Night &amp; Day Cassette Cost'!D45+'[22]Night &amp; Day Cassette Cost'!D45*(NighDayMarkUp)</f>
        <v>112.90231481481479</v>
      </c>
      <c r="E45" s="424">
        <f>'[22]Night &amp; Day Cassette Cost'!E45+'[22]Night &amp; Day Cassette Cost'!E45*(NighDayMarkUp)</f>
        <v>134.9439814814815</v>
      </c>
      <c r="F45" s="424">
        <f>'[22]Night &amp; Day Cassette Cost'!F45+'[22]Night &amp; Day Cassette Cost'!F45*(NighDayMarkUp)</f>
        <v>157.2305555555555</v>
      </c>
      <c r="G45" s="424">
        <f>'[22]Night &amp; Day Cassette Cost'!G45+'[22]Night &amp; Day Cassette Cost'!G45*(NighDayMarkUp)</f>
        <v>179.02731481481482</v>
      </c>
      <c r="H45" s="424">
        <f>'[22]Night &amp; Day Cassette Cost'!H45+'[22]Night &amp; Day Cassette Cost'!H45*(NighDayMarkUp)</f>
        <v>201.31388888888887</v>
      </c>
      <c r="I45" s="424">
        <f>'[22]Night &amp; Day Cassette Cost'!I45+'[22]Night &amp; Day Cassette Cost'!I45*(NighDayMarkUp)</f>
        <v>223.3555555555555</v>
      </c>
      <c r="J45" s="424">
        <f>'[22]Night &amp; Day Cassette Cost'!J45+'[22]Night &amp; Day Cassette Cost'!J45*(NighDayMarkUp)</f>
        <v>245.64212962962958</v>
      </c>
      <c r="K45" s="424">
        <f>'[22]Night &amp; Day Cassette Cost'!K45+'[22]Night &amp; Day Cassette Cost'!K45*(NighDayMarkUp)</f>
        <v>267.92870370370372</v>
      </c>
      <c r="L45" s="424">
        <f>'[22]Night &amp; Day Cassette Cost'!L45+'[22]Night &amp; Day Cassette Cost'!L45*(NighDayMarkUp)</f>
        <v>278.79908159999997</v>
      </c>
    </row>
    <row r="46" spans="1:12" ht="24.95" customHeight="1" x14ac:dyDescent="0.4">
      <c r="A46" s="430">
        <v>2300</v>
      </c>
      <c r="B46" s="423">
        <f t="shared" si="5"/>
        <v>90.551181102362207</v>
      </c>
      <c r="C46" s="424">
        <f>'[22]Night &amp; Day Cassette Cost'!C46+'[22]Night &amp; Day Cassette Cost'!C46*(NighDayMarkUp)</f>
        <v>94.779166666666654</v>
      </c>
      <c r="D46" s="424">
        <f>'[22]Night &amp; Day Cassette Cost'!D46+'[22]Night &amp; Day Cassette Cost'!D46*(NighDayMarkUp)</f>
        <v>118.53518518518516</v>
      </c>
      <c r="E46" s="424">
        <f>'[22]Night &amp; Day Cassette Cost'!E46+'[22]Night &amp; Day Cassette Cost'!E46*(NighDayMarkUp)</f>
        <v>141.55648148148148</v>
      </c>
      <c r="F46" s="424">
        <f>'[22]Night &amp; Day Cassette Cost'!F46+'[22]Night &amp; Day Cassette Cost'!F46*(NighDayMarkUp)</f>
        <v>165.31249999999994</v>
      </c>
      <c r="G46" s="424">
        <f>'[22]Night &amp; Day Cassette Cost'!G46+'[22]Night &amp; Day Cassette Cost'!G46*(NighDayMarkUp)</f>
        <v>188.33379629629627</v>
      </c>
      <c r="H46" s="424">
        <f>'[22]Night &amp; Day Cassette Cost'!H46+'[22]Night &amp; Day Cassette Cost'!H46*(NighDayMarkUp)</f>
        <v>212.08981481481479</v>
      </c>
      <c r="I46" s="424">
        <f>'[22]Night &amp; Day Cassette Cost'!I46+'[22]Night &amp; Day Cassette Cost'!I46*(NighDayMarkUp)</f>
        <v>235.35601851851845</v>
      </c>
      <c r="J46" s="424">
        <f>'[22]Night &amp; Day Cassette Cost'!J46+'[22]Night &amp; Day Cassette Cost'!J46*(NighDayMarkUp)</f>
        <v>258.86712962962963</v>
      </c>
      <c r="K46" s="424">
        <f>'[22]Night &amp; Day Cassette Cost'!K46+'[22]Night &amp; Day Cassette Cost'!K46*(NighDayMarkUp)</f>
        <v>282.13333333333327</v>
      </c>
      <c r="L46" s="424">
        <f>'[22]Night &amp; Day Cassette Cost'!L46+'[22]Night &amp; Day Cassette Cost'!L46*(NighDayMarkUp)</f>
        <v>293.64255122222215</v>
      </c>
    </row>
    <row r="47" spans="1:12" ht="24.95" customHeight="1" x14ac:dyDescent="0.4">
      <c r="A47" s="425">
        <v>2500</v>
      </c>
      <c r="B47" s="426">
        <f t="shared" si="5"/>
        <v>98.425196850393704</v>
      </c>
      <c r="C47" s="424">
        <f>'[22]Night &amp; Day Cassette Cost'!C47+'[22]Night &amp; Day Cassette Cost'!C47*(NighDayMarkUp)</f>
        <v>99.432407407407368</v>
      </c>
      <c r="D47" s="424">
        <f>'[22]Night &amp; Day Cassette Cost'!D47+'[22]Night &amp; Day Cassette Cost'!D47*(NighDayMarkUp)</f>
        <v>124.16805555555555</v>
      </c>
      <c r="E47" s="424">
        <f>'[22]Night &amp; Day Cassette Cost'!E47+'[22]Night &amp; Day Cassette Cost'!E47*(NighDayMarkUp)</f>
        <v>148.16898148148147</v>
      </c>
      <c r="F47" s="424">
        <f>'[22]Night &amp; Day Cassette Cost'!F47+'[22]Night &amp; Day Cassette Cost'!F47*(NighDayMarkUp)</f>
        <v>173.63935185185176</v>
      </c>
      <c r="G47" s="424">
        <f>'[22]Night &amp; Day Cassette Cost'!G47+'[22]Night &amp; Day Cassette Cost'!G47*(NighDayMarkUp)</f>
        <v>197.3953703703703</v>
      </c>
      <c r="H47" s="424">
        <f>'[22]Night &amp; Day Cassette Cost'!H47+'[22]Night &amp; Day Cassette Cost'!H47*(NighDayMarkUp)</f>
        <v>222.86574074074068</v>
      </c>
      <c r="I47" s="424">
        <f>'[22]Night &amp; Day Cassette Cost'!I47+'[22]Night &amp; Day Cassette Cost'!I47*(NighDayMarkUp)</f>
        <v>246.86666666666667</v>
      </c>
      <c r="J47" s="424">
        <f>'[22]Night &amp; Day Cassette Cost'!J47+'[22]Night &amp; Day Cassette Cost'!J47*(NighDayMarkUp)</f>
        <v>272.33703703703696</v>
      </c>
      <c r="K47" s="424">
        <f>'[22]Night &amp; Day Cassette Cost'!K47+'[22]Night &amp; Day Cassette Cost'!K47*(NighDayMarkUp)</f>
        <v>296.33796296296293</v>
      </c>
      <c r="L47" s="424">
        <f>'[22]Night &amp; Day Cassette Cost'!L47+'[22]Night &amp; Day Cassette Cost'!L47*(NighDayMarkUp)</f>
        <v>308.48602084444428</v>
      </c>
    </row>
    <row r="49" spans="1:1" x14ac:dyDescent="0.4">
      <c r="A49" s="431" t="s">
        <v>522</v>
      </c>
    </row>
  </sheetData>
  <pageMargins left="0.7" right="0.7" top="0.75" bottom="0.75" header="0.3" footer="0.3"/>
  <pageSetup paperSize="9" scale="45" orientation="portrait" r:id="rId1"/>
  <headerFooter>
    <oddHeader xml:space="preserve">&amp;C&amp;"-,Bold"&amp;18Night and Day Cassette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B6E7-AE0B-4B02-879E-825F5F5DC37D}">
  <dimension ref="A1"/>
  <sheetViews>
    <sheetView workbookViewId="0">
      <selection activeCell="F18" sqref="F18"/>
    </sheetView>
  </sheetViews>
  <sheetFormatPr defaultRowHeight="15" x14ac:dyDescent="0.25"/>
  <sheetData>
    <row r="1" spans="1:1" x14ac:dyDescent="0.25">
      <c r="A1" t="s">
        <v>1273</v>
      </c>
    </row>
  </sheetData>
  <pageMargins left="0.7" right="0.7" top="0.75" bottom="0.75" header="0.3" footer="0.3"/>
  <pageSetup paperSize="9" orientation="portrait" r:id="rId1"/>
  <customProperties>
    <customPr name="SSC_SHEET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5695-A132-45F8-883A-57BBC12EFD06}">
  <dimension ref="A1:L48"/>
  <sheetViews>
    <sheetView view="pageBreakPreview" topLeftCell="A3" zoomScale="70" zoomScaleNormal="100" zoomScaleSheetLayoutView="70" workbookViewId="0">
      <selection activeCell="U29" sqref="U29"/>
    </sheetView>
  </sheetViews>
  <sheetFormatPr defaultRowHeight="24" x14ac:dyDescent="0.4"/>
  <cols>
    <col min="1" max="1" width="14.7109375" style="490" customWidth="1"/>
    <col min="2" max="2" width="14.7109375" style="480" customWidth="1"/>
    <col min="3" max="8" width="14.7109375" style="483" customWidth="1"/>
    <col min="9" max="12" width="14.7109375" style="484" customWidth="1"/>
  </cols>
  <sheetData>
    <row r="1" spans="1:12" ht="24.95" customHeight="1" x14ac:dyDescent="0.4">
      <c r="A1" s="479" t="s">
        <v>31</v>
      </c>
      <c r="C1" s="481"/>
      <c r="D1" s="482"/>
      <c r="E1" s="482"/>
      <c r="F1" s="482"/>
      <c r="G1" s="482"/>
    </row>
    <row r="2" spans="1:12" s="151" customFormat="1" ht="24.95" customHeight="1" x14ac:dyDescent="0.4">
      <c r="A2" s="485" t="s">
        <v>10</v>
      </c>
      <c r="B2" s="486"/>
      <c r="C2" s="415">
        <v>600</v>
      </c>
      <c r="D2" s="415">
        <v>800</v>
      </c>
      <c r="E2" s="415">
        <v>1000</v>
      </c>
      <c r="F2" s="415">
        <v>1200</v>
      </c>
      <c r="G2" s="415">
        <v>1400</v>
      </c>
      <c r="H2" s="416">
        <v>1600</v>
      </c>
      <c r="I2" s="417">
        <v>1800</v>
      </c>
      <c r="J2" s="417">
        <v>2000</v>
      </c>
      <c r="K2" s="418">
        <v>2200</v>
      </c>
      <c r="L2" s="418">
        <v>2300</v>
      </c>
    </row>
    <row r="3" spans="1:12" s="151" customFormat="1" ht="24.95" customHeight="1" x14ac:dyDescent="0.4">
      <c r="A3" s="487"/>
      <c r="B3" s="488" t="s">
        <v>2</v>
      </c>
      <c r="C3" s="492">
        <f>CONVERT(C2,"mm","in")</f>
        <v>23.622047244094489</v>
      </c>
      <c r="D3" s="492">
        <f t="shared" ref="D3:L3" si="0">CONVERT(D2,"mm","in")</f>
        <v>31.496062992125985</v>
      </c>
      <c r="E3" s="492">
        <f t="shared" si="0"/>
        <v>39.370078740157481</v>
      </c>
      <c r="F3" s="492">
        <f t="shared" si="0"/>
        <v>47.244094488188978</v>
      </c>
      <c r="G3" s="492">
        <f t="shared" si="0"/>
        <v>55.118110236220467</v>
      </c>
      <c r="H3" s="492">
        <f t="shared" si="0"/>
        <v>62.99212598425197</v>
      </c>
      <c r="I3" s="492">
        <f t="shared" si="0"/>
        <v>70.866141732283467</v>
      </c>
      <c r="J3" s="492">
        <f t="shared" si="0"/>
        <v>78.740157480314963</v>
      </c>
      <c r="K3" s="492">
        <f t="shared" si="0"/>
        <v>86.614173228346459</v>
      </c>
      <c r="L3" s="492">
        <f t="shared" si="0"/>
        <v>90.551181102362207</v>
      </c>
    </row>
    <row r="4" spans="1:12" ht="24.95" customHeight="1" x14ac:dyDescent="0.4">
      <c r="A4" s="422">
        <v>300</v>
      </c>
      <c r="B4" s="493">
        <f>CONVERT(A4,"mm","in")</f>
        <v>11.811023622047244</v>
      </c>
      <c r="C4" s="489">
        <f>'[22]Night &amp; Day Standard Cost'!C4+'[22]Night &amp; Day Standard Cost'!C4*(NighDayMarkUp)</f>
        <v>35.021759259259241</v>
      </c>
      <c r="D4" s="489">
        <f>'[22]Night &amp; Day Standard Cost'!D4+'[22]Night &amp; Day Standard Cost'!D4*(NighDayMarkUp)</f>
        <v>42.295509259259255</v>
      </c>
      <c r="E4" s="489">
        <f>'[22]Night &amp; Day Standard Cost'!E4+'[22]Night &amp; Day Standard Cost'!E4*(NighDayMarkUp)</f>
        <v>49.569259259259255</v>
      </c>
      <c r="F4" s="489">
        <f>'[22]Night &amp; Day Standard Cost'!F4+'[22]Night &amp; Day Standard Cost'!F4*(NighDayMarkUp)</f>
        <v>56.573611111111099</v>
      </c>
      <c r="G4" s="489">
        <f>'[22]Night &amp; Day Standard Cost'!G4+'[22]Night &amp; Day Standard Cost'!G4*(NighDayMarkUp)</f>
        <v>64.11675925925924</v>
      </c>
      <c r="H4" s="489">
        <f>'[22]Night &amp; Day Standard Cost'!H4+'[22]Night &amp; Day Standard Cost'!H4*(NighDayMarkUp)</f>
        <v>71.121111111111091</v>
      </c>
      <c r="I4" s="489">
        <f>'[22]Night &amp; Day Standard Cost'!I4+'[22]Night &amp; Day Standard Cost'!I4*(NighDayMarkUp)</f>
        <v>78.125462962962956</v>
      </c>
      <c r="J4" s="489">
        <f>'[22]Night &amp; Day Standard Cost'!J4+'[22]Night &amp; Day Standard Cost'!J4*(NighDayMarkUp)</f>
        <v>85.668611111111119</v>
      </c>
      <c r="K4" s="489">
        <f>'[22]Night &amp; Day Standard Cost'!K4+'[22]Night &amp; Day Standard Cost'!K4*(NighDayMarkUp)</f>
        <v>92.672962962962941</v>
      </c>
      <c r="L4" s="489">
        <f>'[22]Night &amp; Day Standard Cost'!L4+'[22]Night &amp; Day Standard Cost'!L4*(NighDayMarkUp)</f>
        <v>96.444537037037023</v>
      </c>
    </row>
    <row r="5" spans="1:12" ht="24.95" customHeight="1" x14ac:dyDescent="0.4">
      <c r="A5" s="422">
        <v>500</v>
      </c>
      <c r="B5" s="493">
        <f t="shared" ref="B5:B14" si="1">CONVERT(A5,"mm","in")</f>
        <v>19.685039370078741</v>
      </c>
      <c r="C5" s="489">
        <f>'[22]Night &amp; Day Standard Cost'!C5+'[22]Night &amp; Day Standard Cost'!C5*(NighDayMarkUp)</f>
        <v>37.985138888888869</v>
      </c>
      <c r="D5" s="489">
        <f>'[22]Night &amp; Day Standard Cost'!D5+'[22]Night &amp; Day Standard Cost'!D5*(NighDayMarkUp)</f>
        <v>45.797685185185173</v>
      </c>
      <c r="E5" s="489">
        <f>'[22]Night &amp; Day Standard Cost'!E5+'[22]Night &amp; Day Standard Cost'!E5*(NighDayMarkUp)</f>
        <v>54.149027777777775</v>
      </c>
      <c r="F5" s="489">
        <f>'[22]Night &amp; Day Standard Cost'!F5+'[22]Night &amp; Day Standard Cost'!F5*(NighDayMarkUp)</f>
        <v>61.961574074074065</v>
      </c>
      <c r="G5" s="489">
        <f>'[22]Night &amp; Day Standard Cost'!G5+'[22]Night &amp; Day Standard Cost'!G5*(NighDayMarkUp)</f>
        <v>70.043518518518511</v>
      </c>
      <c r="H5" s="489">
        <f>'[22]Night &amp; Day Standard Cost'!H5+'[22]Night &amp; Day Standard Cost'!H5*(NighDayMarkUp)</f>
        <v>78.125462962962956</v>
      </c>
      <c r="I5" s="489">
        <f>'[22]Night &amp; Day Standard Cost'!I5+'[22]Night &amp; Day Standard Cost'!I5*(NighDayMarkUp)</f>
        <v>86.207407407407402</v>
      </c>
      <c r="J5" s="489">
        <f>'[22]Night &amp; Day Standard Cost'!J5+'[22]Night &amp; Day Standard Cost'!J5*(NighDayMarkUp)</f>
        <v>94.289351851851833</v>
      </c>
      <c r="K5" s="489">
        <f>'[22]Night &amp; Day Standard Cost'!K5+'[22]Night &amp; Day Standard Cost'!K5*(NighDayMarkUp)</f>
        <v>102.10189814814815</v>
      </c>
      <c r="L5" s="489">
        <f>'[22]Night &amp; Day Standard Cost'!L5+'[22]Night &amp; Day Standard Cost'!L5*(NighDayMarkUp)</f>
        <v>106.4122685185185</v>
      </c>
    </row>
    <row r="6" spans="1:12" ht="24.95" customHeight="1" x14ac:dyDescent="0.4">
      <c r="A6" s="422">
        <v>700</v>
      </c>
      <c r="B6" s="493">
        <f t="shared" si="1"/>
        <v>27.559055118110233</v>
      </c>
      <c r="C6" s="489">
        <f>'[22]Night &amp; Day Standard Cost'!C6+'[22]Night &amp; Day Standard Cost'!C6*(NighDayMarkUp)</f>
        <v>40.67912037037037</v>
      </c>
      <c r="D6" s="489">
        <f>'[22]Night &amp; Day Standard Cost'!D6+'[22]Night &amp; Day Standard Cost'!D6*(NighDayMarkUp)</f>
        <v>49.569259259259255</v>
      </c>
      <c r="E6" s="489">
        <f>'[22]Night &amp; Day Standard Cost'!E6+'[22]Night &amp; Day Standard Cost'!E6*(NighDayMarkUp)</f>
        <v>58.728796296296295</v>
      </c>
      <c r="F6" s="489">
        <f>'[22]Night &amp; Day Standard Cost'!F6+'[22]Night &amp; Day Standard Cost'!F6*(NighDayMarkUp)</f>
        <v>67.349537037037038</v>
      </c>
      <c r="G6" s="489">
        <f>'[22]Night &amp; Day Standard Cost'!G6+'[22]Night &amp; Day Standard Cost'!G6*(NighDayMarkUp)</f>
        <v>76.239675925925923</v>
      </c>
      <c r="H6" s="489">
        <f>'[22]Night &amp; Day Standard Cost'!H6+'[22]Night &amp; Day Standard Cost'!H6*(NighDayMarkUp)</f>
        <v>85.129814814814807</v>
      </c>
      <c r="I6" s="489">
        <f>'[22]Night &amp; Day Standard Cost'!I6+'[22]Night &amp; Day Standard Cost'!I6*(NighDayMarkUp)</f>
        <v>94.019953703703692</v>
      </c>
      <c r="J6" s="489">
        <f>'[22]Night &amp; Day Standard Cost'!J6+'[22]Night &amp; Day Standard Cost'!J6*(NighDayMarkUp)</f>
        <v>103.17949074074073</v>
      </c>
      <c r="K6" s="489">
        <f>'[22]Night &amp; Day Standard Cost'!K6+'[22]Night &amp; Day Standard Cost'!K6*(NighDayMarkUp)</f>
        <v>111.80023148148146</v>
      </c>
      <c r="L6" s="489">
        <f>'[22]Night &amp; Day Standard Cost'!L6+'[22]Night &amp; Day Standard Cost'!L6*(NighDayMarkUp)</f>
        <v>116.11060185185183</v>
      </c>
    </row>
    <row r="7" spans="1:12" ht="24.95" customHeight="1" x14ac:dyDescent="0.4">
      <c r="A7" s="422">
        <v>900</v>
      </c>
      <c r="B7" s="493">
        <f t="shared" si="1"/>
        <v>35.433070866141733</v>
      </c>
      <c r="C7" s="489">
        <f>'[22]Night &amp; Day Standard Cost'!C7+'[22]Night &amp; Day Standard Cost'!C7*(NighDayMarkUp)</f>
        <v>43.642499999999991</v>
      </c>
      <c r="D7" s="489">
        <f>'[22]Night &amp; Day Standard Cost'!D7+'[22]Night &amp; Day Standard Cost'!D7*(NighDayMarkUp)</f>
        <v>53.340833333333329</v>
      </c>
      <c r="E7" s="489">
        <f>'[22]Night &amp; Day Standard Cost'!E7+'[22]Night &amp; Day Standard Cost'!E7*(NighDayMarkUp)</f>
        <v>63.039166666666659</v>
      </c>
      <c r="F7" s="489">
        <f>'[22]Night &amp; Day Standard Cost'!F7+'[22]Night &amp; Day Standard Cost'!F7*(NighDayMarkUp)</f>
        <v>72.737499999999983</v>
      </c>
      <c r="G7" s="489">
        <f>'[22]Night &amp; Day Standard Cost'!G7+'[22]Night &amp; Day Standard Cost'!G7*(NighDayMarkUp)</f>
        <v>82.705231481481476</v>
      </c>
      <c r="H7" s="489">
        <f>'[22]Night &amp; Day Standard Cost'!H7+'[22]Night &amp; Day Standard Cost'!H7*(NighDayMarkUp)</f>
        <v>92.403564814814814</v>
      </c>
      <c r="I7" s="489">
        <f>'[22]Night &amp; Day Standard Cost'!I7+'[22]Night &amp; Day Standard Cost'!I7*(NighDayMarkUp)</f>
        <v>102.10189814814815</v>
      </c>
      <c r="J7" s="489">
        <f>'[22]Night &amp; Day Standard Cost'!J7+'[22]Night &amp; Day Standard Cost'!J7*(NighDayMarkUp)</f>
        <v>111.80023148148146</v>
      </c>
      <c r="K7" s="489">
        <f>'[22]Night &amp; Day Standard Cost'!K7+'[22]Night &amp; Day Standard Cost'!K7*(NighDayMarkUp)</f>
        <v>121.49856481481481</v>
      </c>
      <c r="L7" s="489">
        <f>'[22]Night &amp; Day Standard Cost'!L7+'[22]Night &amp; Day Standard Cost'!L7*(NighDayMarkUp)</f>
        <v>126.34773148148147</v>
      </c>
    </row>
    <row r="8" spans="1:12" ht="24.95" customHeight="1" x14ac:dyDescent="0.4">
      <c r="A8" s="422">
        <v>1100</v>
      </c>
      <c r="B8" s="493">
        <f t="shared" si="1"/>
        <v>43.30708661417323</v>
      </c>
      <c r="C8" s="489">
        <f>'[22]Night &amp; Day Standard Cost'!C8+'[22]Night &amp; Day Standard Cost'!C8*(NighDayMarkUp)</f>
        <v>46.336481481481471</v>
      </c>
      <c r="D8" s="489">
        <f>'[22]Night &amp; Day Standard Cost'!D8+'[22]Night &amp; Day Standard Cost'!D8*(NighDayMarkUp)</f>
        <v>56.843009259259247</v>
      </c>
      <c r="E8" s="489">
        <f>'[22]Night &amp; Day Standard Cost'!E8+'[22]Night &amp; Day Standard Cost'!E8*(NighDayMarkUp)</f>
        <v>67.349537037037038</v>
      </c>
      <c r="F8" s="489">
        <f>'[22]Night &amp; Day Standard Cost'!F8+'[22]Night &amp; Day Standard Cost'!F8*(NighDayMarkUp)</f>
        <v>78.125462962962956</v>
      </c>
      <c r="G8" s="489">
        <f>'[22]Night &amp; Day Standard Cost'!G8+'[22]Night &amp; Day Standard Cost'!G8*(NighDayMarkUp)</f>
        <v>88.901388888888874</v>
      </c>
      <c r="H8" s="489">
        <f>'[22]Night &amp; Day Standard Cost'!H8+'[22]Night &amp; Day Standard Cost'!H8*(NighDayMarkUp)</f>
        <v>99.407916666666651</v>
      </c>
      <c r="I8" s="489">
        <f>'[22]Night &amp; Day Standard Cost'!I8+'[22]Night &amp; Day Standard Cost'!I8*(NighDayMarkUp)</f>
        <v>109.91444444444446</v>
      </c>
      <c r="J8" s="489">
        <f>'[22]Night &amp; Day Standard Cost'!J8+'[22]Night &amp; Day Standard Cost'!J8*(NighDayMarkUp)</f>
        <v>120.42097222222219</v>
      </c>
      <c r="K8" s="489">
        <f>'[22]Night &amp; Day Standard Cost'!K8+'[22]Night &amp; Day Standard Cost'!K8*(NighDayMarkUp)</f>
        <v>131.19689814814816</v>
      </c>
      <c r="L8" s="489">
        <f>'[22]Night &amp; Day Standard Cost'!L8+'[22]Night &amp; Day Standard Cost'!L8*(NighDayMarkUp)</f>
        <v>136.31546296296295</v>
      </c>
    </row>
    <row r="9" spans="1:12" ht="24.95" customHeight="1" x14ac:dyDescent="0.4">
      <c r="A9" s="422">
        <v>1300</v>
      </c>
      <c r="B9" s="493">
        <f t="shared" si="1"/>
        <v>51.181102362204726</v>
      </c>
      <c r="C9" s="489">
        <f>'[22]Night &amp; Day Standard Cost'!C9+'[22]Night &amp; Day Standard Cost'!C9*(NighDayMarkUp)</f>
        <v>49.299861111111099</v>
      </c>
      <c r="D9" s="489">
        <f>'[22]Night &amp; Day Standard Cost'!D9+'[22]Night &amp; Day Standard Cost'!D9*(NighDayMarkUp)</f>
        <v>60.614583333333329</v>
      </c>
      <c r="E9" s="489">
        <f>'[22]Night &amp; Day Standard Cost'!E9+'[22]Night &amp; Day Standard Cost'!E9*(NighDayMarkUp)</f>
        <v>71.929305555555544</v>
      </c>
      <c r="F9" s="489">
        <f>'[22]Night &amp; Day Standard Cost'!F9+'[22]Night &amp; Day Standard Cost'!F9*(NighDayMarkUp)</f>
        <v>83.513425925925901</v>
      </c>
      <c r="G9" s="489">
        <f>'[22]Night &amp; Day Standard Cost'!G9+'[22]Night &amp; Day Standard Cost'!G9*(NighDayMarkUp)</f>
        <v>94.828148148148145</v>
      </c>
      <c r="H9" s="489">
        <f>'[22]Night &amp; Day Standard Cost'!H9+'[22]Night &amp; Day Standard Cost'!H9*(NighDayMarkUp)</f>
        <v>106.4122685185185</v>
      </c>
      <c r="I9" s="489">
        <f>'[22]Night &amp; Day Standard Cost'!I9+'[22]Night &amp; Day Standard Cost'!I9*(NighDayMarkUp)</f>
        <v>117.72699074074073</v>
      </c>
      <c r="J9" s="489">
        <f>'[22]Night &amp; Day Standard Cost'!J9+'[22]Night &amp; Day Standard Cost'!J9*(NighDayMarkUp)</f>
        <v>129.04171296296298</v>
      </c>
      <c r="K9" s="489">
        <f>'[22]Night &amp; Day Standard Cost'!K9+'[22]Night &amp; Day Standard Cost'!K9*(NighDayMarkUp)</f>
        <v>140.62583333333333</v>
      </c>
      <c r="L9" s="489">
        <f>'[22]Night &amp; Day Standard Cost'!L9+'[22]Night &amp; Day Standard Cost'!L9*(NighDayMarkUp)</f>
        <v>146.28319444444446</v>
      </c>
    </row>
    <row r="10" spans="1:12" ht="24.95" customHeight="1" x14ac:dyDescent="0.4">
      <c r="A10" s="422">
        <v>1500</v>
      </c>
      <c r="B10" s="493">
        <f t="shared" si="1"/>
        <v>59.055118110236215</v>
      </c>
      <c r="C10" s="489">
        <f>'[22]Night &amp; Day Standard Cost'!C10+'[22]Night &amp; Day Standard Cost'!C10*(NighDayMarkUp)</f>
        <v>52.263240740740741</v>
      </c>
      <c r="D10" s="489">
        <f>'[22]Night &amp; Day Standard Cost'!D10+'[22]Night &amp; Day Standard Cost'!D10*(NighDayMarkUp)</f>
        <v>64.11675925925924</v>
      </c>
      <c r="E10" s="489">
        <f>'[22]Night &amp; Day Standard Cost'!E10+'[22]Night &amp; Day Standard Cost'!E10*(NighDayMarkUp)</f>
        <v>76.509074074074064</v>
      </c>
      <c r="F10" s="489">
        <f>'[22]Night &amp; Day Standard Cost'!F10+'[22]Night &amp; Day Standard Cost'!F10*(NighDayMarkUp)</f>
        <v>88.901388888888874</v>
      </c>
      <c r="G10" s="489">
        <f>'[22]Night &amp; Day Standard Cost'!G10+'[22]Night &amp; Day Standard Cost'!G10*(NighDayMarkUp)</f>
        <v>101.02430555555554</v>
      </c>
      <c r="H10" s="489">
        <f>'[22]Night &amp; Day Standard Cost'!H10+'[22]Night &amp; Day Standard Cost'!H10*(NighDayMarkUp)</f>
        <v>113.41662037037037</v>
      </c>
      <c r="I10" s="489">
        <f>'[22]Night &amp; Day Standard Cost'!I10+'[22]Night &amp; Day Standard Cost'!I10*(NighDayMarkUp)</f>
        <v>125.80893518518515</v>
      </c>
      <c r="J10" s="489">
        <f>'[22]Night &amp; Day Standard Cost'!J10+'[22]Night &amp; Day Standard Cost'!J10*(NighDayMarkUp)</f>
        <v>137.93185185185186</v>
      </c>
      <c r="K10" s="489">
        <f>'[22]Night &amp; Day Standard Cost'!K10+'[22]Night &amp; Day Standard Cost'!K10*(NighDayMarkUp)</f>
        <v>150.0547685185185</v>
      </c>
      <c r="L10" s="489">
        <f>'[22]Night &amp; Day Standard Cost'!L10+'[22]Night &amp; Day Standard Cost'!L10*(NighDayMarkUp)</f>
        <v>156.25092592592591</v>
      </c>
    </row>
    <row r="11" spans="1:12" ht="24.95" customHeight="1" x14ac:dyDescent="0.4">
      <c r="A11" s="422">
        <v>1700</v>
      </c>
      <c r="B11" s="493">
        <f t="shared" si="1"/>
        <v>66.929133858267718</v>
      </c>
      <c r="C11" s="489">
        <f>'[22]Night &amp; Day Standard Cost'!C11+'[22]Night &amp; Day Standard Cost'!C11*(NighDayMarkUp)</f>
        <v>54.957222222222228</v>
      </c>
      <c r="D11" s="489">
        <f>'[22]Night &amp; Day Standard Cost'!D11+'[22]Night &amp; Day Standard Cost'!D11*(NighDayMarkUp)</f>
        <v>67.888333333333335</v>
      </c>
      <c r="E11" s="489">
        <f>'[22]Night &amp; Day Standard Cost'!E11+'[22]Night &amp; Day Standard Cost'!E11*(NighDayMarkUp)</f>
        <v>81.088842592592584</v>
      </c>
      <c r="F11" s="489">
        <f>'[22]Night &amp; Day Standard Cost'!F11+'[22]Night &amp; Day Standard Cost'!F11*(NighDayMarkUp)</f>
        <v>94.289351851851833</v>
      </c>
      <c r="G11" s="489">
        <f>'[22]Night &amp; Day Standard Cost'!G11+'[22]Night &amp; Day Standard Cost'!G11*(NighDayMarkUp)</f>
        <v>107.4898611111111</v>
      </c>
      <c r="H11" s="489">
        <f>'[22]Night &amp; Day Standard Cost'!H11+'[22]Night &amp; Day Standard Cost'!H11*(NighDayMarkUp)</f>
        <v>120.42097222222219</v>
      </c>
      <c r="I11" s="489">
        <f>'[22]Night &amp; Day Standard Cost'!I11+'[22]Night &amp; Day Standard Cost'!I11*(NighDayMarkUp)</f>
        <v>133.35208333333335</v>
      </c>
      <c r="J11" s="489">
        <f>'[22]Night &amp; Day Standard Cost'!J11+'[22]Night &amp; Day Standard Cost'!J11*(NighDayMarkUp)</f>
        <v>146.55259259259256</v>
      </c>
      <c r="K11" s="489">
        <f>'[22]Night &amp; Day Standard Cost'!K11+'[22]Night &amp; Day Standard Cost'!K11*(NighDayMarkUp)</f>
        <v>159.7531018518518</v>
      </c>
      <c r="L11" s="489">
        <f>'[22]Night &amp; Day Standard Cost'!L11+'[22]Night &amp; Day Standard Cost'!L11*(NighDayMarkUp)</f>
        <v>166.21865740740742</v>
      </c>
    </row>
    <row r="12" spans="1:12" ht="24.95" customHeight="1" x14ac:dyDescent="0.4">
      <c r="A12" s="422">
        <v>1900</v>
      </c>
      <c r="B12" s="493">
        <f t="shared" si="1"/>
        <v>74.803149606299215</v>
      </c>
      <c r="C12" s="489">
        <f>'[22]Night &amp; Day Standard Cost'!C12+'[22]Night &amp; Day Standard Cost'!C12*(NighDayMarkUp)</f>
        <v>57.651203703703693</v>
      </c>
      <c r="D12" s="489">
        <f>'[22]Night &amp; Day Standard Cost'!D12+'[22]Night &amp; Day Standard Cost'!D12*(NighDayMarkUp)</f>
        <v>71.659907407407403</v>
      </c>
      <c r="E12" s="489">
        <f>'[22]Night &amp; Day Standard Cost'!E12+'[22]Night &amp; Day Standard Cost'!E12*(NighDayMarkUp)</f>
        <v>85.668611111111119</v>
      </c>
      <c r="F12" s="489">
        <f>'[22]Night &amp; Day Standard Cost'!F12+'[22]Night &amp; Day Standard Cost'!F12*(NighDayMarkUp)</f>
        <v>99.677314814814821</v>
      </c>
      <c r="G12" s="489">
        <f>'[22]Night &amp; Day Standard Cost'!G12+'[22]Night &amp; Day Standard Cost'!G12*(NighDayMarkUp)</f>
        <v>113.68601851851849</v>
      </c>
      <c r="H12" s="489">
        <f>'[22]Night &amp; Day Standard Cost'!H12+'[22]Night &amp; Day Standard Cost'!H12*(NighDayMarkUp)</f>
        <v>127.42532407407407</v>
      </c>
      <c r="I12" s="489">
        <f>'[22]Night &amp; Day Standard Cost'!I12+'[22]Night &amp; Day Standard Cost'!I12*(NighDayMarkUp)</f>
        <v>141.43402777777777</v>
      </c>
      <c r="J12" s="489">
        <f>'[22]Night &amp; Day Standard Cost'!J12+'[22]Night &amp; Day Standard Cost'!J12*(NighDayMarkUp)</f>
        <v>155.44273148148147</v>
      </c>
      <c r="K12" s="489">
        <f>'[22]Night &amp; Day Standard Cost'!K12+'[22]Night &amp; Day Standard Cost'!K12*(NighDayMarkUp)</f>
        <v>169.18203703703702</v>
      </c>
      <c r="L12" s="489">
        <f>'[22]Night &amp; Day Standard Cost'!L12+'[22]Night &amp; Day Standard Cost'!L12*(NighDayMarkUp)</f>
        <v>176.455787037037</v>
      </c>
    </row>
    <row r="13" spans="1:12" ht="24.95" customHeight="1" x14ac:dyDescent="0.4">
      <c r="A13" s="422">
        <v>2100</v>
      </c>
      <c r="B13" s="493">
        <f t="shared" si="1"/>
        <v>82.677165354330711</v>
      </c>
      <c r="C13" s="489">
        <f>'[22]Night &amp; Day Standard Cost'!C13+'[22]Night &amp; Day Standard Cost'!C13*(NighDayMarkUp)</f>
        <v>60.614583333333329</v>
      </c>
      <c r="D13" s="489">
        <f>'[22]Night &amp; Day Standard Cost'!D13+'[22]Night &amp; Day Standard Cost'!D13*(NighDayMarkUp)</f>
        <v>75.43148148148147</v>
      </c>
      <c r="E13" s="489">
        <f>'[22]Night &amp; Day Standard Cost'!E13+'[22]Night &amp; Day Standard Cost'!E13*(NighDayMarkUp)</f>
        <v>90.248379629629625</v>
      </c>
      <c r="F13" s="489">
        <f>'[22]Night &amp; Day Standard Cost'!F13+'[22]Night &amp; Day Standard Cost'!F13*(NighDayMarkUp)</f>
        <v>105.06527777777778</v>
      </c>
      <c r="G13" s="489">
        <f>'[22]Night &amp; Day Standard Cost'!G13+'[22]Night &amp; Day Standard Cost'!G13*(NighDayMarkUp)</f>
        <v>119.61277777777775</v>
      </c>
      <c r="H13" s="489">
        <f>'[22]Night &amp; Day Standard Cost'!H13+'[22]Night &amp; Day Standard Cost'!H13*(NighDayMarkUp)</f>
        <v>134.42967592592589</v>
      </c>
      <c r="I13" s="489">
        <f>'[22]Night &amp; Day Standard Cost'!I13+'[22]Night &amp; Day Standard Cost'!I13*(NighDayMarkUp)</f>
        <v>149.24657407407406</v>
      </c>
      <c r="J13" s="489">
        <f>'[22]Night &amp; Day Standard Cost'!J13+'[22]Night &amp; Day Standard Cost'!J13*(NighDayMarkUp)</f>
        <v>164.06347222222223</v>
      </c>
      <c r="K13" s="489">
        <f>'[22]Night &amp; Day Standard Cost'!K13+'[22]Night &amp; Day Standard Cost'!K13*(NighDayMarkUp)</f>
        <v>178.88037037037037</v>
      </c>
      <c r="L13" s="489">
        <f>'[22]Night &amp; Day Standard Cost'!L13+'[22]Night &amp; Day Standard Cost'!L13*(NighDayMarkUp)</f>
        <v>186.15412037037032</v>
      </c>
    </row>
    <row r="14" spans="1:12" ht="24.95" customHeight="1" x14ac:dyDescent="0.4">
      <c r="A14" s="430">
        <v>2300</v>
      </c>
      <c r="B14" s="493">
        <f t="shared" si="1"/>
        <v>90.551181102362207</v>
      </c>
      <c r="C14" s="489">
        <f>'[22]Night &amp; Day Standard Cost'!C14+'[22]Night &amp; Day Standard Cost'!C14*(NighDayMarkUp)</f>
        <v>63.308564814814815</v>
      </c>
      <c r="D14" s="489">
        <f>'[22]Night &amp; Day Standard Cost'!D14+'[22]Night &amp; Day Standard Cost'!D14*(NighDayMarkUp)</f>
        <v>79.203055555555551</v>
      </c>
      <c r="E14" s="489">
        <f>'[22]Night &amp; Day Standard Cost'!E14+'[22]Night &amp; Day Standard Cost'!E14*(NighDayMarkUp)</f>
        <v>94.558749999999975</v>
      </c>
      <c r="F14" s="489">
        <f>'[22]Night &amp; Day Standard Cost'!F14+'[22]Night &amp; Day Standard Cost'!F14*(NighDayMarkUp)</f>
        <v>110.45324074074074</v>
      </c>
      <c r="G14" s="489">
        <f>'[22]Night &amp; Day Standard Cost'!G14+'[22]Night &amp; Day Standard Cost'!G14*(NighDayMarkUp)</f>
        <v>125.80893518518515</v>
      </c>
      <c r="H14" s="489">
        <f>'[22]Night &amp; Day Standard Cost'!H14+'[22]Night &amp; Day Standard Cost'!H14*(NighDayMarkUp)</f>
        <v>141.7034259259259</v>
      </c>
      <c r="I14" s="489">
        <f>'[22]Night &amp; Day Standard Cost'!I14+'[22]Night &amp; Day Standard Cost'!I14*(NighDayMarkUp)</f>
        <v>157.05912037037035</v>
      </c>
      <c r="J14" s="489">
        <f>'[22]Night &amp; Day Standard Cost'!J14+'[22]Night &amp; Day Standard Cost'!J14*(NighDayMarkUp)</f>
        <v>172.95361111111106</v>
      </c>
      <c r="K14" s="489">
        <f>'[22]Night &amp; Day Standard Cost'!K14+'[22]Night &amp; Day Standard Cost'!K14*(NighDayMarkUp)</f>
        <v>188.30930555555557</v>
      </c>
      <c r="L14" s="489">
        <f>'[22]Night &amp; Day Standard Cost'!L14+'[22]Night &amp; Day Standard Cost'!L14*(NighDayMarkUp)</f>
        <v>196.12185185185186</v>
      </c>
    </row>
    <row r="15" spans="1:12" ht="24.95" customHeight="1" x14ac:dyDescent="0.4"/>
    <row r="16" spans="1:12" ht="24.95" customHeight="1" x14ac:dyDescent="0.4">
      <c r="A16" s="479" t="s">
        <v>5</v>
      </c>
      <c r="C16" s="481"/>
      <c r="D16" s="482"/>
      <c r="E16" s="482"/>
      <c r="F16" s="482"/>
      <c r="G16" s="482"/>
    </row>
    <row r="17" spans="1:12" ht="24.95" customHeight="1" x14ac:dyDescent="0.4">
      <c r="A17" s="485" t="s">
        <v>10</v>
      </c>
      <c r="B17" s="486"/>
      <c r="C17" s="415">
        <v>600</v>
      </c>
      <c r="D17" s="415">
        <v>800</v>
      </c>
      <c r="E17" s="415">
        <v>1000</v>
      </c>
      <c r="F17" s="415">
        <v>1200</v>
      </c>
      <c r="G17" s="415">
        <v>1400</v>
      </c>
      <c r="H17" s="416">
        <v>1600</v>
      </c>
      <c r="I17" s="417">
        <v>1800</v>
      </c>
      <c r="J17" s="417">
        <v>2000</v>
      </c>
      <c r="K17" s="418">
        <v>2200</v>
      </c>
      <c r="L17" s="418">
        <v>2300</v>
      </c>
    </row>
    <row r="18" spans="1:12" ht="24.95" customHeight="1" x14ac:dyDescent="0.4">
      <c r="A18" s="487"/>
      <c r="B18" s="488" t="s">
        <v>2</v>
      </c>
      <c r="C18" s="492">
        <f>CONVERT(C17,"mm","in")</f>
        <v>23.622047244094489</v>
      </c>
      <c r="D18" s="492">
        <f t="shared" ref="D18:L18" si="2">CONVERT(D17,"mm","in")</f>
        <v>31.496062992125985</v>
      </c>
      <c r="E18" s="492">
        <f t="shared" si="2"/>
        <v>39.370078740157481</v>
      </c>
      <c r="F18" s="492">
        <f t="shared" si="2"/>
        <v>47.244094488188978</v>
      </c>
      <c r="G18" s="492">
        <f t="shared" si="2"/>
        <v>55.118110236220467</v>
      </c>
      <c r="H18" s="492">
        <f t="shared" si="2"/>
        <v>62.99212598425197</v>
      </c>
      <c r="I18" s="492">
        <f t="shared" si="2"/>
        <v>70.866141732283467</v>
      </c>
      <c r="J18" s="492">
        <f t="shared" si="2"/>
        <v>78.740157480314963</v>
      </c>
      <c r="K18" s="492">
        <f t="shared" si="2"/>
        <v>86.614173228346459</v>
      </c>
      <c r="L18" s="492">
        <f t="shared" si="2"/>
        <v>90.551181102362207</v>
      </c>
    </row>
    <row r="19" spans="1:12" ht="24.95" customHeight="1" x14ac:dyDescent="0.4">
      <c r="A19" s="422">
        <v>300</v>
      </c>
      <c r="B19" s="493">
        <f>CONVERT(A19,"mm","in")</f>
        <v>11.811023622047244</v>
      </c>
      <c r="C19" s="489">
        <f>'[22]Night &amp; Day Standard Cost'!C19+'[22]Night &amp; Day Standard Cost'!C19*(NighDayMarkUp)</f>
        <v>41.756712962962951</v>
      </c>
      <c r="D19" s="489">
        <f>'[22]Night &amp; Day Standard Cost'!D19+'[22]Night &amp; Day Standard Cost'!D19*(NighDayMarkUp)</f>
        <v>50.377453703703694</v>
      </c>
      <c r="E19" s="489">
        <f>'[22]Night &amp; Day Standard Cost'!E19+'[22]Night &amp; Day Standard Cost'!E19*(NighDayMarkUp)</f>
        <v>59.267592592592578</v>
      </c>
      <c r="F19" s="489">
        <f>'[22]Night &amp; Day Standard Cost'!F19+'[22]Night &amp; Day Standard Cost'!F19*(NighDayMarkUp)</f>
        <v>68.157731481481477</v>
      </c>
      <c r="G19" s="489">
        <f>'[22]Night &amp; Day Standard Cost'!G19+'[22]Night &amp; Day Standard Cost'!G19*(NighDayMarkUp)</f>
        <v>76.77847222222222</v>
      </c>
      <c r="H19" s="489">
        <f>'[22]Night &amp; Day Standard Cost'!H19+'[22]Night &amp; Day Standard Cost'!H19*(NighDayMarkUp)</f>
        <v>85.399212962962935</v>
      </c>
      <c r="I19" s="489">
        <f>'[22]Night &amp; Day Standard Cost'!I19+'[22]Night &amp; Day Standard Cost'!I19*(NighDayMarkUp)</f>
        <v>94.019953703703692</v>
      </c>
      <c r="J19" s="489">
        <f>'[22]Night &amp; Day Standard Cost'!J19+'[22]Night &amp; Day Standard Cost'!J19*(NighDayMarkUp)</f>
        <v>102.91009259259258</v>
      </c>
      <c r="K19" s="489">
        <f>'[22]Night &amp; Day Standard Cost'!K19+'[22]Night &amp; Day Standard Cost'!K19*(NighDayMarkUp)</f>
        <v>111.53083333333332</v>
      </c>
      <c r="L19" s="489">
        <f>'[22]Night &amp; Day Standard Cost'!L19+'[22]Night &amp; Day Standard Cost'!L19*(NighDayMarkUp)</f>
        <v>116.11060185185183</v>
      </c>
    </row>
    <row r="20" spans="1:12" ht="24.95" customHeight="1" x14ac:dyDescent="0.4">
      <c r="A20" s="422">
        <v>500</v>
      </c>
      <c r="B20" s="493">
        <f t="shared" ref="B20:B29" si="3">CONVERT(A20,"mm","in")</f>
        <v>19.685039370078741</v>
      </c>
      <c r="C20" s="489">
        <f>'[22]Night &amp; Day Standard Cost'!C20+'[22]Night &amp; Day Standard Cost'!C20*(NighDayMarkUp)</f>
        <v>45.797685185185173</v>
      </c>
      <c r="D20" s="489">
        <f>'[22]Night &amp; Day Standard Cost'!D20+'[22]Night &amp; Day Standard Cost'!D20*(NighDayMarkUp)</f>
        <v>55.76541666666666</v>
      </c>
      <c r="E20" s="489">
        <f>'[22]Night &amp; Day Standard Cost'!E20+'[22]Night &amp; Day Standard Cost'!E20*(NighDayMarkUp)</f>
        <v>66.002546296296288</v>
      </c>
      <c r="F20" s="489">
        <f>'[22]Night &amp; Day Standard Cost'!F20+'[22]Night &amp; Day Standard Cost'!F20*(NighDayMarkUp)</f>
        <v>75.970277777777738</v>
      </c>
      <c r="G20" s="489">
        <f>'[22]Night &amp; Day Standard Cost'!G20+'[22]Night &amp; Day Standard Cost'!G20*(NighDayMarkUp)</f>
        <v>85.938009259259232</v>
      </c>
      <c r="H20" s="489">
        <f>'[22]Night &amp; Day Standard Cost'!H20+'[22]Night &amp; Day Standard Cost'!H20*(NighDayMarkUp)</f>
        <v>95.90574074074074</v>
      </c>
      <c r="I20" s="489">
        <f>'[22]Night &amp; Day Standard Cost'!I20+'[22]Night &amp; Day Standard Cost'!I20*(NighDayMarkUp)</f>
        <v>106.14287037037036</v>
      </c>
      <c r="J20" s="489">
        <f>'[22]Night &amp; Day Standard Cost'!J20+'[22]Night &amp; Day Standard Cost'!J20*(NighDayMarkUp)</f>
        <v>116.11060185185183</v>
      </c>
      <c r="K20" s="489">
        <f>'[22]Night &amp; Day Standard Cost'!K20+'[22]Night &amp; Day Standard Cost'!K20*(NighDayMarkUp)</f>
        <v>126.07833333333332</v>
      </c>
      <c r="L20" s="489">
        <f>'[22]Night &amp; Day Standard Cost'!L20+'[22]Night &amp; Day Standard Cost'!L20*(NighDayMarkUp)</f>
        <v>131.19689814814816</v>
      </c>
    </row>
    <row r="21" spans="1:12" ht="24.95" customHeight="1" x14ac:dyDescent="0.4">
      <c r="A21" s="422">
        <v>700</v>
      </c>
      <c r="B21" s="493">
        <f t="shared" si="3"/>
        <v>27.559055118110233</v>
      </c>
      <c r="C21" s="489">
        <f>'[22]Night &amp; Day Standard Cost'!C21+'[22]Night &amp; Day Standard Cost'!C21*(NighDayMarkUp)</f>
        <v>50.108055555555559</v>
      </c>
      <c r="D21" s="489">
        <f>'[22]Night &amp; Day Standard Cost'!D21+'[22]Night &amp; Day Standard Cost'!D21*(NighDayMarkUp)</f>
        <v>61.422777777777767</v>
      </c>
      <c r="E21" s="489">
        <f>'[22]Night &amp; Day Standard Cost'!E21+'[22]Night &amp; Day Standard Cost'!E21*(NighDayMarkUp)</f>
        <v>72.468101851851856</v>
      </c>
      <c r="F21" s="489">
        <f>'[22]Night &amp; Day Standard Cost'!F21+'[22]Night &amp; Day Standard Cost'!F21*(NighDayMarkUp)</f>
        <v>84.052222222222213</v>
      </c>
      <c r="G21" s="489">
        <f>'[22]Night &amp; Day Standard Cost'!G21+'[22]Night &amp; Day Standard Cost'!G21*(NighDayMarkUp)</f>
        <v>95.366944444444428</v>
      </c>
      <c r="H21" s="489">
        <f>'[22]Night &amp; Day Standard Cost'!H21+'[22]Night &amp; Day Standard Cost'!H21*(NighDayMarkUp)</f>
        <v>106.4122685185185</v>
      </c>
      <c r="I21" s="489">
        <f>'[22]Night &amp; Day Standard Cost'!I21+'[22]Night &amp; Day Standard Cost'!I21*(NighDayMarkUp)</f>
        <v>117.72699074074073</v>
      </c>
      <c r="J21" s="489">
        <f>'[22]Night &amp; Day Standard Cost'!J21+'[22]Night &amp; Day Standard Cost'!J21*(NighDayMarkUp)</f>
        <v>129.31111111111107</v>
      </c>
      <c r="K21" s="489">
        <f>'[22]Night &amp; Day Standard Cost'!K21+'[22]Night &amp; Day Standard Cost'!K21*(NighDayMarkUp)</f>
        <v>140.35643518518515</v>
      </c>
      <c r="L21" s="489">
        <f>'[22]Night &amp; Day Standard Cost'!L21+'[22]Night &amp; Day Standard Cost'!L21*(NighDayMarkUp)</f>
        <v>146.01379629629631</v>
      </c>
    </row>
    <row r="22" spans="1:12" ht="24.95" customHeight="1" x14ac:dyDescent="0.4">
      <c r="A22" s="422">
        <v>900</v>
      </c>
      <c r="B22" s="493">
        <f t="shared" si="3"/>
        <v>35.433070866141733</v>
      </c>
      <c r="C22" s="489">
        <f>'[22]Night &amp; Day Standard Cost'!C22+'[22]Night &amp; Day Standard Cost'!C22*(NighDayMarkUp)</f>
        <v>54.149027777777775</v>
      </c>
      <c r="D22" s="489">
        <f>'[22]Night &amp; Day Standard Cost'!D22+'[22]Night &amp; Day Standard Cost'!D22*(NighDayMarkUp)</f>
        <v>66.810740740740741</v>
      </c>
      <c r="E22" s="489">
        <f>'[22]Night &amp; Day Standard Cost'!E22+'[22]Night &amp; Day Standard Cost'!E22*(NighDayMarkUp)</f>
        <v>79.203055555555551</v>
      </c>
      <c r="F22" s="489">
        <f>'[22]Night &amp; Day Standard Cost'!F22+'[22]Night &amp; Day Standard Cost'!F22*(NighDayMarkUp)</f>
        <v>91.864768518518503</v>
      </c>
      <c r="G22" s="489">
        <f>'[22]Night &amp; Day Standard Cost'!G22+'[22]Night &amp; Day Standard Cost'!G22*(NighDayMarkUp)</f>
        <v>104.52648148148148</v>
      </c>
      <c r="H22" s="489">
        <f>'[22]Night &amp; Day Standard Cost'!H22+'[22]Night &amp; Day Standard Cost'!H22*(NighDayMarkUp)</f>
        <v>116.91879629629629</v>
      </c>
      <c r="I22" s="489">
        <f>'[22]Night &amp; Day Standard Cost'!I22+'[22]Night &amp; Day Standard Cost'!I22*(NighDayMarkUp)</f>
        <v>129.58050925925926</v>
      </c>
      <c r="J22" s="489">
        <f>'[22]Night &amp; Day Standard Cost'!J22+'[22]Night &amp; Day Standard Cost'!J22*(NighDayMarkUp)</f>
        <v>141.97282407407403</v>
      </c>
      <c r="K22" s="489">
        <f>'[22]Night &amp; Day Standard Cost'!K22+'[22]Night &amp; Day Standard Cost'!K22*(NighDayMarkUp)</f>
        <v>154.63453703703703</v>
      </c>
      <c r="L22" s="489">
        <f>'[22]Night &amp; Day Standard Cost'!L22+'[22]Night &amp; Day Standard Cost'!L22*(NighDayMarkUp)</f>
        <v>160.83069444444442</v>
      </c>
    </row>
    <row r="23" spans="1:12" ht="24.95" customHeight="1" x14ac:dyDescent="0.4">
      <c r="A23" s="422">
        <v>1100</v>
      </c>
      <c r="B23" s="493">
        <f t="shared" si="3"/>
        <v>43.30708661417323</v>
      </c>
      <c r="C23" s="489">
        <f>'[22]Night &amp; Day Standard Cost'!C23+'[22]Night &amp; Day Standard Cost'!C23*(NighDayMarkUp)</f>
        <v>58.459398148148146</v>
      </c>
      <c r="D23" s="489">
        <f>'[22]Night &amp; Day Standard Cost'!D23+'[22]Night &amp; Day Standard Cost'!D23*(NighDayMarkUp)</f>
        <v>72.468101851851856</v>
      </c>
      <c r="E23" s="489">
        <f>'[22]Night &amp; Day Standard Cost'!E23+'[22]Night &amp; Day Standard Cost'!E23*(NighDayMarkUp)</f>
        <v>86.207407407407402</v>
      </c>
      <c r="F23" s="489">
        <f>'[22]Night &amp; Day Standard Cost'!F23+'[22]Night &amp; Day Standard Cost'!F23*(NighDayMarkUp)</f>
        <v>99.946712962962934</v>
      </c>
      <c r="G23" s="489">
        <f>'[22]Night &amp; Day Standard Cost'!G23+'[22]Night &amp; Day Standard Cost'!G23*(NighDayMarkUp)</f>
        <v>113.95541666666665</v>
      </c>
      <c r="H23" s="489">
        <f>'[22]Night &amp; Day Standard Cost'!H23+'[22]Night &amp; Day Standard Cost'!H23*(NighDayMarkUp)</f>
        <v>127.42532407407407</v>
      </c>
      <c r="I23" s="489">
        <f>'[22]Night &amp; Day Standard Cost'!I23+'[22]Night &amp; Day Standard Cost'!I23*(NighDayMarkUp)</f>
        <v>141.43402777777777</v>
      </c>
      <c r="J23" s="489">
        <f>'[22]Night &amp; Day Standard Cost'!J23+'[22]Night &amp; Day Standard Cost'!J23*(NighDayMarkUp)</f>
        <v>155.17333333333329</v>
      </c>
      <c r="K23" s="489">
        <f>'[22]Night &amp; Day Standard Cost'!K23+'[22]Night &amp; Day Standard Cost'!K23*(NighDayMarkUp)</f>
        <v>169.18203703703702</v>
      </c>
      <c r="L23" s="489">
        <f>'[22]Night &amp; Day Standard Cost'!L23+'[22]Night &amp; Day Standard Cost'!L23*(NighDayMarkUp)</f>
        <v>175.91699074074074</v>
      </c>
    </row>
    <row r="24" spans="1:12" ht="24.95" customHeight="1" x14ac:dyDescent="0.4">
      <c r="A24" s="422">
        <v>1300</v>
      </c>
      <c r="B24" s="493">
        <f t="shared" si="3"/>
        <v>51.181102362204726</v>
      </c>
      <c r="C24" s="489">
        <f>'[22]Night &amp; Day Standard Cost'!C24+'[22]Night &amp; Day Standard Cost'!C24*(NighDayMarkUp)</f>
        <v>62.500370370370369</v>
      </c>
      <c r="D24" s="489">
        <f>'[22]Night &amp; Day Standard Cost'!D24+'[22]Night &amp; Day Standard Cost'!D24*(NighDayMarkUp)</f>
        <v>77.586666666666645</v>
      </c>
      <c r="E24" s="489">
        <f>'[22]Night &amp; Day Standard Cost'!E24+'[22]Night &amp; Day Standard Cost'!E24*(NighDayMarkUp)</f>
        <v>92.942361111111097</v>
      </c>
      <c r="F24" s="489">
        <f>'[22]Night &amp; Day Standard Cost'!F24+'[22]Night &amp; Day Standard Cost'!F24*(NighDayMarkUp)</f>
        <v>108.02865740740742</v>
      </c>
      <c r="G24" s="489">
        <f>'[22]Night &amp; Day Standard Cost'!G24+'[22]Night &amp; Day Standard Cost'!G24*(NighDayMarkUp)</f>
        <v>123.11495370370369</v>
      </c>
      <c r="H24" s="489">
        <f>'[22]Night &amp; Day Standard Cost'!H24+'[22]Night &amp; Day Standard Cost'!H24*(NighDayMarkUp)</f>
        <v>138.20124999999996</v>
      </c>
      <c r="I24" s="489">
        <f>'[22]Night &amp; Day Standard Cost'!I24+'[22]Night &amp; Day Standard Cost'!I24*(NighDayMarkUp)</f>
        <v>153.28754629629628</v>
      </c>
      <c r="J24" s="489">
        <f>'[22]Night &amp; Day Standard Cost'!J24+'[22]Night &amp; Day Standard Cost'!J24*(NighDayMarkUp)</f>
        <v>168.37384259259258</v>
      </c>
      <c r="K24" s="489">
        <f>'[22]Night &amp; Day Standard Cost'!K24+'[22]Night &amp; Day Standard Cost'!K24*(NighDayMarkUp)</f>
        <v>183.72953703703701</v>
      </c>
      <c r="L24" s="489">
        <f>'[22]Night &amp; Day Standard Cost'!L24+'[22]Night &amp; Day Standard Cost'!L24*(NighDayMarkUp)</f>
        <v>191.00328703703696</v>
      </c>
    </row>
    <row r="25" spans="1:12" ht="24.95" customHeight="1" x14ac:dyDescent="0.4">
      <c r="A25" s="422">
        <v>1500</v>
      </c>
      <c r="B25" s="493">
        <f t="shared" si="3"/>
        <v>59.055118110236215</v>
      </c>
      <c r="C25" s="489">
        <f>'[22]Night &amp; Day Standard Cost'!C25+'[22]Night &amp; Day Standard Cost'!C25*(NighDayMarkUp)</f>
        <v>66.810740740740741</v>
      </c>
      <c r="D25" s="489">
        <f>'[22]Night &amp; Day Standard Cost'!D25+'[22]Night &amp; Day Standard Cost'!D25*(NighDayMarkUp)</f>
        <v>82.974629629629618</v>
      </c>
      <c r="E25" s="489">
        <f>'[22]Night &amp; Day Standard Cost'!E25+'[22]Night &amp; Day Standard Cost'!E25*(NighDayMarkUp)</f>
        <v>99.677314814814821</v>
      </c>
      <c r="F25" s="489">
        <f>'[22]Night &amp; Day Standard Cost'!F25+'[22]Night &amp; Day Standard Cost'!F25*(NighDayMarkUp)</f>
        <v>116.11060185185183</v>
      </c>
      <c r="G25" s="489">
        <f>'[22]Night &amp; Day Standard Cost'!G25+'[22]Night &amp; Day Standard Cost'!G25*(NighDayMarkUp)</f>
        <v>132.27449074074076</v>
      </c>
      <c r="H25" s="489">
        <f>'[22]Night &amp; Day Standard Cost'!H25+'[22]Night &amp; Day Standard Cost'!H25*(NighDayMarkUp)</f>
        <v>148.70777777777775</v>
      </c>
      <c r="I25" s="489">
        <f>'[22]Night &amp; Day Standard Cost'!I25+'[22]Night &amp; Day Standard Cost'!I25*(NighDayMarkUp)</f>
        <v>165.1410648148148</v>
      </c>
      <c r="J25" s="489">
        <f>'[22]Night &amp; Day Standard Cost'!J25+'[22]Night &amp; Day Standard Cost'!J25*(NighDayMarkUp)</f>
        <v>181.57435185185182</v>
      </c>
      <c r="K25" s="489">
        <f>'[22]Night &amp; Day Standard Cost'!K25+'[22]Night &amp; Day Standard Cost'!K25*(NighDayMarkUp)</f>
        <v>198.00763888888886</v>
      </c>
      <c r="L25" s="489">
        <f>'[22]Night &amp; Day Standard Cost'!L25+'[22]Night &amp; Day Standard Cost'!L25*(NighDayMarkUp)</f>
        <v>206.08958333333334</v>
      </c>
    </row>
    <row r="26" spans="1:12" ht="24.95" customHeight="1" x14ac:dyDescent="0.4">
      <c r="A26" s="422">
        <v>1700</v>
      </c>
      <c r="B26" s="493">
        <f t="shared" si="3"/>
        <v>66.929133858267718</v>
      </c>
      <c r="C26" s="489">
        <f>'[22]Night &amp; Day Standard Cost'!C26+'[22]Night &amp; Day Standard Cost'!C26*(NighDayMarkUp)</f>
        <v>70.851712962962949</v>
      </c>
      <c r="D26" s="489">
        <f>'[22]Night &amp; Day Standard Cost'!D26+'[22]Night &amp; Day Standard Cost'!D26*(NighDayMarkUp)</f>
        <v>88.631990740740747</v>
      </c>
      <c r="E26" s="489">
        <f>'[22]Night &amp; Day Standard Cost'!E26+'[22]Night &amp; Day Standard Cost'!E26*(NighDayMarkUp)</f>
        <v>106.14287037037036</v>
      </c>
      <c r="F26" s="489">
        <f>'[22]Night &amp; Day Standard Cost'!F26+'[22]Night &amp; Day Standard Cost'!F26*(NighDayMarkUp)</f>
        <v>123.92314814814813</v>
      </c>
      <c r="G26" s="489">
        <f>'[22]Night &amp; Day Standard Cost'!G26+'[22]Night &amp; Day Standard Cost'!G26*(NighDayMarkUp)</f>
        <v>141.7034259259259</v>
      </c>
      <c r="H26" s="489">
        <f>'[22]Night &amp; Day Standard Cost'!H26+'[22]Night &amp; Day Standard Cost'!H26*(NighDayMarkUp)</f>
        <v>159.21430555555554</v>
      </c>
      <c r="I26" s="489">
        <f>'[22]Night &amp; Day Standard Cost'!I26+'[22]Night &amp; Day Standard Cost'!I26*(NighDayMarkUp)</f>
        <v>176.99458333333331</v>
      </c>
      <c r="J26" s="489">
        <f>'[22]Night &amp; Day Standard Cost'!J26+'[22]Night &amp; Day Standard Cost'!J26*(NighDayMarkUp)</f>
        <v>194.50546296296295</v>
      </c>
      <c r="K26" s="489">
        <f>'[22]Night &amp; Day Standard Cost'!K26+'[22]Night &amp; Day Standard Cost'!K26*(NighDayMarkUp)</f>
        <v>212.28574074074072</v>
      </c>
      <c r="L26" s="489">
        <f>'[22]Night &amp; Day Standard Cost'!L26+'[22]Night &amp; Day Standard Cost'!L26*(NighDayMarkUp)</f>
        <v>221.17587962962961</v>
      </c>
    </row>
    <row r="27" spans="1:12" ht="24.95" customHeight="1" x14ac:dyDescent="0.4">
      <c r="A27" s="422">
        <v>1900</v>
      </c>
      <c r="B27" s="493">
        <f t="shared" si="3"/>
        <v>74.803149606299215</v>
      </c>
      <c r="C27" s="489">
        <f>'[22]Night &amp; Day Standard Cost'!C27+'[22]Night &amp; Day Standard Cost'!C27*(NighDayMarkUp)</f>
        <v>75.162083333333328</v>
      </c>
      <c r="D27" s="489">
        <f>'[22]Night &amp; Day Standard Cost'!D27+'[22]Night &amp; Day Standard Cost'!D27*(NighDayMarkUp)</f>
        <v>94.019953703703692</v>
      </c>
      <c r="E27" s="489">
        <f>'[22]Night &amp; Day Standard Cost'!E27+'[22]Night &amp; Day Standard Cost'!E27*(NighDayMarkUp)</f>
        <v>112.87782407407407</v>
      </c>
      <c r="F27" s="489">
        <f>'[22]Night &amp; Day Standard Cost'!F27+'[22]Night &amp; Day Standard Cost'!F27*(NighDayMarkUp)</f>
        <v>132.00509259259258</v>
      </c>
      <c r="G27" s="489">
        <f>'[22]Night &amp; Day Standard Cost'!G27+'[22]Night &amp; Day Standard Cost'!G27*(NighDayMarkUp)</f>
        <v>150.86296296296294</v>
      </c>
      <c r="H27" s="489">
        <f>'[22]Night &amp; Day Standard Cost'!H27+'[22]Night &amp; Day Standard Cost'!H27*(NighDayMarkUp)</f>
        <v>169.7208333333333</v>
      </c>
      <c r="I27" s="489">
        <f>'[22]Night &amp; Day Standard Cost'!I27+'[22]Night &amp; Day Standard Cost'!I27*(NighDayMarkUp)</f>
        <v>188.84810185185182</v>
      </c>
      <c r="J27" s="489">
        <f>'[22]Night &amp; Day Standard Cost'!J27+'[22]Night &amp; Day Standard Cost'!J27*(NighDayMarkUp)</f>
        <v>207.70597222222221</v>
      </c>
      <c r="K27" s="489">
        <f>'[22]Night &amp; Day Standard Cost'!K27+'[22]Night &amp; Day Standard Cost'!K27*(NighDayMarkUp)</f>
        <v>226.56384259259255</v>
      </c>
      <c r="L27" s="489">
        <f>'[22]Night &amp; Day Standard Cost'!L27+'[22]Night &amp; Day Standard Cost'!L27*(NighDayMarkUp)</f>
        <v>236.26217592592587</v>
      </c>
    </row>
    <row r="28" spans="1:12" ht="24.95" customHeight="1" x14ac:dyDescent="0.4">
      <c r="A28" s="422">
        <v>2100</v>
      </c>
      <c r="B28" s="493">
        <f t="shared" si="3"/>
        <v>82.677165354330711</v>
      </c>
      <c r="C28" s="489">
        <f>'[22]Night &amp; Day Standard Cost'!C28+'[22]Night &amp; Day Standard Cost'!C28*(NighDayMarkUp)</f>
        <v>79.203055555555551</v>
      </c>
      <c r="D28" s="489">
        <f>'[22]Night &amp; Day Standard Cost'!D28+'[22]Night &amp; Day Standard Cost'!D28*(NighDayMarkUp)</f>
        <v>99.677314814814821</v>
      </c>
      <c r="E28" s="489">
        <f>'[22]Night &amp; Day Standard Cost'!E28+'[22]Night &amp; Day Standard Cost'!E28*(NighDayMarkUp)</f>
        <v>119.61277777777775</v>
      </c>
      <c r="F28" s="489">
        <f>'[22]Night &amp; Day Standard Cost'!F28+'[22]Night &amp; Day Standard Cost'!F28*(NighDayMarkUp)</f>
        <v>139.81763888888884</v>
      </c>
      <c r="G28" s="489">
        <f>'[22]Night &amp; Day Standard Cost'!G28+'[22]Night &amp; Day Standard Cost'!G28*(NighDayMarkUp)</f>
        <v>160.29189814814814</v>
      </c>
      <c r="H28" s="489">
        <f>'[22]Night &amp; Day Standard Cost'!H28+'[22]Night &amp; Day Standard Cost'!H28*(NighDayMarkUp)</f>
        <v>180.22736111111107</v>
      </c>
      <c r="I28" s="489">
        <f>'[22]Night &amp; Day Standard Cost'!I28+'[22]Night &amp; Day Standard Cost'!I28*(NighDayMarkUp)</f>
        <v>200.70162037037034</v>
      </c>
      <c r="J28" s="489">
        <f>'[22]Night &amp; Day Standard Cost'!J28+'[22]Night &amp; Day Standard Cost'!J28*(NighDayMarkUp)</f>
        <v>220.90648148148148</v>
      </c>
      <c r="K28" s="489">
        <f>'[22]Night &amp; Day Standard Cost'!K28+'[22]Night &amp; Day Standard Cost'!K28*(NighDayMarkUp)</f>
        <v>241.11134259259259</v>
      </c>
      <c r="L28" s="489">
        <f>'[22]Night &amp; Day Standard Cost'!L28+'[22]Night &amp; Day Standard Cost'!L28*(NighDayMarkUp)</f>
        <v>251.34847222222223</v>
      </c>
    </row>
    <row r="29" spans="1:12" ht="24.95" customHeight="1" x14ac:dyDescent="0.4">
      <c r="A29" s="430">
        <v>2300</v>
      </c>
      <c r="B29" s="493">
        <f t="shared" si="3"/>
        <v>90.551181102362207</v>
      </c>
      <c r="C29" s="489">
        <f>'[22]Night &amp; Day Standard Cost'!C29+'[22]Night &amp; Day Standard Cost'!C29*(NighDayMarkUp)</f>
        <v>83.244027777777788</v>
      </c>
      <c r="D29" s="489">
        <f>'[22]Night &amp; Day Standard Cost'!D29+'[22]Night &amp; Day Standard Cost'!D29*(NighDayMarkUp)</f>
        <v>104.79587962962961</v>
      </c>
      <c r="E29" s="489">
        <f>'[22]Night &amp; Day Standard Cost'!E29+'[22]Night &amp; Day Standard Cost'!E29*(NighDayMarkUp)</f>
        <v>126.61712962962963</v>
      </c>
      <c r="F29" s="489">
        <f>'[22]Night &amp; Day Standard Cost'!F29+'[22]Night &amp; Day Standard Cost'!F29*(NighDayMarkUp)</f>
        <v>148.16898148148147</v>
      </c>
      <c r="G29" s="489">
        <f>'[22]Night &amp; Day Standard Cost'!G29+'[22]Night &amp; Day Standard Cost'!G29*(NighDayMarkUp)</f>
        <v>169.45143518518518</v>
      </c>
      <c r="H29" s="489">
        <f>'[22]Night &amp; Day Standard Cost'!H29+'[22]Night &amp; Day Standard Cost'!H29*(NighDayMarkUp)</f>
        <v>191.00328703703696</v>
      </c>
      <c r="I29" s="489">
        <f>'[22]Night &amp; Day Standard Cost'!I29+'[22]Night &amp; Day Standard Cost'!I29*(NighDayMarkUp)</f>
        <v>212.55513888888888</v>
      </c>
      <c r="J29" s="489">
        <f>'[22]Night &amp; Day Standard Cost'!J29+'[22]Night &amp; Day Standard Cost'!J29*(NighDayMarkUp)</f>
        <v>234.10699074074074</v>
      </c>
      <c r="K29" s="489">
        <f>'[22]Night &amp; Day Standard Cost'!K29+'[22]Night &amp; Day Standard Cost'!K29*(NighDayMarkUp)</f>
        <v>255.65884259259258</v>
      </c>
      <c r="L29" s="489">
        <f>'[22]Night &amp; Day Standard Cost'!L29+'[22]Night &amp; Day Standard Cost'!L29*(NighDayMarkUp)</f>
        <v>266.16537037037034</v>
      </c>
    </row>
    <row r="30" spans="1:12" ht="24.95" customHeight="1" x14ac:dyDescent="0.4"/>
    <row r="31" spans="1:12" ht="24.95" customHeight="1" x14ac:dyDescent="0.4">
      <c r="A31" s="479" t="s">
        <v>32</v>
      </c>
      <c r="C31" s="481"/>
      <c r="D31" s="482"/>
      <c r="E31" s="482"/>
      <c r="F31" s="482"/>
      <c r="G31" s="482"/>
    </row>
    <row r="32" spans="1:12" ht="24.95" customHeight="1" x14ac:dyDescent="0.4">
      <c r="A32" s="485" t="s">
        <v>10</v>
      </c>
      <c r="B32" s="486"/>
      <c r="C32" s="415">
        <v>600</v>
      </c>
      <c r="D32" s="415">
        <v>800</v>
      </c>
      <c r="E32" s="415">
        <v>1000</v>
      </c>
      <c r="F32" s="415">
        <v>1200</v>
      </c>
      <c r="G32" s="415">
        <v>1400</v>
      </c>
      <c r="H32" s="416">
        <v>1600</v>
      </c>
      <c r="I32" s="417">
        <v>1800</v>
      </c>
      <c r="J32" s="417">
        <v>2000</v>
      </c>
      <c r="K32" s="418">
        <v>2200</v>
      </c>
      <c r="L32" s="418">
        <v>2300</v>
      </c>
    </row>
    <row r="33" spans="1:12" ht="24.95" customHeight="1" x14ac:dyDescent="0.4">
      <c r="A33" s="487"/>
      <c r="B33" s="488" t="s">
        <v>2</v>
      </c>
      <c r="C33" s="492">
        <f>CONVERT(C32,"mm","in")</f>
        <v>23.622047244094489</v>
      </c>
      <c r="D33" s="492">
        <f t="shared" ref="D33:L33" si="4">CONVERT(D32,"mm","in")</f>
        <v>31.496062992125985</v>
      </c>
      <c r="E33" s="492">
        <f t="shared" si="4"/>
        <v>39.370078740157481</v>
      </c>
      <c r="F33" s="492">
        <f t="shared" si="4"/>
        <v>47.244094488188978</v>
      </c>
      <c r="G33" s="492">
        <f t="shared" si="4"/>
        <v>55.118110236220467</v>
      </c>
      <c r="H33" s="492">
        <f t="shared" si="4"/>
        <v>62.99212598425197</v>
      </c>
      <c r="I33" s="492">
        <f t="shared" si="4"/>
        <v>70.866141732283467</v>
      </c>
      <c r="J33" s="492">
        <f t="shared" si="4"/>
        <v>78.740157480314963</v>
      </c>
      <c r="K33" s="492">
        <f t="shared" si="4"/>
        <v>86.614173228346459</v>
      </c>
      <c r="L33" s="492">
        <f t="shared" si="4"/>
        <v>90.551181102362207</v>
      </c>
    </row>
    <row r="34" spans="1:12" ht="24.95" customHeight="1" x14ac:dyDescent="0.4">
      <c r="A34" s="422">
        <v>300</v>
      </c>
      <c r="B34" s="493">
        <f>CONVERT(A34,"mm","in")</f>
        <v>11.811023622047244</v>
      </c>
      <c r="C34" s="489">
        <f>'[22]Night &amp; Day Standard Cost'!C34+'[22]Night &amp; Day Standard Cost'!C34*(NighDayMarkUp)</f>
        <v>44.818055555555539</v>
      </c>
      <c r="D34" s="489">
        <f>'[22]Night &amp; Day Standard Cost'!D34+'[22]Night &amp; Day Standard Cost'!D34*(NighDayMarkUp)</f>
        <v>53.879629629629619</v>
      </c>
      <c r="E34" s="489">
        <f>'[22]Night &amp; Day Standard Cost'!E34+'[22]Night &amp; Day Standard Cost'!E34*(NighDayMarkUp)</f>
        <v>63.186111111111096</v>
      </c>
      <c r="F34" s="489">
        <f>'[22]Night &amp; Day Standard Cost'!F34+'[22]Night &amp; Day Standard Cost'!F34*(NighDayMarkUp)</f>
        <v>72.247685185185176</v>
      </c>
      <c r="G34" s="489">
        <f>'[22]Night &amp; Day Standard Cost'!G34+'[22]Night &amp; Day Standard Cost'!G34*(NighDayMarkUp)</f>
        <v>81.554166666666646</v>
      </c>
      <c r="H34" s="489">
        <f>'[22]Night &amp; Day Standard Cost'!H34+'[22]Night &amp; Day Standard Cost'!H34*(NighDayMarkUp)</f>
        <v>90.615740740740733</v>
      </c>
      <c r="I34" s="489">
        <f>'[22]Night &amp; Day Standard Cost'!I34+'[22]Night &amp; Day Standard Cost'!I34*(NighDayMarkUp)</f>
        <v>99.677314814814821</v>
      </c>
      <c r="J34" s="489">
        <f>'[22]Night &amp; Day Standard Cost'!J34+'[22]Night &amp; Day Standard Cost'!J34*(NighDayMarkUp)</f>
        <v>108.98379629629628</v>
      </c>
      <c r="K34" s="489">
        <f>'[22]Night &amp; Day Standard Cost'!K34+'[22]Night &amp; Day Standard Cost'!K34*(NighDayMarkUp)</f>
        <v>118.04537037037036</v>
      </c>
      <c r="L34" s="489">
        <f>'[22]Night &amp; Day Standard Cost'!L34+'[22]Night &amp; Day Standard Cost'!L34*(NighDayMarkUp)</f>
        <v>122.69861111111108</v>
      </c>
    </row>
    <row r="35" spans="1:12" ht="24.95" customHeight="1" x14ac:dyDescent="0.4">
      <c r="A35" s="422">
        <v>500</v>
      </c>
      <c r="B35" s="493">
        <f t="shared" ref="B35:B44" si="5">CONVERT(A35,"mm","in")</f>
        <v>19.685039370078741</v>
      </c>
      <c r="C35" s="489">
        <f>'[22]Night &amp; Day Standard Cost'!C35+'[22]Night &amp; Day Standard Cost'!C35*(NighDayMarkUp)</f>
        <v>48.24675925925925</v>
      </c>
      <c r="D35" s="489">
        <f>'[22]Night &amp; Day Standard Cost'!D35+'[22]Night &amp; Day Standard Cost'!D35*(NighDayMarkUp)</f>
        <v>58.532870370370375</v>
      </c>
      <c r="E35" s="489">
        <f>'[22]Night &amp; Day Standard Cost'!E35+'[22]Night &amp; Day Standard Cost'!E35*(NighDayMarkUp)</f>
        <v>68.818981481481458</v>
      </c>
      <c r="F35" s="489">
        <f>'[22]Night &amp; Day Standard Cost'!F35+'[22]Night &amp; Day Standard Cost'!F35*(NighDayMarkUp)</f>
        <v>79.105092592592555</v>
      </c>
      <c r="G35" s="489">
        <f>'[22]Night &amp; Day Standard Cost'!G35+'[22]Night &amp; Day Standard Cost'!G35*(NighDayMarkUp)</f>
        <v>89.146296296296299</v>
      </c>
      <c r="H35" s="489">
        <f>'[22]Night &amp; Day Standard Cost'!H35+'[22]Night &amp; Day Standard Cost'!H35*(NighDayMarkUp)</f>
        <v>99.677314814814821</v>
      </c>
      <c r="I35" s="489">
        <f>'[22]Night &amp; Day Standard Cost'!I35+'[22]Night &amp; Day Standard Cost'!I35*(NighDayMarkUp)</f>
        <v>109.71851851851851</v>
      </c>
      <c r="J35" s="489">
        <f>'[22]Night &amp; Day Standard Cost'!J35+'[22]Night &amp; Day Standard Cost'!J35*(NighDayMarkUp)</f>
        <v>119.75972222222221</v>
      </c>
      <c r="K35" s="489">
        <f>'[22]Night &amp; Day Standard Cost'!K35+'[22]Night &amp; Day Standard Cost'!K35*(NighDayMarkUp)</f>
        <v>130.04583333333332</v>
      </c>
      <c r="L35" s="489">
        <f>'[22]Night &amp; Day Standard Cost'!L35+'[22]Night &amp; Day Standard Cost'!L35*(NighDayMarkUp)</f>
        <v>135.18888888888884</v>
      </c>
    </row>
    <row r="36" spans="1:12" ht="24.95" customHeight="1" x14ac:dyDescent="0.4">
      <c r="A36" s="422">
        <v>700</v>
      </c>
      <c r="B36" s="493">
        <f t="shared" si="5"/>
        <v>27.559055118110233</v>
      </c>
      <c r="C36" s="489">
        <f>'[22]Night &amp; Day Standard Cost'!C36+'[22]Night &amp; Day Standard Cost'!C36*(NighDayMarkUp)</f>
        <v>51.920370370370364</v>
      </c>
      <c r="D36" s="489">
        <f>'[22]Night &amp; Day Standard Cost'!D36+'[22]Night &amp; Day Standard Cost'!D36*(NighDayMarkUp)</f>
        <v>63.186111111111096</v>
      </c>
      <c r="E36" s="489">
        <f>'[22]Night &amp; Day Standard Cost'!E36+'[22]Night &amp; Day Standard Cost'!E36*(NighDayMarkUp)</f>
        <v>74.696759259259238</v>
      </c>
      <c r="F36" s="489">
        <f>'[22]Night &amp; Day Standard Cost'!F36+'[22]Night &amp; Day Standard Cost'!F36*(NighDayMarkUp)</f>
        <v>85.962499999999977</v>
      </c>
      <c r="G36" s="489">
        <f>'[22]Night &amp; Day Standard Cost'!G36+'[22]Night &amp; Day Standard Cost'!G36*(NighDayMarkUp)</f>
        <v>96.98333333333332</v>
      </c>
      <c r="H36" s="489">
        <f>'[22]Night &amp; Day Standard Cost'!H36+'[22]Night &amp; Day Standard Cost'!H36*(NighDayMarkUp)</f>
        <v>108.24907407407407</v>
      </c>
      <c r="I36" s="489">
        <f>'[22]Night &amp; Day Standard Cost'!I36+'[22]Night &amp; Day Standard Cost'!I36*(NighDayMarkUp)</f>
        <v>119.51481481481478</v>
      </c>
      <c r="J36" s="489">
        <f>'[22]Night &amp; Day Standard Cost'!J36+'[22]Night &amp; Day Standard Cost'!J36*(NighDayMarkUp)</f>
        <v>131.02546296296291</v>
      </c>
      <c r="K36" s="489">
        <f>'[22]Night &amp; Day Standard Cost'!K36+'[22]Night &amp; Day Standard Cost'!K36*(NighDayMarkUp)</f>
        <v>142.29120370370367</v>
      </c>
      <c r="L36" s="489">
        <f>'[22]Night &amp; Day Standard Cost'!L36+'[22]Night &amp; Day Standard Cost'!L36*(NighDayMarkUp)</f>
        <v>147.92407407407407</v>
      </c>
    </row>
    <row r="37" spans="1:12" ht="24.95" customHeight="1" x14ac:dyDescent="0.4">
      <c r="A37" s="422">
        <v>900</v>
      </c>
      <c r="B37" s="493">
        <f t="shared" si="5"/>
        <v>35.433070866141733</v>
      </c>
      <c r="C37" s="489">
        <f>'[22]Night &amp; Day Standard Cost'!C37+'[22]Night &amp; Day Standard Cost'!C37*(NighDayMarkUp)</f>
        <v>55.349074074074068</v>
      </c>
      <c r="D37" s="489">
        <f>'[22]Night &amp; Day Standard Cost'!D37+'[22]Night &amp; Day Standard Cost'!D37*(NighDayMarkUp)</f>
        <v>67.839351851851845</v>
      </c>
      <c r="E37" s="489">
        <f>'[22]Night &amp; Day Standard Cost'!E37+'[22]Night &amp; Day Standard Cost'!E37*(NighDayMarkUp)</f>
        <v>80.329629629629608</v>
      </c>
      <c r="F37" s="489">
        <f>'[22]Night &amp; Day Standard Cost'!F37+'[22]Night &amp; Day Standard Cost'!F37*(NighDayMarkUp)</f>
        <v>92.819907407407399</v>
      </c>
      <c r="G37" s="489">
        <f>'[22]Night &amp; Day Standard Cost'!G37+'[22]Night &amp; Day Standard Cost'!G37*(NighDayMarkUp)</f>
        <v>105.06527777777775</v>
      </c>
      <c r="H37" s="489">
        <f>'[22]Night &amp; Day Standard Cost'!H37+'[22]Night &amp; Day Standard Cost'!H37*(NighDayMarkUp)</f>
        <v>117.31064814814815</v>
      </c>
      <c r="I37" s="489">
        <f>'[22]Night &amp; Day Standard Cost'!I37+'[22]Night &amp; Day Standard Cost'!I37*(NighDayMarkUp)</f>
        <v>129.80092592592592</v>
      </c>
      <c r="J37" s="489">
        <f>'[22]Night &amp; Day Standard Cost'!J37+'[22]Night &amp; Day Standard Cost'!J37*(NighDayMarkUp)</f>
        <v>142.04629629629628</v>
      </c>
      <c r="K37" s="489">
        <f>'[22]Night &amp; Day Standard Cost'!K37+'[22]Night &amp; Day Standard Cost'!K37*(NighDayMarkUp)</f>
        <v>154.53657407407405</v>
      </c>
      <c r="L37" s="489">
        <f>'[22]Night &amp; Day Standard Cost'!L37+'[22]Night &amp; Day Standard Cost'!L37*(NighDayMarkUp)</f>
        <v>160.65925925925922</v>
      </c>
    </row>
    <row r="38" spans="1:12" ht="24.95" customHeight="1" x14ac:dyDescent="0.4">
      <c r="A38" s="422">
        <v>1100</v>
      </c>
      <c r="B38" s="493">
        <f t="shared" si="5"/>
        <v>43.30708661417323</v>
      </c>
      <c r="C38" s="489">
        <f>'[22]Night &amp; Day Standard Cost'!C38+'[22]Night &amp; Day Standard Cost'!C38*(NighDayMarkUp)</f>
        <v>59.022685185185182</v>
      </c>
      <c r="D38" s="489">
        <f>'[22]Night &amp; Day Standard Cost'!D38+'[22]Night &amp; Day Standard Cost'!D38*(NighDayMarkUp)</f>
        <v>72.492592592592558</v>
      </c>
      <c r="E38" s="489">
        <f>'[22]Night &amp; Day Standard Cost'!E38+'[22]Night &amp; Day Standard Cost'!E38*(NighDayMarkUp)</f>
        <v>85.962499999999977</v>
      </c>
      <c r="F38" s="489">
        <f>'[22]Night &amp; Day Standard Cost'!F38+'[22]Night &amp; Day Standard Cost'!F38*(NighDayMarkUp)</f>
        <v>99.677314814814821</v>
      </c>
      <c r="G38" s="489">
        <f>'[22]Night &amp; Day Standard Cost'!G38+'[22]Night &amp; Day Standard Cost'!G38*(NighDayMarkUp)</f>
        <v>112.90231481481479</v>
      </c>
      <c r="H38" s="489">
        <f>'[22]Night &amp; Day Standard Cost'!H38+'[22]Night &amp; Day Standard Cost'!H38*(NighDayMarkUp)</f>
        <v>126.37222222222219</v>
      </c>
      <c r="I38" s="489">
        <f>'[22]Night &amp; Day Standard Cost'!I38+'[22]Night &amp; Day Standard Cost'!I38*(NighDayMarkUp)</f>
        <v>139.8421296296296</v>
      </c>
      <c r="J38" s="489">
        <f>'[22]Night &amp; Day Standard Cost'!J38+'[22]Night &amp; Day Standard Cost'!J38*(NighDayMarkUp)</f>
        <v>153.31203703703699</v>
      </c>
      <c r="K38" s="489">
        <f>'[22]Night &amp; Day Standard Cost'!K38+'[22]Night &amp; Day Standard Cost'!K38*(NighDayMarkUp)</f>
        <v>166.78194444444443</v>
      </c>
      <c r="L38" s="489">
        <f>'[22]Night &amp; Day Standard Cost'!L38+'[22]Night &amp; Day Standard Cost'!L38*(NighDayMarkUp)</f>
        <v>173.39444444444442</v>
      </c>
    </row>
    <row r="39" spans="1:12" ht="24.95" customHeight="1" x14ac:dyDescent="0.4">
      <c r="A39" s="422">
        <v>1300</v>
      </c>
      <c r="B39" s="493">
        <f t="shared" si="5"/>
        <v>51.181102362204726</v>
      </c>
      <c r="C39" s="489">
        <f>'[22]Night &amp; Day Standard Cost'!C39+'[22]Night &amp; Day Standard Cost'!C39*(NighDayMarkUp)</f>
        <v>62.696296296296289</v>
      </c>
      <c r="D39" s="489">
        <f>'[22]Night &amp; Day Standard Cost'!D39+'[22]Night &amp; Day Standard Cost'!D39*(NighDayMarkUp)</f>
        <v>77.145833333333314</v>
      </c>
      <c r="E39" s="489">
        <f>'[22]Night &amp; Day Standard Cost'!E39+'[22]Night &amp; Day Standard Cost'!E39*(NighDayMarkUp)</f>
        <v>91.595370370370347</v>
      </c>
      <c r="F39" s="489">
        <f>'[22]Night &amp; Day Standard Cost'!F39+'[22]Night &amp; Day Standard Cost'!F39*(NighDayMarkUp)</f>
        <v>106.04490740740739</v>
      </c>
      <c r="G39" s="489">
        <f>'[22]Night &amp; Day Standard Cost'!G39+'[22]Night &amp; Day Standard Cost'!G39*(NighDayMarkUp)</f>
        <v>120.73935185185182</v>
      </c>
      <c r="H39" s="489">
        <f>'[22]Night &amp; Day Standard Cost'!H39+'[22]Night &amp; Day Standard Cost'!H39*(NighDayMarkUp)</f>
        <v>135.18888888888884</v>
      </c>
      <c r="I39" s="489">
        <f>'[22]Night &amp; Day Standard Cost'!I39+'[22]Night &amp; Day Standard Cost'!I39*(NighDayMarkUp)</f>
        <v>149.63842592592587</v>
      </c>
      <c r="J39" s="489">
        <f>'[22]Night &amp; Day Standard Cost'!J39+'[22]Night &amp; Day Standard Cost'!J39*(NighDayMarkUp)</f>
        <v>164.33287037037036</v>
      </c>
      <c r="K39" s="489">
        <f>'[22]Night &amp; Day Standard Cost'!K39+'[22]Night &amp; Day Standard Cost'!K39*(NighDayMarkUp)</f>
        <v>178.78240740740733</v>
      </c>
      <c r="L39" s="489">
        <f>'[22]Night &amp; Day Standard Cost'!L39+'[22]Night &amp; Day Standard Cost'!L39*(NighDayMarkUp)</f>
        <v>186.12962962962962</v>
      </c>
    </row>
    <row r="40" spans="1:12" ht="24.95" customHeight="1" x14ac:dyDescent="0.4">
      <c r="A40" s="422">
        <v>1500</v>
      </c>
      <c r="B40" s="493">
        <f t="shared" si="5"/>
        <v>59.055118110236215</v>
      </c>
      <c r="C40" s="489">
        <f>'[22]Night &amp; Day Standard Cost'!C40+'[22]Night &amp; Day Standard Cost'!C40*(NighDayMarkUp)</f>
        <v>66.36990740740741</v>
      </c>
      <c r="D40" s="489">
        <f>'[22]Night &amp; Day Standard Cost'!D40+'[22]Night &amp; Day Standard Cost'!D40*(NighDayMarkUp)</f>
        <v>81.799074074074056</v>
      </c>
      <c r="E40" s="489">
        <f>'[22]Night &amp; Day Standard Cost'!E40+'[22]Night &amp; Day Standard Cost'!E40*(NighDayMarkUp)</f>
        <v>97.473148148148113</v>
      </c>
      <c r="F40" s="489">
        <f>'[22]Night &amp; Day Standard Cost'!F40+'[22]Night &amp; Day Standard Cost'!F40*(NighDayMarkUp)</f>
        <v>112.90231481481479</v>
      </c>
      <c r="G40" s="489">
        <f>'[22]Night &amp; Day Standard Cost'!G40+'[22]Night &amp; Day Standard Cost'!G40*(NighDayMarkUp)</f>
        <v>128.57638888888889</v>
      </c>
      <c r="H40" s="489">
        <f>'[22]Night &amp; Day Standard Cost'!H40+'[22]Night &amp; Day Standard Cost'!H40*(NighDayMarkUp)</f>
        <v>144.25046296296296</v>
      </c>
      <c r="I40" s="489">
        <f>'[22]Night &amp; Day Standard Cost'!I40+'[22]Night &amp; Day Standard Cost'!I40*(NighDayMarkUp)</f>
        <v>159.924537037037</v>
      </c>
      <c r="J40" s="489">
        <f>'[22]Night &amp; Day Standard Cost'!J40+'[22]Night &amp; Day Standard Cost'!J40*(NighDayMarkUp)</f>
        <v>175.59861111111107</v>
      </c>
      <c r="K40" s="489">
        <f>'[22]Night &amp; Day Standard Cost'!K40+'[22]Night &amp; Day Standard Cost'!K40*(NighDayMarkUp)</f>
        <v>190.78287037037038</v>
      </c>
      <c r="L40" s="489">
        <f>'[22]Night &amp; Day Standard Cost'!L40+'[22]Night &amp; Day Standard Cost'!L40*(NighDayMarkUp)</f>
        <v>198.86481481481474</v>
      </c>
    </row>
    <row r="41" spans="1:12" ht="24.95" customHeight="1" x14ac:dyDescent="0.4">
      <c r="A41" s="422">
        <v>1700</v>
      </c>
      <c r="B41" s="493">
        <f t="shared" si="5"/>
        <v>66.929133858267718</v>
      </c>
      <c r="C41" s="489">
        <f>'[22]Night &amp; Day Standard Cost'!C41+'[22]Night &amp; Day Standard Cost'!C41*(NighDayMarkUp)</f>
        <v>70.043518518518511</v>
      </c>
      <c r="D41" s="489">
        <f>'[22]Night &amp; Day Standard Cost'!D41+'[22]Night &amp; Day Standard Cost'!D41*(NighDayMarkUp)</f>
        <v>86.452314814814798</v>
      </c>
      <c r="E41" s="489">
        <f>'[22]Night &amp; Day Standard Cost'!E41+'[22]Night &amp; Day Standard Cost'!E41*(NighDayMarkUp)</f>
        <v>103.10601851851851</v>
      </c>
      <c r="F41" s="489">
        <f>'[22]Night &amp; Day Standard Cost'!F41+'[22]Night &amp; Day Standard Cost'!F41*(NighDayMarkUp)</f>
        <v>119.75972222222221</v>
      </c>
      <c r="G41" s="489">
        <f>'[22]Night &amp; Day Standard Cost'!G41+'[22]Night &amp; Day Standard Cost'!G41*(NighDayMarkUp)</f>
        <v>136.6583333333333</v>
      </c>
      <c r="H41" s="489">
        <f>'[22]Night &amp; Day Standard Cost'!H41+'[22]Night &amp; Day Standard Cost'!H41*(NighDayMarkUp)</f>
        <v>153.31203703703699</v>
      </c>
      <c r="I41" s="489">
        <f>'[22]Night &amp; Day Standard Cost'!I41+'[22]Night &amp; Day Standard Cost'!I41*(NighDayMarkUp)</f>
        <v>169.7208333333333</v>
      </c>
      <c r="J41" s="489">
        <f>'[22]Night &amp; Day Standard Cost'!J41+'[22]Night &amp; Day Standard Cost'!J41*(NighDayMarkUp)</f>
        <v>186.61944444444444</v>
      </c>
      <c r="K41" s="489">
        <f>'[22]Night &amp; Day Standard Cost'!K41+'[22]Night &amp; Day Standard Cost'!K41*(NighDayMarkUp)</f>
        <v>203.2731481481481</v>
      </c>
      <c r="L41" s="489">
        <f>'[22]Night &amp; Day Standard Cost'!L41+'[22]Night &amp; Day Standard Cost'!L41*(NighDayMarkUp)</f>
        <v>211.35509259259254</v>
      </c>
    </row>
    <row r="42" spans="1:12" ht="24.95" customHeight="1" x14ac:dyDescent="0.4">
      <c r="A42" s="422">
        <v>1900</v>
      </c>
      <c r="B42" s="493">
        <f t="shared" si="5"/>
        <v>74.803149606299215</v>
      </c>
      <c r="C42" s="489">
        <f>'[22]Night &amp; Day Standard Cost'!C42+'[22]Night &amp; Day Standard Cost'!C42*(NighDayMarkUp)</f>
        <v>73.472222222222214</v>
      </c>
      <c r="D42" s="489">
        <f>'[22]Night &amp; Day Standard Cost'!D42+'[22]Night &amp; Day Standard Cost'!D42*(NighDayMarkUp)</f>
        <v>91.350462962962951</v>
      </c>
      <c r="E42" s="489">
        <f>'[22]Night &amp; Day Standard Cost'!E42+'[22]Night &amp; Day Standard Cost'!E42*(NighDayMarkUp)</f>
        <v>108.98379629629628</v>
      </c>
      <c r="F42" s="489">
        <f>'[22]Night &amp; Day Standard Cost'!F42+'[22]Night &amp; Day Standard Cost'!F42*(NighDayMarkUp)</f>
        <v>126.61712962962959</v>
      </c>
      <c r="G42" s="489">
        <f>'[22]Night &amp; Day Standard Cost'!G42+'[22]Night &amp; Day Standard Cost'!G42*(NighDayMarkUp)</f>
        <v>144.49537037037035</v>
      </c>
      <c r="H42" s="489">
        <f>'[22]Night &amp; Day Standard Cost'!H42+'[22]Night &amp; Day Standard Cost'!H42*(NighDayMarkUp)</f>
        <v>162.12870370370371</v>
      </c>
      <c r="I42" s="489">
        <f>'[22]Night &amp; Day Standard Cost'!I42+'[22]Night &amp; Day Standard Cost'!I42*(NighDayMarkUp)</f>
        <v>180.0069444444444</v>
      </c>
      <c r="J42" s="489">
        <f>'[22]Night &amp; Day Standard Cost'!J42+'[22]Night &amp; Day Standard Cost'!J42*(NighDayMarkUp)</f>
        <v>197.64027777777775</v>
      </c>
      <c r="K42" s="489">
        <f>'[22]Night &amp; Day Standard Cost'!K42+'[22]Night &amp; Day Standard Cost'!K42*(NighDayMarkUp)</f>
        <v>215.27361111111111</v>
      </c>
      <c r="L42" s="489">
        <f>'[22]Night &amp; Day Standard Cost'!L42+'[22]Night &amp; Day Standard Cost'!L42*(NighDayMarkUp)</f>
        <v>224.33518518518517</v>
      </c>
    </row>
    <row r="43" spans="1:12" ht="24.95" customHeight="1" x14ac:dyDescent="0.4">
      <c r="A43" s="422">
        <v>2100</v>
      </c>
      <c r="B43" s="493">
        <f t="shared" si="5"/>
        <v>82.677165354330711</v>
      </c>
      <c r="C43" s="489">
        <f>'[22]Night &amp; Day Standard Cost'!C43+'[22]Night &amp; Day Standard Cost'!C43*(NighDayMarkUp)</f>
        <v>77.145833333333314</v>
      </c>
      <c r="D43" s="489">
        <f>'[22]Night &amp; Day Standard Cost'!D43+'[22]Night &amp; Day Standard Cost'!D43*(NighDayMarkUp)</f>
        <v>96.003703703703678</v>
      </c>
      <c r="E43" s="489">
        <f>'[22]Night &amp; Day Standard Cost'!E43+'[22]Night &amp; Day Standard Cost'!E43*(NighDayMarkUp)</f>
        <v>114.61666666666663</v>
      </c>
      <c r="F43" s="489">
        <f>'[22]Night &amp; Day Standard Cost'!F43+'[22]Night &amp; Day Standard Cost'!F43*(NighDayMarkUp)</f>
        <v>133.47453703703704</v>
      </c>
      <c r="G43" s="489">
        <f>'[22]Night &amp; Day Standard Cost'!G43+'[22]Night &amp; Day Standard Cost'!G43*(NighDayMarkUp)</f>
        <v>152.33240740740735</v>
      </c>
      <c r="H43" s="489">
        <f>'[22]Night &amp; Day Standard Cost'!H43+'[22]Night &amp; Day Standard Cost'!H43*(NighDayMarkUp)</f>
        <v>171.19027777777774</v>
      </c>
      <c r="I43" s="489">
        <f>'[22]Night &amp; Day Standard Cost'!I43+'[22]Night &amp; Day Standard Cost'!I43*(NighDayMarkUp)</f>
        <v>189.8032407407407</v>
      </c>
      <c r="J43" s="489">
        <f>'[22]Night &amp; Day Standard Cost'!J43+'[22]Night &amp; Day Standard Cost'!J43*(NighDayMarkUp)</f>
        <v>208.6611111111111</v>
      </c>
      <c r="K43" s="489">
        <f>'[22]Night &amp; Day Standard Cost'!K43+'[22]Night &amp; Day Standard Cost'!K43*(NighDayMarkUp)</f>
        <v>227.76388888888886</v>
      </c>
      <c r="L43" s="489">
        <f>'[22]Night &amp; Day Standard Cost'!L43+'[22]Night &amp; Day Standard Cost'!L43*(NighDayMarkUp)</f>
        <v>237.07037037037031</v>
      </c>
    </row>
    <row r="44" spans="1:12" ht="24.95" customHeight="1" x14ac:dyDescent="0.4">
      <c r="A44" s="430">
        <v>2300</v>
      </c>
      <c r="B44" s="493">
        <f t="shared" si="5"/>
        <v>90.551181102362207</v>
      </c>
      <c r="C44" s="489">
        <f>'[22]Night &amp; Day Standard Cost'!C44+'[22]Night &amp; Day Standard Cost'!C44*(NighDayMarkUp)</f>
        <v>80.574537037037032</v>
      </c>
      <c r="D44" s="489">
        <f>'[22]Night &amp; Day Standard Cost'!D44+'[22]Night &amp; Day Standard Cost'!D44*(NighDayMarkUp)</f>
        <v>100.65694444444443</v>
      </c>
      <c r="E44" s="489">
        <f>'[22]Night &amp; Day Standard Cost'!E44+'[22]Night &amp; Day Standard Cost'!E44*(NighDayMarkUp)</f>
        <v>120.4944444444444</v>
      </c>
      <c r="F44" s="489">
        <f>'[22]Night &amp; Day Standard Cost'!F44+'[22]Night &amp; Day Standard Cost'!F44*(NighDayMarkUp)</f>
        <v>140.33194444444442</v>
      </c>
      <c r="G44" s="489">
        <f>'[22]Night &amp; Day Standard Cost'!G44+'[22]Night &amp; Day Standard Cost'!G44*(NighDayMarkUp)</f>
        <v>160.16944444444445</v>
      </c>
      <c r="H44" s="489">
        <f>'[22]Night &amp; Day Standard Cost'!H44+'[22]Night &amp; Day Standard Cost'!H44*(NighDayMarkUp)</f>
        <v>180.25185185185182</v>
      </c>
      <c r="I44" s="489">
        <f>'[22]Night &amp; Day Standard Cost'!I44+'[22]Night &amp; Day Standard Cost'!I44*(NighDayMarkUp)</f>
        <v>199.84444444444443</v>
      </c>
      <c r="J44" s="489">
        <f>'[22]Night &amp; Day Standard Cost'!J44+'[22]Night &amp; Day Standard Cost'!J44*(NighDayMarkUp)</f>
        <v>219.92685185185184</v>
      </c>
      <c r="K44" s="489">
        <f>'[22]Night &amp; Day Standard Cost'!K44+'[22]Night &amp; Day Standard Cost'!K44*(NighDayMarkUp)</f>
        <v>239.76435185185184</v>
      </c>
      <c r="L44" s="489">
        <f>'[22]Night &amp; Day Standard Cost'!L44+'[22]Night &amp; Day Standard Cost'!L44*(NighDayMarkUp)</f>
        <v>249.56064814814812</v>
      </c>
    </row>
    <row r="45" spans="1:12" ht="24.95" customHeight="1" x14ac:dyDescent="0.4"/>
    <row r="46" spans="1:12" ht="24.95" customHeight="1" x14ac:dyDescent="0.4">
      <c r="A46" s="491" t="s">
        <v>522</v>
      </c>
    </row>
    <row r="47" spans="1:12" ht="24.95" customHeight="1" x14ac:dyDescent="0.4"/>
    <row r="48" spans="1:12" ht="24.95" customHeight="1" x14ac:dyDescent="0.4"/>
  </sheetData>
  <pageMargins left="0.7" right="0.7" top="0.75" bottom="0.75" header="0.3" footer="0.3"/>
  <pageSetup paperSize="9" scale="49" orientation="portrait" r:id="rId1"/>
  <headerFooter>
    <oddHeader>&amp;C&amp;"-,Bold"&amp;18Night and Day Standard</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D877-5340-4214-BAD9-412D9C10F7E1}">
  <dimension ref="A1:L61"/>
  <sheetViews>
    <sheetView view="pageBreakPreview" zoomScaleNormal="100" zoomScaleSheetLayoutView="100" workbookViewId="0">
      <selection activeCell="C4" sqref="C4"/>
    </sheetView>
  </sheetViews>
  <sheetFormatPr defaultRowHeight="24" x14ac:dyDescent="0.4"/>
  <cols>
    <col min="1" max="1" width="16.28515625" style="427" customWidth="1"/>
    <col min="2" max="2" width="16.28515625" style="407" customWidth="1"/>
    <col min="3" max="8" width="16.28515625" style="412" customWidth="1"/>
    <col min="9" max="12" width="16.28515625" style="373" customWidth="1"/>
  </cols>
  <sheetData>
    <row r="1" spans="1:12" ht="34.5" customHeight="1" x14ac:dyDescent="0.4">
      <c r="A1" s="149" t="s">
        <v>31</v>
      </c>
      <c r="C1" s="408"/>
      <c r="D1" s="409"/>
      <c r="E1" s="410"/>
      <c r="F1" s="410"/>
      <c r="G1" s="411"/>
    </row>
    <row r="2" spans="1:12" s="151" customFormat="1" ht="24.95" customHeight="1" x14ac:dyDescent="0.4">
      <c r="A2" s="413" t="s">
        <v>10</v>
      </c>
      <c r="B2" s="414"/>
      <c r="C2" s="415">
        <v>600</v>
      </c>
      <c r="D2" s="415">
        <v>800</v>
      </c>
      <c r="E2" s="415">
        <v>1000</v>
      </c>
      <c r="F2" s="415">
        <v>1200</v>
      </c>
      <c r="G2" s="415">
        <v>1400</v>
      </c>
      <c r="H2" s="416">
        <v>1600</v>
      </c>
      <c r="I2" s="417">
        <v>1800</v>
      </c>
      <c r="J2" s="417">
        <v>2000</v>
      </c>
      <c r="K2" s="418">
        <v>2200</v>
      </c>
      <c r="L2" s="434">
        <v>2300</v>
      </c>
    </row>
    <row r="3" spans="1:12" s="151" customFormat="1" ht="24.95" customHeight="1" x14ac:dyDescent="0.3">
      <c r="A3" s="419"/>
      <c r="B3" s="420" t="s">
        <v>2</v>
      </c>
      <c r="C3" s="421">
        <f>CONVERT(C2,"mm","in")</f>
        <v>23.622047244094489</v>
      </c>
      <c r="D3" s="421">
        <f t="shared" ref="D3:L3" si="0">CONVERT(D2,"mm","in")</f>
        <v>31.496062992125985</v>
      </c>
      <c r="E3" s="421">
        <f t="shared" si="0"/>
        <v>39.370078740157481</v>
      </c>
      <c r="F3" s="421">
        <f t="shared" si="0"/>
        <v>47.244094488188978</v>
      </c>
      <c r="G3" s="421">
        <f t="shared" si="0"/>
        <v>55.118110236220467</v>
      </c>
      <c r="H3" s="421">
        <f t="shared" si="0"/>
        <v>62.99212598425197</v>
      </c>
      <c r="I3" s="421">
        <f t="shared" si="0"/>
        <v>70.866141732283467</v>
      </c>
      <c r="J3" s="421">
        <f t="shared" si="0"/>
        <v>78.740157480314963</v>
      </c>
      <c r="K3" s="421">
        <f t="shared" si="0"/>
        <v>86.614173228346459</v>
      </c>
      <c r="L3" s="435">
        <f t="shared" si="0"/>
        <v>90.551181102362207</v>
      </c>
    </row>
    <row r="4" spans="1:12" ht="24.95" customHeight="1" x14ac:dyDescent="0.4">
      <c r="A4" s="422">
        <v>300</v>
      </c>
      <c r="B4" s="423">
        <f>CONVERT(A4,"mm","in")</f>
        <v>11.811023622047244</v>
      </c>
      <c r="C4" s="424">
        <f>'Night &amp; Day Cassette C'!C4*(1+Sumary!$C$37)</f>
        <v>40.944881889763778</v>
      </c>
      <c r="D4" s="424">
        <f>'Night &amp; Day Cassette C'!D4*(1+Sumary!$C$37)</f>
        <v>51.181102362204726</v>
      </c>
      <c r="E4" s="424">
        <f>'Night &amp; Day Cassette C'!E4*(1+Sumary!$C$37)</f>
        <v>61.417322834645674</v>
      </c>
      <c r="F4" s="424">
        <f>'Night &amp; Day Cassette C'!F4*(1+Sumary!$C$37)</f>
        <v>71.653543307086608</v>
      </c>
      <c r="G4" s="424">
        <f>'Night &amp; Day Cassette C'!G4*(1+Sumary!$C$37)</f>
        <v>81.889763779527556</v>
      </c>
      <c r="H4" s="424">
        <f>'Night &amp; Day Cassette C'!H4*(1+Sumary!$C$37)</f>
        <v>92.125984251968504</v>
      </c>
      <c r="I4" s="424">
        <f>'Night &amp; Day Cassette C'!I4*(1+Sumary!$C$37)</f>
        <v>102.36220472440945</v>
      </c>
      <c r="J4" s="424">
        <f>'Night &amp; Day Cassette C'!J4*(1+Sumary!$C$37)</f>
        <v>112.5984251968504</v>
      </c>
      <c r="K4" s="424">
        <f>'Night &amp; Day Cassette C'!K4*(1+Sumary!$C$37)</f>
        <v>111.43287037037034</v>
      </c>
      <c r="L4" s="424">
        <f>'Night &amp; Day Cassette C'!L4*(1+Sumary!$C$37)</f>
        <v>115.8412037037037</v>
      </c>
    </row>
    <row r="5" spans="1:12" ht="24.95" customHeight="1" x14ac:dyDescent="0.4">
      <c r="A5" s="422">
        <v>500</v>
      </c>
      <c r="B5" s="423">
        <f t="shared" ref="B5:B15" si="1">CONVERT(A5,"mm","in")</f>
        <v>19.685039370078741</v>
      </c>
      <c r="C5" s="424">
        <f>'Night &amp; Day Cassette C'!C5*(1+Sumary!$C$37)</f>
        <v>45.552777777777777</v>
      </c>
      <c r="D5" s="424">
        <f>'Night &amp; Day Cassette C'!D5*(1+Sumary!$C$37)</f>
        <v>55.104166666666664</v>
      </c>
      <c r="E5" s="424">
        <f>'Night &amp; Day Cassette C'!E5*(1+Sumary!$C$37)</f>
        <v>65.145370370370358</v>
      </c>
      <c r="F5" s="424">
        <f>'Night &amp; Day Cassette C'!F5*(1+Sumary!$C$37)</f>
        <v>74.696759259259238</v>
      </c>
      <c r="G5" s="424">
        <f>'Night &amp; Day Cassette C'!G5*(1+Sumary!$C$37)</f>
        <v>84.248148148148132</v>
      </c>
      <c r="H5" s="424">
        <f>'Night &amp; Day Cassette C'!H5*(1+Sumary!$C$37)</f>
        <v>94.044444444444437</v>
      </c>
      <c r="I5" s="424">
        <f>'Night &amp; Day Cassette C'!I5*(1+Sumary!$C$37)</f>
        <v>103.5958333333333</v>
      </c>
      <c r="J5" s="424">
        <f>'Night &amp; Day Cassette C'!J5*(1+Sumary!$C$37)</f>
        <v>113.1472222222222</v>
      </c>
      <c r="K5" s="424">
        <f>'Night &amp; Day Cassette C'!K5*(1+Sumary!$C$37)</f>
        <v>122.69861111111108</v>
      </c>
      <c r="L5" s="424">
        <f>'Night &amp; Day Cassette C'!L5*(1+Sumary!$C$37)</f>
        <v>127.84166666666664</v>
      </c>
    </row>
    <row r="6" spans="1:12" ht="24.95" customHeight="1" x14ac:dyDescent="0.4">
      <c r="A6" s="422">
        <v>700</v>
      </c>
      <c r="B6" s="423">
        <f t="shared" si="1"/>
        <v>27.559055118110233</v>
      </c>
      <c r="C6" s="424">
        <f>'Night &amp; Day Cassette C'!C6*(1+Sumary!$C$37)</f>
        <v>48.981481481481474</v>
      </c>
      <c r="D6" s="424">
        <f>'Night &amp; Day Cassette C'!D6*(1+Sumary!$C$37)</f>
        <v>59.512499999999989</v>
      </c>
      <c r="E6" s="424">
        <f>'Night &amp; Day Cassette C'!E6*(1+Sumary!$C$37)</f>
        <v>70.533333333333317</v>
      </c>
      <c r="F6" s="424">
        <f>'Night &amp; Day Cassette C'!F6*(1+Sumary!$C$37)</f>
        <v>81.064351851851853</v>
      </c>
      <c r="G6" s="424">
        <f>'Night &amp; Day Cassette C'!G6*(1+Sumary!$C$37)</f>
        <v>91.840277777777757</v>
      </c>
      <c r="H6" s="424">
        <f>'Night &amp; Day Cassette C'!H6*(1+Sumary!$C$37)</f>
        <v>102.37129629629628</v>
      </c>
      <c r="I6" s="424">
        <f>'Night &amp; Day Cassette C'!I6*(1+Sumary!$C$37)</f>
        <v>112.90231481481479</v>
      </c>
      <c r="J6" s="424">
        <f>'Night &amp; Day Cassette C'!J6*(1+Sumary!$C$37)</f>
        <v>123.92314814814814</v>
      </c>
      <c r="K6" s="424">
        <f>'Night &amp; Day Cassette C'!K6*(1+Sumary!$C$37)</f>
        <v>134.45416666666665</v>
      </c>
      <c r="L6" s="424">
        <f>'Night &amp; Day Cassette C'!L6*(1+Sumary!$C$37)</f>
        <v>139.5972222222222</v>
      </c>
    </row>
    <row r="7" spans="1:12" ht="24.95" customHeight="1" x14ac:dyDescent="0.4">
      <c r="A7" s="422">
        <v>900</v>
      </c>
      <c r="B7" s="423">
        <f t="shared" si="1"/>
        <v>35.433070866141733</v>
      </c>
      <c r="C7" s="424">
        <f>'Night &amp; Day Cassette C'!C7*(1+Sumary!$C$37)</f>
        <v>52.410185185185171</v>
      </c>
      <c r="D7" s="424">
        <f>'Night &amp; Day Cassette C'!D7*(1+Sumary!$C$37)</f>
        <v>63.92083333333332</v>
      </c>
      <c r="E7" s="424">
        <f>'Night &amp; Day Cassette C'!E7*(1+Sumary!$C$37)</f>
        <v>75.921296296296276</v>
      </c>
      <c r="F7" s="424">
        <f>'Night &amp; Day Cassette C'!F7*(1+Sumary!$C$37)</f>
        <v>87.676851851851822</v>
      </c>
      <c r="G7" s="424">
        <f>'Night &amp; Day Cassette C'!G7*(1+Sumary!$C$37)</f>
        <v>99.1875</v>
      </c>
      <c r="H7" s="424">
        <f>'Night &amp; Day Cassette C'!H7*(1+Sumary!$C$37)</f>
        <v>110.94305555555556</v>
      </c>
      <c r="I7" s="424">
        <f>'Night &amp; Day Cassette C'!I7*(1+Sumary!$C$37)</f>
        <v>122.4537037037037</v>
      </c>
      <c r="J7" s="424">
        <f>'Night &amp; Day Cassette C'!J7*(1+Sumary!$C$37)</f>
        <v>134.20925925925923</v>
      </c>
      <c r="K7" s="424">
        <f>'Night &amp; Day Cassette C'!K7*(1+Sumary!$C$37)</f>
        <v>145.96481481481482</v>
      </c>
      <c r="L7" s="424">
        <f>'Night &amp; Day Cassette C'!L7*(1+Sumary!$C$37)</f>
        <v>151.84259259259255</v>
      </c>
    </row>
    <row r="8" spans="1:12" ht="24.95" customHeight="1" x14ac:dyDescent="0.4">
      <c r="A8" s="422">
        <v>1100</v>
      </c>
      <c r="B8" s="423">
        <f t="shared" si="1"/>
        <v>43.30708661417323</v>
      </c>
      <c r="C8" s="424">
        <f>'Night &amp; Day Cassette C'!C8*(1+Sumary!$C$37)</f>
        <v>55.593981481481464</v>
      </c>
      <c r="D8" s="424">
        <f>'Night &amp; Day Cassette C'!D8*(1+Sumary!$C$37)</f>
        <v>68.329166666666652</v>
      </c>
      <c r="E8" s="424">
        <f>'Night &amp; Day Cassette C'!E8*(1+Sumary!$C$37)</f>
        <v>81.064351851851853</v>
      </c>
      <c r="F8" s="424">
        <f>'Night &amp; Day Cassette C'!F8*(1+Sumary!$C$37)</f>
        <v>94.044444444444437</v>
      </c>
      <c r="G8" s="424">
        <f>'Night &amp; Day Cassette C'!G8*(1+Sumary!$C$37)</f>
        <v>106.77962962962962</v>
      </c>
      <c r="H8" s="424">
        <f>'Night &amp; Day Cassette C'!H8*(1+Sumary!$C$37)</f>
        <v>119.51481481481478</v>
      </c>
      <c r="I8" s="424">
        <f>'Night &amp; Day Cassette C'!I8*(1+Sumary!$C$37)</f>
        <v>132.24999999999994</v>
      </c>
      <c r="J8" s="424">
        <f>'Night &amp; Day Cassette C'!J8*(1+Sumary!$C$37)</f>
        <v>144.74027777777775</v>
      </c>
      <c r="K8" s="424">
        <f>'Night &amp; Day Cassette C'!K8*(1+Sumary!$C$37)</f>
        <v>157.47546296296289</v>
      </c>
      <c r="L8" s="424">
        <f>'Night &amp; Day Cassette C'!L8*(1+Sumary!$C$37)</f>
        <v>163.84305555555551</v>
      </c>
    </row>
    <row r="9" spans="1:12" ht="24.95" customHeight="1" x14ac:dyDescent="0.4">
      <c r="A9" s="422">
        <v>1300</v>
      </c>
      <c r="B9" s="423">
        <f t="shared" si="1"/>
        <v>51.181102362204726</v>
      </c>
      <c r="C9" s="424">
        <f>'Night &amp; Day Cassette C'!C9*(1+Sumary!$C$37)</f>
        <v>59.267592592592578</v>
      </c>
      <c r="D9" s="424">
        <f>'Night &amp; Day Cassette C'!D9*(1+Sumary!$C$37)</f>
        <v>72.737499999999997</v>
      </c>
      <c r="E9" s="424">
        <f>'Night &amp; Day Cassette C'!E9*(1+Sumary!$C$37)</f>
        <v>86.452314814814798</v>
      </c>
      <c r="F9" s="424">
        <f>'Night &amp; Day Cassette C'!F9*(1+Sumary!$C$37)</f>
        <v>100.16712962962961</v>
      </c>
      <c r="G9" s="424">
        <f>'Night &amp; Day Cassette C'!G9*(1+Sumary!$C$37)</f>
        <v>114.12685185185184</v>
      </c>
      <c r="H9" s="424">
        <f>'Night &amp; Day Cassette C'!H9*(1+Sumary!$C$37)</f>
        <v>127.84166666666664</v>
      </c>
      <c r="I9" s="424">
        <f>'Night &amp; Day Cassette C'!I9*(1+Sumary!$C$37)</f>
        <v>141.55648148148148</v>
      </c>
      <c r="J9" s="424">
        <f>'Night &amp; Day Cassette C'!J9*(1+Sumary!$C$37)</f>
        <v>155.27129629629624</v>
      </c>
      <c r="K9" s="424">
        <f>'Night &amp; Day Cassette C'!K9*(1+Sumary!$C$37)</f>
        <v>168.98611111111106</v>
      </c>
      <c r="L9" s="424">
        <f>'Night &amp; Day Cassette C'!L9*(1+Sumary!$C$37)</f>
        <v>175.84351851851847</v>
      </c>
    </row>
    <row r="10" spans="1:12" ht="24.95" customHeight="1" x14ac:dyDescent="0.4">
      <c r="A10" s="422">
        <v>1500</v>
      </c>
      <c r="B10" s="423">
        <f t="shared" si="1"/>
        <v>59.055118110236215</v>
      </c>
      <c r="C10" s="424">
        <f>'Night &amp; Day Cassette C'!C10*(1+Sumary!$C$37)</f>
        <v>62.696296296296289</v>
      </c>
      <c r="D10" s="424">
        <f>'Night &amp; Day Cassette C'!D10*(1+Sumary!$C$37)</f>
        <v>77.145833333333314</v>
      </c>
      <c r="E10" s="424">
        <f>'Night &amp; Day Cassette C'!E10*(1+Sumary!$C$37)</f>
        <v>92.085185185185168</v>
      </c>
      <c r="F10" s="424">
        <f>'Night &amp; Day Cassette C'!F10*(1+Sumary!$C$37)</f>
        <v>106.77962962962962</v>
      </c>
      <c r="G10" s="424">
        <f>'Night &amp; Day Cassette C'!G10*(1+Sumary!$C$37)</f>
        <v>121.47407407407407</v>
      </c>
      <c r="H10" s="424">
        <f>'Night &amp; Day Cassette C'!H10*(1+Sumary!$C$37)</f>
        <v>136.41342592592588</v>
      </c>
      <c r="I10" s="424">
        <f>'Night &amp; Day Cassette C'!I10*(1+Sumary!$C$37)</f>
        <v>151.10787037037039</v>
      </c>
      <c r="J10" s="424">
        <f>'Night &amp; Day Cassette C'!J10*(1+Sumary!$C$37)</f>
        <v>165.80231481481479</v>
      </c>
      <c r="K10" s="424">
        <f>'Night &amp; Day Cassette C'!K10*(1+Sumary!$C$37)</f>
        <v>180.25185185185182</v>
      </c>
      <c r="L10" s="424">
        <f>'Night &amp; Day Cassette C'!L10*(1+Sumary!$C$37)</f>
        <v>187.84398148148142</v>
      </c>
    </row>
    <row r="11" spans="1:12" ht="24.95" customHeight="1" x14ac:dyDescent="0.4">
      <c r="A11" s="422">
        <v>1700</v>
      </c>
      <c r="B11" s="423">
        <f t="shared" si="1"/>
        <v>66.929133858267718</v>
      </c>
      <c r="C11" s="424">
        <f>'Night &amp; Day Cassette C'!C11*(1+Sumary!$C$37)</f>
        <v>66.124999999999972</v>
      </c>
      <c r="D11" s="424">
        <f>'Night &amp; Day Cassette C'!D11*(1+Sumary!$C$37)</f>
        <v>81.554166666666646</v>
      </c>
      <c r="E11" s="424">
        <f>'Night &amp; Day Cassette C'!E11*(1+Sumary!$C$37)</f>
        <v>97.473148148148113</v>
      </c>
      <c r="F11" s="424">
        <f>'Night &amp; Day Cassette C'!F11*(1+Sumary!$C$37)</f>
        <v>113.1472222222222</v>
      </c>
      <c r="G11" s="424">
        <f>'Night &amp; Day Cassette C'!G11*(1+Sumary!$C$37)</f>
        <v>129.06620370370365</v>
      </c>
      <c r="H11" s="424">
        <f>'Night &amp; Day Cassette C'!H11*(1+Sumary!$C$37)</f>
        <v>144.74027777777775</v>
      </c>
      <c r="I11" s="424">
        <f>'Night &amp; Day Cassette C'!I11*(1+Sumary!$C$37)</f>
        <v>160.41435185185179</v>
      </c>
      <c r="J11" s="424">
        <f>'Night &amp; Day Cassette C'!J11*(1+Sumary!$C$37)</f>
        <v>176.08842592592589</v>
      </c>
      <c r="K11" s="424">
        <f>'Night &amp; Day Cassette C'!K11*(1+Sumary!$C$37)</f>
        <v>192.00740740740736</v>
      </c>
      <c r="L11" s="424">
        <f>'Night &amp; Day Cassette C'!L11*(1+Sumary!$C$37)</f>
        <v>199.84444444444443</v>
      </c>
    </row>
    <row r="12" spans="1:12" ht="24.95" customHeight="1" x14ac:dyDescent="0.4">
      <c r="A12" s="422">
        <v>1900</v>
      </c>
      <c r="B12" s="423">
        <f t="shared" si="1"/>
        <v>74.803149606299215</v>
      </c>
      <c r="C12" s="424">
        <f>'Night &amp; Day Cassette C'!C12*(1+Sumary!$C$37)</f>
        <v>69.55370370370369</v>
      </c>
      <c r="D12" s="424">
        <f>'Night &amp; Day Cassette C'!D12*(1+Sumary!$C$37)</f>
        <v>86.207407407407388</v>
      </c>
      <c r="E12" s="424">
        <f>'Night &amp; Day Cassette C'!E12*(1+Sumary!$C$37)</f>
        <v>102.86111111111107</v>
      </c>
      <c r="F12" s="424">
        <f>'Night &amp; Day Cassette C'!F12*(1+Sumary!$C$37)</f>
        <v>119.75972222222221</v>
      </c>
      <c r="G12" s="424">
        <f>'Night &amp; Day Cassette C'!G12*(1+Sumary!$C$37)</f>
        <v>136.6583333333333</v>
      </c>
      <c r="H12" s="424">
        <f>'Night &amp; Day Cassette C'!H12*(1+Sumary!$C$37)</f>
        <v>153.06712962962959</v>
      </c>
      <c r="I12" s="424">
        <f>'Night &amp; Day Cassette C'!I12*(1+Sumary!$C$37)</f>
        <v>169.96574074074076</v>
      </c>
      <c r="J12" s="424">
        <f>'Night &amp; Day Cassette C'!J12*(1+Sumary!$C$37)</f>
        <v>186.86435185185184</v>
      </c>
      <c r="K12" s="424">
        <f>'Night &amp; Day Cassette C'!K12*(1+Sumary!$C$37)</f>
        <v>203.51805555555546</v>
      </c>
      <c r="L12" s="424">
        <f>'Night &amp; Day Cassette C'!L12*(1+Sumary!$C$37)</f>
        <v>211.84490740740733</v>
      </c>
    </row>
    <row r="13" spans="1:12" ht="24.95" customHeight="1" x14ac:dyDescent="0.4">
      <c r="A13" s="422">
        <v>2100</v>
      </c>
      <c r="B13" s="423">
        <f t="shared" si="1"/>
        <v>82.677165354330711</v>
      </c>
      <c r="C13" s="424">
        <f>'Night &amp; Day Cassette C'!C13*(1+Sumary!$C$37)</f>
        <v>72.737499999999997</v>
      </c>
      <c r="D13" s="424">
        <f>'Night &amp; Day Cassette C'!D13*(1+Sumary!$C$37)</f>
        <v>90.615740740740733</v>
      </c>
      <c r="E13" s="424">
        <f>'Night &amp; Day Cassette C'!E13*(1+Sumary!$C$37)</f>
        <v>108.24907407407407</v>
      </c>
      <c r="F13" s="424">
        <f>'Night &amp; Day Cassette C'!F13*(1+Sumary!$C$37)</f>
        <v>126.12731481481478</v>
      </c>
      <c r="G13" s="424">
        <f>'Night &amp; Day Cassette C'!G13*(1+Sumary!$C$37)</f>
        <v>143.76064814814814</v>
      </c>
      <c r="H13" s="424">
        <f>'Night &amp; Day Cassette C'!H13*(1+Sumary!$C$37)</f>
        <v>161.63888888888883</v>
      </c>
      <c r="I13" s="424">
        <f>'Night &amp; Day Cassette C'!I13*(1+Sumary!$C$37)</f>
        <v>179.27222222222215</v>
      </c>
      <c r="J13" s="424">
        <f>'Night &amp; Day Cassette C'!J13*(1+Sumary!$C$37)</f>
        <v>197.15046296296293</v>
      </c>
      <c r="K13" s="424">
        <f>'Night &amp; Day Cassette C'!K13*(1+Sumary!$C$37)</f>
        <v>215.02870370370366</v>
      </c>
      <c r="L13" s="424">
        <f>'Night &amp; Day Cassette C'!L13*(1+Sumary!$C$37)</f>
        <v>223.84537037037035</v>
      </c>
    </row>
    <row r="14" spans="1:12" ht="24.95" customHeight="1" x14ac:dyDescent="0.4">
      <c r="A14" s="422">
        <v>2300</v>
      </c>
      <c r="B14" s="423">
        <f t="shared" si="1"/>
        <v>90.551181102362207</v>
      </c>
      <c r="C14" s="424">
        <f>'Night &amp; Day Cassette C'!C14*(1+Sumary!$C$37)</f>
        <v>76.166203703703673</v>
      </c>
      <c r="D14" s="424">
        <f>'Night &amp; Day Cassette C'!D14*(1+Sumary!$C$37)</f>
        <v>95.024074074074079</v>
      </c>
      <c r="E14" s="424">
        <f>'Night &amp; Day Cassette C'!E14*(1+Sumary!$C$37)</f>
        <v>113.63703703703702</v>
      </c>
      <c r="F14" s="424">
        <f>'Night &amp; Day Cassette C'!F14*(1+Sumary!$C$37)</f>
        <v>132.73981481481482</v>
      </c>
      <c r="G14" s="424">
        <f>'Night &amp; Day Cassette C'!G14*(1+Sumary!$C$37)</f>
        <v>151.35277777777776</v>
      </c>
      <c r="H14" s="424">
        <f>'Night &amp; Day Cassette C'!H14*(1+Sumary!$C$37)</f>
        <v>170.21064814814812</v>
      </c>
      <c r="I14" s="424">
        <f>'Night &amp; Day Cassette C'!I14*(1+Sumary!$C$37)</f>
        <v>188.82361111111109</v>
      </c>
      <c r="J14" s="424">
        <f>'Night &amp; Day Cassette C'!J14*(1+Sumary!$C$37)</f>
        <v>207.92638888888885</v>
      </c>
      <c r="K14" s="424">
        <f>'Night &amp; Day Cassette C'!K14*(1+Sumary!$C$37)</f>
        <v>226.53935185185179</v>
      </c>
      <c r="L14" s="424">
        <f>'Night &amp; Day Cassette C'!L14*(1+Sumary!$C$37)</f>
        <v>235.84583333333333</v>
      </c>
    </row>
    <row r="15" spans="1:12" ht="24.95" customHeight="1" x14ac:dyDescent="0.4">
      <c r="A15" s="425">
        <v>2500</v>
      </c>
      <c r="B15" s="426">
        <f t="shared" si="1"/>
        <v>98.425196850393704</v>
      </c>
      <c r="C15" s="424">
        <f>'Night &amp; Day Cassette C'!C15*(1+Sumary!$C$37)</f>
        <v>79.839814814814801</v>
      </c>
      <c r="D15" s="424">
        <f>'Night &amp; Day Cassette C'!D15*(1+Sumary!$C$37)</f>
        <v>99.677314814814821</v>
      </c>
      <c r="E15" s="424">
        <f>'Night &amp; Day Cassette C'!E15*(1+Sumary!$C$37)</f>
        <v>119.02499999999998</v>
      </c>
      <c r="F15" s="424">
        <f>'Night &amp; Day Cassette C'!F15*(1+Sumary!$C$37)</f>
        <v>139.35231481481478</v>
      </c>
      <c r="G15" s="424">
        <f>'Night &amp; Day Cassette C'!G15*(1+Sumary!$C$37)</f>
        <v>158.69999999999996</v>
      </c>
      <c r="H15" s="424">
        <f>'Night &amp; Day Cassette C'!H15*(1+Sumary!$C$37)</f>
        <v>179.02731481481482</v>
      </c>
      <c r="I15" s="424">
        <f>'Night &amp; Day Cassette C'!I15*(1+Sumary!$C$37)</f>
        <v>198.13009259259252</v>
      </c>
      <c r="J15" s="424">
        <f>'Night &amp; Day Cassette C'!J15*(1+Sumary!$C$37)</f>
        <v>218.70231481481477</v>
      </c>
      <c r="K15" s="424">
        <f>'Night &amp; Day Cassette C'!K15*(1+Sumary!$C$37)</f>
        <v>237.80509259259256</v>
      </c>
      <c r="L15" s="424">
        <f>'Night &amp; Day Cassette C'!L15*(1+Sumary!$C$37)</f>
        <v>247.60138888888886</v>
      </c>
    </row>
    <row r="16" spans="1:12" x14ac:dyDescent="0.4">
      <c r="B16" s="428"/>
      <c r="C16" s="429"/>
      <c r="D16" s="429"/>
      <c r="E16" s="429"/>
      <c r="F16" s="429"/>
      <c r="G16" s="429"/>
      <c r="H16" s="429"/>
    </row>
    <row r="17" spans="1:12" x14ac:dyDescent="0.4">
      <c r="A17" s="149" t="s">
        <v>5</v>
      </c>
      <c r="C17" s="408"/>
      <c r="D17" s="409"/>
      <c r="E17" s="410"/>
      <c r="F17" s="410"/>
      <c r="G17" s="411"/>
    </row>
    <row r="18" spans="1:12" ht="24.95" customHeight="1" x14ac:dyDescent="0.4">
      <c r="A18" s="413" t="s">
        <v>10</v>
      </c>
      <c r="B18" s="414"/>
      <c r="C18" s="415">
        <v>600</v>
      </c>
      <c r="D18" s="415">
        <v>800</v>
      </c>
      <c r="E18" s="415">
        <v>1000</v>
      </c>
      <c r="F18" s="415">
        <v>1200</v>
      </c>
      <c r="G18" s="415">
        <v>1400</v>
      </c>
      <c r="H18" s="416">
        <v>1600</v>
      </c>
      <c r="I18" s="417">
        <v>1800</v>
      </c>
      <c r="J18" s="417">
        <v>2000</v>
      </c>
      <c r="K18" s="418">
        <v>2200</v>
      </c>
      <c r="L18" s="434">
        <v>2300</v>
      </c>
    </row>
    <row r="19" spans="1:12" ht="24.95" customHeight="1" x14ac:dyDescent="0.3">
      <c r="A19" s="419"/>
      <c r="B19" s="420" t="s">
        <v>2</v>
      </c>
      <c r="C19" s="421">
        <f>CONVERT(C18,"mm","in")</f>
        <v>23.622047244094489</v>
      </c>
      <c r="D19" s="421">
        <f t="shared" ref="D19:K19" si="2">CONVERT(D18,"mm","in")</f>
        <v>31.496062992125985</v>
      </c>
      <c r="E19" s="421">
        <f t="shared" si="2"/>
        <v>39.370078740157481</v>
      </c>
      <c r="F19" s="421">
        <f t="shared" si="2"/>
        <v>47.244094488188978</v>
      </c>
      <c r="G19" s="421">
        <f t="shared" si="2"/>
        <v>55.118110236220467</v>
      </c>
      <c r="H19" s="421">
        <f t="shared" si="2"/>
        <v>62.99212598425197</v>
      </c>
      <c r="I19" s="421">
        <f t="shared" si="2"/>
        <v>70.866141732283467</v>
      </c>
      <c r="J19" s="421">
        <f t="shared" si="2"/>
        <v>78.740157480314963</v>
      </c>
      <c r="K19" s="421">
        <f t="shared" si="2"/>
        <v>86.614173228346459</v>
      </c>
      <c r="L19" s="435">
        <f>CONVERT(L18,"mm","in")</f>
        <v>90.551181102362207</v>
      </c>
    </row>
    <row r="20" spans="1:12" ht="24.95" customHeight="1" x14ac:dyDescent="0.4">
      <c r="A20" s="422">
        <v>300</v>
      </c>
      <c r="B20" s="423">
        <f>CONVERT(A20,"mm","in")</f>
        <v>11.811023622047244</v>
      </c>
      <c r="C20" s="424">
        <f>'Night &amp; Day Cassette C'!C20*(1+Sumary!$C$37)</f>
        <v>44.57314814814815</v>
      </c>
      <c r="D20" s="424">
        <f>'Night &amp; Day Cassette C'!D20*(1+Sumary!$C$37)</f>
        <v>53.634722222222209</v>
      </c>
      <c r="E20" s="424">
        <f>'Night &amp; Day Cassette C'!E20*(1+Sumary!$C$37)</f>
        <v>63.186111111111096</v>
      </c>
      <c r="F20" s="424">
        <f>'Night &amp; Day Cassette C'!F20*(1+Sumary!$C$37)</f>
        <v>72.492592592592558</v>
      </c>
      <c r="G20" s="424">
        <f>'Night &amp; Day Cassette C'!G20*(1+Sumary!$C$37)</f>
        <v>81.554166666666646</v>
      </c>
      <c r="H20" s="424">
        <f>'Night &amp; Day Cassette C'!H20*(1+Sumary!$C$37)</f>
        <v>91.105555555555554</v>
      </c>
      <c r="I20" s="424">
        <f>'Night &amp; Day Cassette C'!I20*(1+Sumary!$C$37)</f>
        <v>100.16712962962961</v>
      </c>
      <c r="J20" s="424">
        <f>'Night &amp; Day Cassette C'!J20*(1+Sumary!$C$37)</f>
        <v>109.71851851851851</v>
      </c>
      <c r="K20" s="424">
        <f>'Night &amp; Day Cassette C'!K20*(1+Sumary!$C$37)</f>
        <v>118.78009259259255</v>
      </c>
      <c r="L20" s="424">
        <f>'Night &amp; Day Cassette C'!L20*(1+Sumary!$C$37)</f>
        <v>123.67824074074072</v>
      </c>
    </row>
    <row r="21" spans="1:12" ht="24.95" customHeight="1" x14ac:dyDescent="0.4">
      <c r="A21" s="422">
        <v>500</v>
      </c>
      <c r="B21" s="423">
        <f t="shared" ref="B21:B31" si="3">CONVERT(A21,"mm","in")</f>
        <v>19.685039370078741</v>
      </c>
      <c r="C21" s="424">
        <f>'Night &amp; Day Cassette C'!C21*(1+Sumary!$C$37)</f>
        <v>48.736574074074056</v>
      </c>
      <c r="D21" s="424">
        <f>'Night &amp; Day Cassette C'!D21*(1+Sumary!$C$37)</f>
        <v>59.512499999999989</v>
      </c>
      <c r="E21" s="424">
        <f>'Night &amp; Day Cassette C'!E21*(1+Sumary!$C$37)</f>
        <v>70.288425925925907</v>
      </c>
      <c r="F21" s="424">
        <f>'Night &amp; Day Cassette C'!F21*(1+Sumary!$C$37)</f>
        <v>80.819444444444414</v>
      </c>
      <c r="G21" s="424">
        <f>'Night &amp; Day Cassette C'!G21*(1+Sumary!$C$37)</f>
        <v>91.595370370370347</v>
      </c>
      <c r="H21" s="424">
        <f>'Night &amp; Day Cassette C'!H21*(1+Sumary!$C$37)</f>
        <v>102.37129629629628</v>
      </c>
      <c r="I21" s="424">
        <f>'Night &amp; Day Cassette C'!I21*(1+Sumary!$C$37)</f>
        <v>112.90231481481479</v>
      </c>
      <c r="J21" s="424">
        <f>'Night &amp; Day Cassette C'!J21*(1+Sumary!$C$37)</f>
        <v>123.67824074074072</v>
      </c>
      <c r="K21" s="424">
        <f>'Night &amp; Day Cassette C'!K21*(1+Sumary!$C$37)</f>
        <v>134.20925925925923</v>
      </c>
      <c r="L21" s="424">
        <f>'Night &amp; Day Cassette C'!L21*(1+Sumary!$C$37)</f>
        <v>139.5972222222222</v>
      </c>
    </row>
    <row r="22" spans="1:12" ht="24.95" customHeight="1" x14ac:dyDescent="0.4">
      <c r="A22" s="422">
        <v>700</v>
      </c>
      <c r="B22" s="423">
        <f t="shared" si="3"/>
        <v>27.559055118110233</v>
      </c>
      <c r="C22" s="424">
        <f>'Night &amp; Day Cassette C'!C22*(1+Sumary!$C$37)</f>
        <v>53.389814814814812</v>
      </c>
      <c r="D22" s="424">
        <f>'Night &amp; Day Cassette C'!D22*(1+Sumary!$C$37)</f>
        <v>65.390277777777769</v>
      </c>
      <c r="E22" s="424">
        <f>'Night &amp; Day Cassette C'!E22*(1+Sumary!$C$37)</f>
        <v>77.390740740740725</v>
      </c>
      <c r="F22" s="424">
        <f>'Night &amp; Day Cassette C'!F22*(1+Sumary!$C$37)</f>
        <v>89.636111111111077</v>
      </c>
      <c r="G22" s="424">
        <f>'Night &amp; Day Cassette C'!G22*(1+Sumary!$C$37)</f>
        <v>101.39166666666664</v>
      </c>
      <c r="H22" s="424">
        <f>'Night &amp; Day Cassette C'!H22*(1+Sumary!$C$37)</f>
        <v>113.39212962962959</v>
      </c>
      <c r="I22" s="424">
        <f>'Night &amp; Day Cassette C'!I22*(1+Sumary!$C$37)</f>
        <v>125.39259259259258</v>
      </c>
      <c r="J22" s="424">
        <f>'Night &amp; Day Cassette C'!J22*(1+Sumary!$C$37)</f>
        <v>137.63796296296292</v>
      </c>
      <c r="K22" s="424">
        <f>'Night &amp; Day Cassette C'!K22*(1+Sumary!$C$37)</f>
        <v>149.63842592592587</v>
      </c>
      <c r="L22" s="424">
        <f>'Night &amp; Day Cassette C'!L22*(1+Sumary!$C$37)</f>
        <v>155.5162037037037</v>
      </c>
    </row>
    <row r="23" spans="1:12" ht="24.95" customHeight="1" x14ac:dyDescent="0.4">
      <c r="A23" s="422">
        <v>900</v>
      </c>
      <c r="B23" s="423">
        <f t="shared" si="3"/>
        <v>35.433070866141733</v>
      </c>
      <c r="C23" s="424">
        <f>'Night &amp; Day Cassette C'!C23*(1+Sumary!$C$37)</f>
        <v>57.79814814814813</v>
      </c>
      <c r="D23" s="424">
        <f>'Night &amp; Day Cassette C'!D23*(1+Sumary!$C$37)</f>
        <v>71.268055555555549</v>
      </c>
      <c r="E23" s="424">
        <f>'Night &amp; Day Cassette C'!E23*(1+Sumary!$C$37)</f>
        <v>84.493055555555529</v>
      </c>
      <c r="F23" s="424">
        <f>'Night &amp; Day Cassette C'!F23*(1+Sumary!$C$37)</f>
        <v>97.962962962962948</v>
      </c>
      <c r="G23" s="424">
        <f>'Night &amp; Day Cassette C'!G23*(1+Sumary!$C$37)</f>
        <v>111.43287037037034</v>
      </c>
      <c r="H23" s="424">
        <f>'Night &amp; Day Cassette C'!H23*(1+Sumary!$C$37)</f>
        <v>124.65787037037033</v>
      </c>
      <c r="I23" s="424">
        <f>'Night &amp; Day Cassette C'!I23*(1+Sumary!$C$37)</f>
        <v>138.12777777777771</v>
      </c>
      <c r="J23" s="424">
        <f>'Night &amp; Day Cassette C'!J23*(1+Sumary!$C$37)</f>
        <v>151.35277777777776</v>
      </c>
      <c r="K23" s="424">
        <f>'Night &amp; Day Cassette C'!K23*(1+Sumary!$C$37)</f>
        <v>164.82268518518515</v>
      </c>
      <c r="L23" s="424">
        <f>'Night &amp; Day Cassette C'!L23*(1+Sumary!$C$37)</f>
        <v>171.43518518518513</v>
      </c>
    </row>
    <row r="24" spans="1:12" ht="24.95" customHeight="1" x14ac:dyDescent="0.4">
      <c r="A24" s="422">
        <v>1100</v>
      </c>
      <c r="B24" s="423">
        <f t="shared" si="3"/>
        <v>43.30708661417323</v>
      </c>
      <c r="C24" s="424">
        <f>'Night &amp; Day Cassette C'!C24*(1+Sumary!$C$37)</f>
        <v>62.451388888888879</v>
      </c>
      <c r="D24" s="424">
        <f>'Night &amp; Day Cassette C'!D24*(1+Sumary!$C$37)</f>
        <v>77.145833333333314</v>
      </c>
      <c r="E24" s="424">
        <f>'Night &amp; Day Cassette C'!E24*(1+Sumary!$C$37)</f>
        <v>91.840277777777757</v>
      </c>
      <c r="F24" s="424">
        <f>'Night &amp; Day Cassette C'!F24*(1+Sumary!$C$37)</f>
        <v>106.53472222222221</v>
      </c>
      <c r="G24" s="424">
        <f>'Night &amp; Day Cassette C'!G24*(1+Sumary!$C$37)</f>
        <v>121.22916666666666</v>
      </c>
      <c r="H24" s="424">
        <f>'Night &amp; Day Cassette C'!H24*(1+Sumary!$C$37)</f>
        <v>135.92361111111109</v>
      </c>
      <c r="I24" s="424">
        <f>'Night &amp; Day Cassette C'!I24*(1+Sumary!$C$37)</f>
        <v>150.61805555555551</v>
      </c>
      <c r="J24" s="424">
        <f>'Night &amp; Day Cassette C'!J24*(1+Sumary!$C$37)</f>
        <v>165.31249999999994</v>
      </c>
      <c r="K24" s="424">
        <f>'Night &amp; Day Cassette C'!K24*(1+Sumary!$C$37)</f>
        <v>180.0069444444444</v>
      </c>
      <c r="L24" s="424">
        <f>'Night &amp; Day Cassette C'!L24*(1+Sumary!$C$37)</f>
        <v>187.59907407407403</v>
      </c>
    </row>
    <row r="25" spans="1:12" ht="24.95" customHeight="1" x14ac:dyDescent="0.4">
      <c r="A25" s="422">
        <v>1300</v>
      </c>
      <c r="B25" s="423">
        <f t="shared" si="3"/>
        <v>51.181102362204726</v>
      </c>
      <c r="C25" s="424">
        <f>'Night &amp; Day Cassette C'!C25*(1+Sumary!$C$37)</f>
        <v>66.614814814814792</v>
      </c>
      <c r="D25" s="424">
        <f>'Night &amp; Day Cassette C'!D25*(1+Sumary!$C$37)</f>
        <v>82.778703703703684</v>
      </c>
      <c r="E25" s="424">
        <f>'Night &amp; Day Cassette C'!E25*(1+Sumary!$C$37)</f>
        <v>98.942592592592575</v>
      </c>
      <c r="F25" s="424">
        <f>'Night &amp; Day Cassette C'!F25*(1+Sumary!$C$37)</f>
        <v>115.10648148148147</v>
      </c>
      <c r="G25" s="424">
        <f>'Night &amp; Day Cassette C'!G25*(1+Sumary!$C$37)</f>
        <v>131.02546296296291</v>
      </c>
      <c r="H25" s="424">
        <f>'Night &amp; Day Cassette C'!H25*(1+Sumary!$C$37)</f>
        <v>147.18935185185182</v>
      </c>
      <c r="I25" s="424">
        <f>'Night &amp; Day Cassette C'!I25*(1+Sumary!$C$37)</f>
        <v>163.35324074074072</v>
      </c>
      <c r="J25" s="424">
        <f>'Night &amp; Day Cassette C'!J25*(1+Sumary!$C$37)</f>
        <v>179.27222222222215</v>
      </c>
      <c r="K25" s="424">
        <f>'Night &amp; Day Cassette C'!K25*(1+Sumary!$C$37)</f>
        <v>195.68101851851844</v>
      </c>
      <c r="L25" s="424">
        <f>'Night &amp; Day Cassette C'!L25*(1+Sumary!$C$37)</f>
        <v>203.51805555555546</v>
      </c>
    </row>
    <row r="26" spans="1:12" ht="24.95" customHeight="1" x14ac:dyDescent="0.4">
      <c r="A26" s="422">
        <v>1500</v>
      </c>
      <c r="B26" s="423">
        <f t="shared" si="3"/>
        <v>59.055118110236215</v>
      </c>
      <c r="C26" s="424">
        <f>'Night &amp; Day Cassette C'!C26*(1+Sumary!$C$37)</f>
        <v>71.268055555555549</v>
      </c>
      <c r="D26" s="424">
        <f>'Night &amp; Day Cassette C'!D26*(1+Sumary!$C$37)</f>
        <v>88.411574074074068</v>
      </c>
      <c r="E26" s="424">
        <f>'Night &amp; Day Cassette C'!E26*(1+Sumary!$C$37)</f>
        <v>106.04490740740739</v>
      </c>
      <c r="F26" s="424">
        <f>'Night &amp; Day Cassette C'!F26*(1+Sumary!$C$37)</f>
        <v>123.67824074074072</v>
      </c>
      <c r="G26" s="424">
        <f>'Night &amp; Day Cassette C'!G26*(1+Sumary!$C$37)</f>
        <v>140.82175925925921</v>
      </c>
      <c r="H26" s="424">
        <f>'Night &amp; Day Cassette C'!H26*(1+Sumary!$C$37)</f>
        <v>158.45509259259256</v>
      </c>
      <c r="I26" s="424">
        <f>'Night &amp; Day Cassette C'!I26*(1+Sumary!$C$37)</f>
        <v>176.08842592592589</v>
      </c>
      <c r="J26" s="424">
        <f>'Night &amp; Day Cassette C'!J26*(1+Sumary!$C$37)</f>
        <v>193.23194444444442</v>
      </c>
      <c r="K26" s="424">
        <f>'Night &amp; Day Cassette C'!K26*(1+Sumary!$C$37)</f>
        <v>210.86527777777781</v>
      </c>
      <c r="L26" s="424">
        <f>'Night &amp; Day Cassette C'!L26*(1+Sumary!$C$37)</f>
        <v>219.43703703703702</v>
      </c>
    </row>
    <row r="27" spans="1:12" ht="24.95" customHeight="1" x14ac:dyDescent="0.4">
      <c r="A27" s="422">
        <v>1700</v>
      </c>
      <c r="B27" s="423">
        <f t="shared" si="3"/>
        <v>66.929133858267718</v>
      </c>
      <c r="C27" s="424">
        <f>'Night &amp; Day Cassette C'!C27*(1+Sumary!$C$37)</f>
        <v>75.67638888888888</v>
      </c>
      <c r="D27" s="424">
        <f>'Night &amp; Day Cassette C'!D27*(1+Sumary!$C$37)</f>
        <v>94.289351851851833</v>
      </c>
      <c r="E27" s="424">
        <f>'Night &amp; Day Cassette C'!E27*(1+Sumary!$C$37)</f>
        <v>113.1472222222222</v>
      </c>
      <c r="F27" s="424">
        <f>'Night &amp; Day Cassette C'!F27*(1+Sumary!$C$37)</f>
        <v>132.00509259259258</v>
      </c>
      <c r="G27" s="424">
        <f>'Night &amp; Day Cassette C'!G27*(1+Sumary!$C$37)</f>
        <v>150.86296296296291</v>
      </c>
      <c r="H27" s="424">
        <f>'Night &amp; Day Cassette C'!H27*(1+Sumary!$C$37)</f>
        <v>169.7208333333333</v>
      </c>
      <c r="I27" s="424">
        <f>'Night &amp; Day Cassette C'!I27*(1+Sumary!$C$37)</f>
        <v>188.57870370370367</v>
      </c>
      <c r="J27" s="424">
        <f>'Night &amp; Day Cassette C'!J27*(1+Sumary!$C$37)</f>
        <v>207.43657407407406</v>
      </c>
      <c r="K27" s="424">
        <f>'Night &amp; Day Cassette C'!K27*(1+Sumary!$C$37)</f>
        <v>226.049537037037</v>
      </c>
      <c r="L27" s="424">
        <f>'Night &amp; Day Cassette C'!L27*(1+Sumary!$C$37)</f>
        <v>235.60092592592588</v>
      </c>
    </row>
    <row r="28" spans="1:12" ht="24.95" customHeight="1" x14ac:dyDescent="0.4">
      <c r="A28" s="422">
        <v>1900</v>
      </c>
      <c r="B28" s="423">
        <f t="shared" si="3"/>
        <v>74.803149606299215</v>
      </c>
      <c r="C28" s="424">
        <f>'Night &amp; Day Cassette C'!C28*(1+Sumary!$C$37)</f>
        <v>80.084722222222226</v>
      </c>
      <c r="D28" s="424">
        <f>'Night &amp; Day Cassette C'!D28*(1+Sumary!$C$37)</f>
        <v>100.16712962962961</v>
      </c>
      <c r="E28" s="424">
        <f>'Night &amp; Day Cassette C'!E28*(1+Sumary!$C$37)</f>
        <v>120.24953703703703</v>
      </c>
      <c r="F28" s="424">
        <f>'Night &amp; Day Cassette C'!F28*(1+Sumary!$C$37)</f>
        <v>140.57685185185181</v>
      </c>
      <c r="G28" s="424">
        <f>'Night &amp; Day Cassette C'!G28*(1+Sumary!$C$37)</f>
        <v>160.90416666666664</v>
      </c>
      <c r="H28" s="424">
        <f>'Night &amp; Day Cassette C'!H28*(1+Sumary!$C$37)</f>
        <v>180.98657407407407</v>
      </c>
      <c r="I28" s="424">
        <f>'Night &amp; Day Cassette C'!I28*(1+Sumary!$C$37)</f>
        <v>201.31388888888887</v>
      </c>
      <c r="J28" s="424">
        <f>'Night &amp; Day Cassette C'!J28*(1+Sumary!$C$37)</f>
        <v>221.39629629629627</v>
      </c>
      <c r="K28" s="424">
        <f>'Night &amp; Day Cassette C'!K28*(1+Sumary!$C$37)</f>
        <v>241.47870370370364</v>
      </c>
      <c r="L28" s="424">
        <f>'Night &amp; Day Cassette C'!L28*(1+Sumary!$C$37)</f>
        <v>251.51990740740735</v>
      </c>
    </row>
    <row r="29" spans="1:12" ht="24.95" customHeight="1" x14ac:dyDescent="0.4">
      <c r="A29" s="422">
        <v>2100</v>
      </c>
      <c r="B29" s="423">
        <f t="shared" si="3"/>
        <v>82.677165354330711</v>
      </c>
      <c r="C29" s="424">
        <f>'Night &amp; Day Cassette C'!C29*(1+Sumary!$C$37)</f>
        <v>84.493055555555529</v>
      </c>
      <c r="D29" s="424">
        <f>'Night &amp; Day Cassette C'!D29*(1+Sumary!$C$37)</f>
        <v>106.04490740740739</v>
      </c>
      <c r="E29" s="424">
        <f>'Night &amp; Day Cassette C'!E29*(1+Sumary!$C$37)</f>
        <v>127.35185185185182</v>
      </c>
      <c r="F29" s="424">
        <f>'Night &amp; Day Cassette C'!F29*(1+Sumary!$C$37)</f>
        <v>149.14861111111111</v>
      </c>
      <c r="G29" s="424">
        <f>'Night &amp; Day Cassette C'!G29*(1+Sumary!$C$37)</f>
        <v>170.70046296296294</v>
      </c>
      <c r="H29" s="424">
        <f>'Night &amp; Day Cassette C'!H29*(1+Sumary!$C$37)</f>
        <v>192.00740740740736</v>
      </c>
      <c r="I29" s="424">
        <f>'Night &amp; Day Cassette C'!I29*(1+Sumary!$C$37)</f>
        <v>213.80416666666662</v>
      </c>
      <c r="J29" s="424">
        <f>'Night &amp; Day Cassette C'!J29*(1+Sumary!$C$37)</f>
        <v>235.35601851851845</v>
      </c>
      <c r="K29" s="424">
        <f>'Night &amp; Day Cassette C'!K29*(1+Sumary!$C$37)</f>
        <v>256.90787037037035</v>
      </c>
      <c r="L29" s="424">
        <f>'Night &amp; Day Cassette C'!L29*(1+Sumary!$C$37)</f>
        <v>267.68379629629629</v>
      </c>
    </row>
    <row r="30" spans="1:12" ht="24.95" customHeight="1" x14ac:dyDescent="0.4">
      <c r="A30" s="430">
        <v>2300</v>
      </c>
      <c r="B30" s="423">
        <f t="shared" si="3"/>
        <v>90.551181102362207</v>
      </c>
      <c r="C30" s="424">
        <f>'Night &amp; Day Cassette C'!C30*(1+Sumary!$C$37)</f>
        <v>88.901388888888874</v>
      </c>
      <c r="D30" s="424">
        <f>'Night &amp; Day Cassette C'!D30*(1+Sumary!$C$37)</f>
        <v>111.67777777777775</v>
      </c>
      <c r="E30" s="424">
        <f>'Night &amp; Day Cassette C'!E30*(1+Sumary!$C$37)</f>
        <v>134.9439814814815</v>
      </c>
      <c r="F30" s="424">
        <f>'Night &amp; Day Cassette C'!F30*(1+Sumary!$C$37)</f>
        <v>157.72037037037035</v>
      </c>
      <c r="G30" s="424">
        <f>'Night &amp; Day Cassette C'!G30*(1+Sumary!$C$37)</f>
        <v>180.74166666666662</v>
      </c>
      <c r="H30" s="424">
        <f>'Night &amp; Day Cassette C'!H30*(1+Sumary!$C$37)</f>
        <v>203.51805555555546</v>
      </c>
      <c r="I30" s="424">
        <f>'Night &amp; Day Cassette C'!I30*(1+Sumary!$C$37)</f>
        <v>226.53935185185179</v>
      </c>
      <c r="J30" s="424">
        <f>'Night &amp; Day Cassette C'!J30*(1+Sumary!$C$37)</f>
        <v>249.31574074074067</v>
      </c>
      <c r="K30" s="424">
        <f>'Night &amp; Day Cassette C'!K30*(1+Sumary!$C$37)</f>
        <v>272.09212962962954</v>
      </c>
      <c r="L30" s="424">
        <f>'Night &amp; Day Cassette C'!L30*(1+Sumary!$C$37)</f>
        <v>283.6027777777777</v>
      </c>
    </row>
    <row r="31" spans="1:12" ht="24.95" customHeight="1" x14ac:dyDescent="0.4">
      <c r="A31" s="425">
        <v>2500</v>
      </c>
      <c r="B31" s="426">
        <f t="shared" si="3"/>
        <v>98.425196850393704</v>
      </c>
      <c r="C31" s="424">
        <f>'Night &amp; Day Cassette C'!C31*(1+Sumary!$C$37)</f>
        <v>92.819907407407399</v>
      </c>
      <c r="D31" s="424">
        <f>'Night &amp; Day Cassette C'!D31*(1+Sumary!$C$37)</f>
        <v>117.31064814814815</v>
      </c>
      <c r="E31" s="424">
        <f>'Night &amp; Day Cassette C'!E31*(1+Sumary!$C$37)</f>
        <v>142.5361111111111</v>
      </c>
      <c r="F31" s="424">
        <f>'Night &amp; Day Cassette C'!F31*(1+Sumary!$C$37)</f>
        <v>166.29212962962958</v>
      </c>
      <c r="G31" s="424">
        <f>'Night &amp; Day Cassette C'!G31*(1+Sumary!$C$37)</f>
        <v>190.78287037037038</v>
      </c>
      <c r="H31" s="424">
        <f>'Night &amp; Day Cassette C'!H31*(1+Sumary!$C$37)</f>
        <v>214.78379629629623</v>
      </c>
      <c r="I31" s="424">
        <f>'Night &amp; Day Cassette C'!I31*(1+Sumary!$C$37)</f>
        <v>239.02962962962957</v>
      </c>
      <c r="J31" s="424">
        <f>'Night &amp; Day Cassette C'!J31*(1+Sumary!$C$37)</f>
        <v>263.52037037037036</v>
      </c>
      <c r="K31" s="424">
        <f>'Night &amp; Day Cassette C'!K31*(1+Sumary!$C$37)</f>
        <v>287.52129629629627</v>
      </c>
      <c r="L31" s="424">
        <f>'Night &amp; Day Cassette C'!L31*(1+Sumary!$C$37)</f>
        <v>300.01157407407402</v>
      </c>
    </row>
    <row r="33" spans="1:12" x14ac:dyDescent="0.4">
      <c r="A33" s="149" t="s">
        <v>32</v>
      </c>
      <c r="C33" s="408"/>
      <c r="D33" s="409"/>
      <c r="E33" s="410"/>
      <c r="F33" s="410"/>
      <c r="G33" s="411"/>
    </row>
    <row r="34" spans="1:12" x14ac:dyDescent="0.4">
      <c r="A34" s="413" t="s">
        <v>10</v>
      </c>
      <c r="B34" s="414"/>
      <c r="C34" s="415">
        <v>600</v>
      </c>
      <c r="D34" s="415">
        <v>800</v>
      </c>
      <c r="E34" s="415">
        <v>1000</v>
      </c>
      <c r="F34" s="415">
        <v>1200</v>
      </c>
      <c r="G34" s="415">
        <v>1400</v>
      </c>
      <c r="H34" s="416">
        <v>1600</v>
      </c>
      <c r="I34" s="417">
        <v>1800</v>
      </c>
      <c r="J34" s="417">
        <v>2000</v>
      </c>
      <c r="K34" s="418">
        <v>2200</v>
      </c>
      <c r="L34" s="434">
        <v>2300</v>
      </c>
    </row>
    <row r="35" spans="1:12" ht="22.5" x14ac:dyDescent="0.3">
      <c r="A35" s="419"/>
      <c r="B35" s="420" t="s">
        <v>2</v>
      </c>
      <c r="C35" s="421">
        <f>CONVERT(C34,"mm","in")</f>
        <v>23.622047244094489</v>
      </c>
      <c r="D35" s="421">
        <f t="shared" ref="D35:L35" si="4">CONVERT(D34,"mm","in")</f>
        <v>31.496062992125985</v>
      </c>
      <c r="E35" s="421">
        <f t="shared" si="4"/>
        <v>39.370078740157481</v>
      </c>
      <c r="F35" s="421">
        <f t="shared" si="4"/>
        <v>47.244094488188978</v>
      </c>
      <c r="G35" s="421">
        <f t="shared" si="4"/>
        <v>55.118110236220467</v>
      </c>
      <c r="H35" s="421">
        <f t="shared" si="4"/>
        <v>62.99212598425197</v>
      </c>
      <c r="I35" s="421">
        <f t="shared" si="4"/>
        <v>70.866141732283467</v>
      </c>
      <c r="J35" s="421">
        <f t="shared" si="4"/>
        <v>78.740157480314963</v>
      </c>
      <c r="K35" s="421">
        <f t="shared" si="4"/>
        <v>86.614173228346459</v>
      </c>
      <c r="L35" s="435">
        <f t="shared" si="4"/>
        <v>90.551181102362207</v>
      </c>
    </row>
    <row r="36" spans="1:12" ht="24.95" customHeight="1" x14ac:dyDescent="0.4">
      <c r="A36" s="422">
        <v>300</v>
      </c>
      <c r="B36" s="423">
        <f>CONVERT(A36,"mm","in")</f>
        <v>11.811023622047244</v>
      </c>
      <c r="C36" s="424">
        <f>'Night &amp; Day Cassette C'!C36*(1+Sumary!$C$37)</f>
        <v>52.655092592592574</v>
      </c>
      <c r="D36" s="424">
        <f>'Night &amp; Day Cassette C'!D36*(1+Sumary!$C$37)</f>
        <v>63.186111111111096</v>
      </c>
      <c r="E36" s="424">
        <f>'Night &amp; Day Cassette C'!E36*(1+Sumary!$C$37)</f>
        <v>74.206944444444431</v>
      </c>
      <c r="F36" s="424">
        <f>'Night &amp; Day Cassette C'!F36*(1+Sumary!$C$37)</f>
        <v>84.982870370370378</v>
      </c>
      <c r="G36" s="424">
        <f>'Night &amp; Day Cassette C'!G36*(1+Sumary!$C$37)</f>
        <v>95.758796296296268</v>
      </c>
      <c r="H36" s="424">
        <f>'Night &amp; Day Cassette C'!H36*(1+Sumary!$C$37)</f>
        <v>106.53472222222221</v>
      </c>
      <c r="I36" s="424">
        <f>'Night &amp; Day Cassette C'!I36*(1+Sumary!$C$37)</f>
        <v>117.06574074074075</v>
      </c>
      <c r="J36" s="424">
        <f>'Night &amp; Day Cassette C'!J36*(1+Sumary!$C$37)</f>
        <v>128.08657407407404</v>
      </c>
      <c r="K36" s="424">
        <f>'Night &amp; Day Cassette C'!K36*(1+Sumary!$C$37)</f>
        <v>138.86249999999995</v>
      </c>
      <c r="L36" s="424">
        <f>'Night &amp; Day Cassette C'!L36*(1+Sumary!$C$37)</f>
        <v>144.23980263333328</v>
      </c>
    </row>
    <row r="37" spans="1:12" ht="24.95" customHeight="1" x14ac:dyDescent="0.4">
      <c r="A37" s="422">
        <v>500</v>
      </c>
      <c r="B37" s="423">
        <f t="shared" ref="B37:B47" si="5">CONVERT(A37,"mm","in")</f>
        <v>19.685039370078741</v>
      </c>
      <c r="C37" s="424">
        <f>'Night &amp; Day Cassette C'!C37*(1+Sumary!$C$37)</f>
        <v>56.818518518518509</v>
      </c>
      <c r="D37" s="424">
        <f>'Night &amp; Day Cassette C'!D37*(1+Sumary!$C$37)</f>
        <v>68.818981481481458</v>
      </c>
      <c r="E37" s="424">
        <f>'Night &amp; Day Cassette C'!E37*(1+Sumary!$C$37)</f>
        <v>81.064351851851853</v>
      </c>
      <c r="F37" s="424">
        <f>'Night &amp; Day Cassette C'!F37*(1+Sumary!$C$37)</f>
        <v>92.819907407407399</v>
      </c>
      <c r="G37" s="424">
        <f>'Night &amp; Day Cassette C'!G37*(1+Sumary!$C$37)</f>
        <v>104.82037037037034</v>
      </c>
      <c r="H37" s="424">
        <f>'Night &amp; Day Cassette C'!H37*(1+Sumary!$C$37)</f>
        <v>117.06574074074075</v>
      </c>
      <c r="I37" s="424">
        <f>'Night &amp; Day Cassette C'!I37*(1+Sumary!$C$37)</f>
        <v>129.06620370370365</v>
      </c>
      <c r="J37" s="424">
        <f>'Night &amp; Day Cassette C'!J37*(1+Sumary!$C$37)</f>
        <v>141.06666666666663</v>
      </c>
      <c r="K37" s="424">
        <f>'Night &amp; Day Cassette C'!K37*(1+Sumary!$C$37)</f>
        <v>153.06712962962959</v>
      </c>
      <c r="L37" s="424">
        <f>'Night &amp; Day Cassette C'!L37*(1+Sumary!$C$37)</f>
        <v>159.08327225555553</v>
      </c>
    </row>
    <row r="38" spans="1:12" ht="24.95" customHeight="1" x14ac:dyDescent="0.4">
      <c r="A38" s="422">
        <v>700</v>
      </c>
      <c r="B38" s="423">
        <f t="shared" si="5"/>
        <v>27.559055118110233</v>
      </c>
      <c r="C38" s="424">
        <f>'Night &amp; Day Cassette C'!C38*(1+Sumary!$C$37)</f>
        <v>60.981944444444444</v>
      </c>
      <c r="D38" s="424">
        <f>'Night &amp; Day Cassette C'!D38*(1+Sumary!$C$37)</f>
        <v>74.206944444444431</v>
      </c>
      <c r="E38" s="424">
        <f>'Night &amp; Day Cassette C'!E38*(1+Sumary!$C$37)</f>
        <v>87.676851851851822</v>
      </c>
      <c r="F38" s="424">
        <f>'Night &amp; Day Cassette C'!F38*(1+Sumary!$C$37)</f>
        <v>100.90185185185184</v>
      </c>
      <c r="G38" s="424">
        <f>'Night &amp; Day Cassette C'!G38*(1+Sumary!$C$37)</f>
        <v>114.12685185185184</v>
      </c>
      <c r="H38" s="424">
        <f>'Night &amp; Day Cassette C'!H38*(1+Sumary!$C$37)</f>
        <v>127.35185185185182</v>
      </c>
      <c r="I38" s="424">
        <f>'Night &amp; Day Cassette C'!I38*(1+Sumary!$C$37)</f>
        <v>140.57685185185181</v>
      </c>
      <c r="J38" s="424">
        <f>'Night &amp; Day Cassette C'!J38*(1+Sumary!$C$37)</f>
        <v>154.29166666666663</v>
      </c>
      <c r="K38" s="424">
        <f>'Night &amp; Day Cassette C'!K38*(1+Sumary!$C$37)</f>
        <v>167.51666666666665</v>
      </c>
      <c r="L38" s="424">
        <f>'Night &amp; Day Cassette C'!L38*(1+Sumary!$C$37)</f>
        <v>173.92674187777777</v>
      </c>
    </row>
    <row r="39" spans="1:12" ht="24.95" customHeight="1" x14ac:dyDescent="0.4">
      <c r="A39" s="422">
        <v>900</v>
      </c>
      <c r="B39" s="423">
        <f t="shared" si="5"/>
        <v>35.433070866141733</v>
      </c>
      <c r="C39" s="424">
        <f>'Night &amp; Day Cassette C'!C39*(1+Sumary!$C$37)</f>
        <v>65.145370370370358</v>
      </c>
      <c r="D39" s="424">
        <f>'Night &amp; Day Cassette C'!D39*(1+Sumary!$C$37)</f>
        <v>79.594907407407405</v>
      </c>
      <c r="E39" s="424">
        <f>'Night &amp; Day Cassette C'!E39*(1+Sumary!$C$37)</f>
        <v>94.534259259259215</v>
      </c>
      <c r="F39" s="424">
        <f>'Night &amp; Day Cassette C'!F39*(1+Sumary!$C$37)</f>
        <v>108.98379629629628</v>
      </c>
      <c r="G39" s="424">
        <f>'Night &amp; Day Cassette C'!G39*(1+Sumary!$C$37)</f>
        <v>123.67824074074072</v>
      </c>
      <c r="H39" s="424">
        <f>'Night &amp; Day Cassette C'!H39*(1+Sumary!$C$37)</f>
        <v>138.12777777777771</v>
      </c>
      <c r="I39" s="424">
        <f>'Night &amp; Day Cassette C'!I39*(1+Sumary!$C$37)</f>
        <v>152.5773148148148</v>
      </c>
      <c r="J39" s="424">
        <f>'Night &amp; Day Cassette C'!J39*(1+Sumary!$C$37)</f>
        <v>167.2717592592592</v>
      </c>
      <c r="K39" s="424">
        <f>'Night &amp; Day Cassette C'!K39*(1+Sumary!$C$37)</f>
        <v>181.72129629629626</v>
      </c>
      <c r="L39" s="424">
        <f>'Night &amp; Day Cassette C'!L39*(1+Sumary!$C$37)</f>
        <v>189.09289562222213</v>
      </c>
    </row>
    <row r="40" spans="1:12" ht="24.95" customHeight="1" x14ac:dyDescent="0.4">
      <c r="A40" s="422">
        <v>1100</v>
      </c>
      <c r="B40" s="423">
        <f t="shared" si="5"/>
        <v>43.30708661417323</v>
      </c>
      <c r="C40" s="424">
        <f>'Night &amp; Day Cassette C'!C40*(1+Sumary!$C$37)</f>
        <v>69.308796296296293</v>
      </c>
      <c r="D40" s="424">
        <f>'Night &amp; Day Cassette C'!D40*(1+Sumary!$C$37)</f>
        <v>85.227777777777732</v>
      </c>
      <c r="E40" s="424">
        <f>'Night &amp; Day Cassette C'!E40*(1+Sumary!$C$37)</f>
        <v>100.90185185185184</v>
      </c>
      <c r="F40" s="424">
        <f>'Night &amp; Day Cassette C'!F40*(1+Sumary!$C$37)</f>
        <v>117.06574074074075</v>
      </c>
      <c r="G40" s="424">
        <f>'Night &amp; Day Cassette C'!G40*(1+Sumary!$C$37)</f>
        <v>132.98472222222225</v>
      </c>
      <c r="H40" s="424">
        <f>'Night &amp; Day Cassette C'!H40*(1+Sumary!$C$37)</f>
        <v>148.65879629629626</v>
      </c>
      <c r="I40" s="424">
        <f>'Night &amp; Day Cassette C'!I40*(1+Sumary!$C$37)</f>
        <v>164.57777777777775</v>
      </c>
      <c r="J40" s="424">
        <f>'Night &amp; Day Cassette C'!J40*(1+Sumary!$C$37)</f>
        <v>180.49675925925922</v>
      </c>
      <c r="K40" s="424">
        <f>'Night &amp; Day Cassette C'!K40*(1+Sumary!$C$37)</f>
        <v>196.17083333333329</v>
      </c>
      <c r="L40" s="424">
        <f>'Night &amp; Day Cassette C'!L40*(1+Sumary!$C$37)</f>
        <v>203.9363652444444</v>
      </c>
    </row>
    <row r="41" spans="1:12" ht="24.95" customHeight="1" x14ac:dyDescent="0.4">
      <c r="A41" s="422">
        <v>1300</v>
      </c>
      <c r="B41" s="423">
        <f t="shared" si="5"/>
        <v>51.181102362204726</v>
      </c>
      <c r="C41" s="424">
        <f>'Night &amp; Day Cassette C'!C41*(1+Sumary!$C$37)</f>
        <v>73.962037037037035</v>
      </c>
      <c r="D41" s="424">
        <f>'Night &amp; Day Cassette C'!D41*(1+Sumary!$C$37)</f>
        <v>90.615740740740733</v>
      </c>
      <c r="E41" s="424">
        <f>'Night &amp; Day Cassette C'!E41*(1+Sumary!$C$37)</f>
        <v>107.75925925925924</v>
      </c>
      <c r="F41" s="424">
        <f>'Night &amp; Day Cassette C'!F41*(1+Sumary!$C$37)</f>
        <v>124.90277777777776</v>
      </c>
      <c r="G41" s="424">
        <f>'Night &amp; Day Cassette C'!G41*(1+Sumary!$C$37)</f>
        <v>142.04629629629628</v>
      </c>
      <c r="H41" s="424">
        <f>'Night &amp; Day Cassette C'!H41*(1+Sumary!$C$37)</f>
        <v>159.18981481481481</v>
      </c>
      <c r="I41" s="424">
        <f>'Night &amp; Day Cassette C'!I41*(1+Sumary!$C$37)</f>
        <v>176.08842592592589</v>
      </c>
      <c r="J41" s="424">
        <f>'Night &amp; Day Cassette C'!J41*(1+Sumary!$C$37)</f>
        <v>193.23194444444442</v>
      </c>
      <c r="K41" s="424">
        <f>'Night &amp; Day Cassette C'!K41*(1+Sumary!$C$37)</f>
        <v>210.3754629629629</v>
      </c>
      <c r="L41" s="424">
        <f>'Night &amp; Day Cassette C'!L41*(1+Sumary!$C$37)</f>
        <v>219.10251898888887</v>
      </c>
    </row>
    <row r="42" spans="1:12" ht="24.95" customHeight="1" x14ac:dyDescent="0.4">
      <c r="A42" s="422">
        <v>1500</v>
      </c>
      <c r="B42" s="423">
        <f t="shared" si="5"/>
        <v>59.055118110236215</v>
      </c>
      <c r="C42" s="424">
        <f>'Night &amp; Day Cassette C'!C42*(1+Sumary!$C$37)</f>
        <v>78.125462962962928</v>
      </c>
      <c r="D42" s="424">
        <f>'Night &amp; Day Cassette C'!D42*(1+Sumary!$C$37)</f>
        <v>96.248611111111089</v>
      </c>
      <c r="E42" s="424">
        <f>'Night &amp; Day Cassette C'!E42*(1+Sumary!$C$37)</f>
        <v>114.61666666666663</v>
      </c>
      <c r="F42" s="424">
        <f>'Night &amp; Day Cassette C'!F42*(1+Sumary!$C$37)</f>
        <v>132.98472222222225</v>
      </c>
      <c r="G42" s="424">
        <f>'Night &amp; Day Cassette C'!G42*(1+Sumary!$C$37)</f>
        <v>151.35277777777776</v>
      </c>
      <c r="H42" s="424">
        <f>'Night &amp; Day Cassette C'!H42*(1+Sumary!$C$37)</f>
        <v>169.7208333333333</v>
      </c>
      <c r="I42" s="424">
        <f>'Night &amp; Day Cassette C'!I42*(1+Sumary!$C$37)</f>
        <v>188.08888888888887</v>
      </c>
      <c r="J42" s="424">
        <f>'Night &amp; Day Cassette C'!J42*(1+Sumary!$C$37)</f>
        <v>206.45694444444439</v>
      </c>
      <c r="K42" s="424">
        <f>'Night &amp; Day Cassette C'!K42*(1+Sumary!$C$37)</f>
        <v>224.58009259259259</v>
      </c>
      <c r="L42" s="424">
        <f>'Night &amp; Day Cassette C'!L42*(1+Sumary!$C$37)</f>
        <v>233.94598861111109</v>
      </c>
    </row>
    <row r="43" spans="1:12" ht="24.95" customHeight="1" x14ac:dyDescent="0.4">
      <c r="A43" s="422">
        <v>1700</v>
      </c>
      <c r="B43" s="423">
        <f t="shared" si="5"/>
        <v>66.929133858267718</v>
      </c>
      <c r="C43" s="424">
        <f>'Night &amp; Day Cassette C'!C43*(1+Sumary!$C$37)</f>
        <v>82.288888888888877</v>
      </c>
      <c r="D43" s="424">
        <f>'Night &amp; Day Cassette C'!D43*(1+Sumary!$C$37)</f>
        <v>101.63657407407405</v>
      </c>
      <c r="E43" s="424">
        <f>'Night &amp; Day Cassette C'!E43*(1+Sumary!$C$37)</f>
        <v>121.22916666666666</v>
      </c>
      <c r="F43" s="424">
        <f>'Night &amp; Day Cassette C'!F43*(1+Sumary!$C$37)</f>
        <v>141.06666666666663</v>
      </c>
      <c r="G43" s="424">
        <f>'Night &amp; Day Cassette C'!G43*(1+Sumary!$C$37)</f>
        <v>160.65925925925922</v>
      </c>
      <c r="H43" s="424">
        <f>'Night &amp; Day Cassette C'!H43*(1+Sumary!$C$37)</f>
        <v>180.49675925925922</v>
      </c>
      <c r="I43" s="424">
        <f>'Night &amp; Day Cassette C'!I43*(1+Sumary!$C$37)</f>
        <v>199.84444444444443</v>
      </c>
      <c r="J43" s="424">
        <f>'Night &amp; Day Cassette C'!J43*(1+Sumary!$C$37)</f>
        <v>219.43703703703702</v>
      </c>
      <c r="K43" s="424">
        <f>'Night &amp; Day Cassette C'!K43*(1+Sumary!$C$37)</f>
        <v>239.02962962962957</v>
      </c>
      <c r="L43" s="424">
        <f>'Night &amp; Day Cassette C'!L43*(1+Sumary!$C$37)</f>
        <v>248.78945823333328</v>
      </c>
    </row>
    <row r="44" spans="1:12" ht="24.95" customHeight="1" x14ac:dyDescent="0.4">
      <c r="A44" s="422">
        <v>1900</v>
      </c>
      <c r="B44" s="423">
        <f t="shared" si="5"/>
        <v>74.803149606299215</v>
      </c>
      <c r="C44" s="424">
        <f>'Night &amp; Day Cassette C'!C44*(1+Sumary!$C$37)</f>
        <v>86.452314814814798</v>
      </c>
      <c r="D44" s="424">
        <f>'Night &amp; Day Cassette C'!D44*(1+Sumary!$C$37)</f>
        <v>107.51435185185183</v>
      </c>
      <c r="E44" s="424">
        <f>'Night &amp; Day Cassette C'!E44*(1+Sumary!$C$37)</f>
        <v>128.08657407407404</v>
      </c>
      <c r="F44" s="424">
        <f>'Night &amp; Day Cassette C'!F44*(1+Sumary!$C$37)</f>
        <v>149.14861111111111</v>
      </c>
      <c r="G44" s="424">
        <f>'Night &amp; Day Cassette C'!G44*(1+Sumary!$C$37)</f>
        <v>169.96574074074076</v>
      </c>
      <c r="H44" s="424">
        <f>'Night &amp; Day Cassette C'!H44*(1+Sumary!$C$37)</f>
        <v>190.78287037037038</v>
      </c>
      <c r="I44" s="424">
        <f>'Night &amp; Day Cassette C'!I44*(1+Sumary!$C$37)</f>
        <v>211.59999999999994</v>
      </c>
      <c r="J44" s="424">
        <f>'Night &amp; Day Cassette C'!J44*(1+Sumary!$C$37)</f>
        <v>232.66203703703704</v>
      </c>
      <c r="K44" s="424">
        <f>'Night &amp; Day Cassette C'!K44*(1+Sumary!$C$37)</f>
        <v>253.23425925925918</v>
      </c>
      <c r="L44" s="424">
        <f>'Night &amp; Day Cassette C'!L44*(1+Sumary!$C$37)</f>
        <v>263.95561197777772</v>
      </c>
    </row>
    <row r="45" spans="1:12" ht="24.95" customHeight="1" x14ac:dyDescent="0.4">
      <c r="A45" s="422">
        <v>2100</v>
      </c>
      <c r="B45" s="423">
        <f t="shared" si="5"/>
        <v>82.677165354330711</v>
      </c>
      <c r="C45" s="424">
        <f>'Night &amp; Day Cassette C'!C45*(1+Sumary!$C$37)</f>
        <v>90.615740740740733</v>
      </c>
      <c r="D45" s="424">
        <f>'Night &amp; Day Cassette C'!D45*(1+Sumary!$C$37)</f>
        <v>112.90231481481479</v>
      </c>
      <c r="E45" s="424">
        <f>'Night &amp; Day Cassette C'!E45*(1+Sumary!$C$37)</f>
        <v>134.9439814814815</v>
      </c>
      <c r="F45" s="424">
        <f>'Night &amp; Day Cassette C'!F45*(1+Sumary!$C$37)</f>
        <v>157.2305555555555</v>
      </c>
      <c r="G45" s="424">
        <f>'Night &amp; Day Cassette C'!G45*(1+Sumary!$C$37)</f>
        <v>179.02731481481482</v>
      </c>
      <c r="H45" s="424">
        <f>'Night &amp; Day Cassette C'!H45*(1+Sumary!$C$37)</f>
        <v>201.31388888888887</v>
      </c>
      <c r="I45" s="424">
        <f>'Night &amp; Day Cassette C'!I45*(1+Sumary!$C$37)</f>
        <v>223.3555555555555</v>
      </c>
      <c r="J45" s="424">
        <f>'Night &amp; Day Cassette C'!J45*(1+Sumary!$C$37)</f>
        <v>245.64212962962958</v>
      </c>
      <c r="K45" s="424">
        <f>'Night &amp; Day Cassette C'!K45*(1+Sumary!$C$37)</f>
        <v>267.92870370370372</v>
      </c>
      <c r="L45" s="424">
        <f>'Night &amp; Day Cassette C'!L45*(1+Sumary!$C$37)</f>
        <v>278.79908159999997</v>
      </c>
    </row>
    <row r="46" spans="1:12" ht="24.95" customHeight="1" x14ac:dyDescent="0.4">
      <c r="A46" s="430">
        <v>2300</v>
      </c>
      <c r="B46" s="423">
        <f t="shared" si="5"/>
        <v>90.551181102362207</v>
      </c>
      <c r="C46" s="424">
        <f>'Night &amp; Day Cassette C'!C46*(1+Sumary!$C$37)</f>
        <v>94.779166666666654</v>
      </c>
      <c r="D46" s="424">
        <f>'Night &amp; Day Cassette C'!D46*(1+Sumary!$C$37)</f>
        <v>118.53518518518516</v>
      </c>
      <c r="E46" s="424">
        <f>'Night &amp; Day Cassette C'!E46*(1+Sumary!$C$37)</f>
        <v>141.55648148148148</v>
      </c>
      <c r="F46" s="424">
        <f>'Night &amp; Day Cassette C'!F46*(1+Sumary!$C$37)</f>
        <v>165.31249999999994</v>
      </c>
      <c r="G46" s="424">
        <f>'Night &amp; Day Cassette C'!G46*(1+Sumary!$C$37)</f>
        <v>188.33379629629627</v>
      </c>
      <c r="H46" s="424">
        <f>'Night &amp; Day Cassette C'!H46*(1+Sumary!$C$37)</f>
        <v>212.08981481481479</v>
      </c>
      <c r="I46" s="424">
        <f>'Night &amp; Day Cassette C'!I46*(1+Sumary!$C$37)</f>
        <v>235.35601851851845</v>
      </c>
      <c r="J46" s="424">
        <f>'Night &amp; Day Cassette C'!J46*(1+Sumary!$C$37)</f>
        <v>258.86712962962963</v>
      </c>
      <c r="K46" s="424">
        <f>'Night &amp; Day Cassette C'!K46*(1+Sumary!$C$37)</f>
        <v>282.13333333333327</v>
      </c>
      <c r="L46" s="424">
        <f>'Night &amp; Day Cassette C'!L46*(1+Sumary!$C$37)</f>
        <v>293.64255122222215</v>
      </c>
    </row>
    <row r="47" spans="1:12" ht="24.95" customHeight="1" x14ac:dyDescent="0.4">
      <c r="A47" s="425">
        <v>2500</v>
      </c>
      <c r="B47" s="426">
        <f t="shared" si="5"/>
        <v>98.425196850393704</v>
      </c>
      <c r="C47" s="424">
        <f>'Night &amp; Day Cassette C'!C47*(1+Sumary!$C$37)</f>
        <v>99.432407407407368</v>
      </c>
      <c r="D47" s="424">
        <f>'Night &amp; Day Cassette C'!D47*(1+Sumary!$C$37)</f>
        <v>124.16805555555555</v>
      </c>
      <c r="E47" s="424">
        <f>'Night &amp; Day Cassette C'!E47*(1+Sumary!$C$37)</f>
        <v>148.16898148148147</v>
      </c>
      <c r="F47" s="424">
        <f>'Night &amp; Day Cassette C'!F47*(1+Sumary!$C$37)</f>
        <v>173.63935185185176</v>
      </c>
      <c r="G47" s="424">
        <f>'Night &amp; Day Cassette C'!G47*(1+Sumary!$C$37)</f>
        <v>197.3953703703703</v>
      </c>
      <c r="H47" s="424">
        <f>'Night &amp; Day Cassette C'!H47*(1+Sumary!$C$37)</f>
        <v>222.86574074074068</v>
      </c>
      <c r="I47" s="424">
        <f>'Night &amp; Day Cassette C'!I47*(1+Sumary!$C$37)</f>
        <v>246.86666666666667</v>
      </c>
      <c r="J47" s="424">
        <f>'Night &amp; Day Cassette C'!J47*(1+Sumary!$C$37)</f>
        <v>272.33703703703696</v>
      </c>
      <c r="K47" s="424">
        <f>'Night &amp; Day Cassette C'!K47*(1+Sumary!$C$37)</f>
        <v>296.33796296296293</v>
      </c>
      <c r="L47" s="424">
        <f>'Night &amp; Day Cassette C'!L47*(1+Sumary!$C$37)</f>
        <v>308.48602084444428</v>
      </c>
    </row>
    <row r="49" spans="1:9" x14ac:dyDescent="0.4">
      <c r="A49" s="431" t="s">
        <v>522</v>
      </c>
    </row>
    <row r="50" spans="1:9" x14ac:dyDescent="0.4">
      <c r="G50" s="433" t="s">
        <v>270</v>
      </c>
    </row>
    <row r="51" spans="1:9" x14ac:dyDescent="0.4">
      <c r="G51" s="89"/>
    </row>
    <row r="52" spans="1:9" x14ac:dyDescent="0.4">
      <c r="G52" s="432" t="s">
        <v>273</v>
      </c>
      <c r="I52" s="282">
        <f>Roller!L173</f>
        <v>40.286999999999999</v>
      </c>
    </row>
    <row r="53" spans="1:9" x14ac:dyDescent="0.4">
      <c r="G53" s="432" t="s">
        <v>276</v>
      </c>
      <c r="I53" s="282">
        <f>Roller!L174</f>
        <v>48.087000000000003</v>
      </c>
    </row>
    <row r="54" spans="1:9" x14ac:dyDescent="0.4">
      <c r="G54" s="432" t="s">
        <v>279</v>
      </c>
      <c r="I54" s="282">
        <f>Roller!L175</f>
        <v>75.010000000000005</v>
      </c>
    </row>
    <row r="55" spans="1:9" x14ac:dyDescent="0.4">
      <c r="G55" s="432" t="s">
        <v>281</v>
      </c>
      <c r="I55" s="282">
        <f>Roller!L176</f>
        <v>15.08</v>
      </c>
    </row>
    <row r="56" spans="1:9" x14ac:dyDescent="0.4">
      <c r="G56" s="432" t="s">
        <v>282</v>
      </c>
      <c r="I56" s="282">
        <f>Roller!L177</f>
        <v>20.54</v>
      </c>
    </row>
    <row r="57" spans="1:9" x14ac:dyDescent="0.4">
      <c r="G57" s="432" t="s">
        <v>283</v>
      </c>
      <c r="I57" s="282">
        <f>Roller!L178</f>
        <v>28.6</v>
      </c>
    </row>
    <row r="58" spans="1:9" x14ac:dyDescent="0.4">
      <c r="G58" s="432" t="s">
        <v>28</v>
      </c>
      <c r="I58" s="282">
        <f>Roller!L179</f>
        <v>4.2249999999999996</v>
      </c>
    </row>
    <row r="59" spans="1:9" x14ac:dyDescent="0.4">
      <c r="G59" s="432" t="s">
        <v>284</v>
      </c>
      <c r="I59" s="282">
        <f>Roller!L180</f>
        <v>3.9</v>
      </c>
    </row>
    <row r="60" spans="1:9" x14ac:dyDescent="0.4">
      <c r="G60" s="432" t="s">
        <v>285</v>
      </c>
      <c r="I60" s="282">
        <f>Roller!L181</f>
        <v>80.599999999999994</v>
      </c>
    </row>
    <row r="61" spans="1:9" x14ac:dyDescent="0.4">
      <c r="G61" s="432" t="s">
        <v>286</v>
      </c>
      <c r="I61" s="282">
        <f>Roller!L182</f>
        <v>109.2</v>
      </c>
    </row>
  </sheetData>
  <pageMargins left="0.7" right="0.7" top="0.75" bottom="0.75" header="0.3" footer="0.3"/>
  <pageSetup paperSize="9" scale="45" orientation="portrait" r:id="rId1"/>
  <headerFooter>
    <oddHeader xml:space="preserve">&amp;C&amp;"-,Bold"&amp;18Night and Day Cassette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43FE-73AB-4E5B-B8F4-2AAD8B62D26D}">
  <dimension ref="A1:C32"/>
  <sheetViews>
    <sheetView view="pageLayout" topLeftCell="A5" zoomScaleNormal="100" workbookViewId="0">
      <selection activeCell="I23" sqref="I23"/>
    </sheetView>
  </sheetViews>
  <sheetFormatPr defaultRowHeight="15.75" x14ac:dyDescent="0.25"/>
  <cols>
    <col min="1" max="3" width="25.7109375" style="371" customWidth="1"/>
  </cols>
  <sheetData>
    <row r="1" spans="1:3" ht="18.75" x14ac:dyDescent="0.3">
      <c r="A1" s="140" t="s">
        <v>977</v>
      </c>
      <c r="B1" s="140" t="s">
        <v>978</v>
      </c>
      <c r="C1" s="140" t="s">
        <v>979</v>
      </c>
    </row>
    <row r="2" spans="1:3" ht="23.25" x14ac:dyDescent="0.35">
      <c r="A2" s="372"/>
      <c r="B2" s="372"/>
      <c r="C2" s="372"/>
    </row>
    <row r="3" spans="1:3" ht="15" x14ac:dyDescent="0.25">
      <c r="A3" s="390" t="s">
        <v>980</v>
      </c>
      <c r="B3" s="390" t="s">
        <v>981</v>
      </c>
      <c r="C3" s="390" t="s">
        <v>982</v>
      </c>
    </row>
    <row r="4" spans="1:3" ht="15" x14ac:dyDescent="0.25">
      <c r="A4" s="390" t="s">
        <v>983</v>
      </c>
      <c r="B4" s="390" t="s">
        <v>984</v>
      </c>
      <c r="C4" s="390" t="s">
        <v>985</v>
      </c>
    </row>
    <row r="5" spans="1:3" ht="15" x14ac:dyDescent="0.25">
      <c r="A5" s="390" t="s">
        <v>986</v>
      </c>
      <c r="B5" s="390" t="s">
        <v>987</v>
      </c>
      <c r="C5" s="390" t="s">
        <v>988</v>
      </c>
    </row>
    <row r="6" spans="1:3" ht="15" x14ac:dyDescent="0.25">
      <c r="A6" s="390" t="s">
        <v>989</v>
      </c>
      <c r="B6" s="390" t="s">
        <v>990</v>
      </c>
      <c r="C6" s="390" t="s">
        <v>991</v>
      </c>
    </row>
    <row r="7" spans="1:3" ht="15" x14ac:dyDescent="0.25">
      <c r="A7" s="390" t="s">
        <v>992</v>
      </c>
      <c r="B7" s="390" t="s">
        <v>993</v>
      </c>
      <c r="C7" s="390" t="s">
        <v>994</v>
      </c>
    </row>
    <row r="8" spans="1:3" ht="15" x14ac:dyDescent="0.25">
      <c r="A8" s="390" t="s">
        <v>995</v>
      </c>
      <c r="B8" s="390" t="s">
        <v>996</v>
      </c>
      <c r="C8" s="390" t="s">
        <v>997</v>
      </c>
    </row>
    <row r="9" spans="1:3" ht="15" x14ac:dyDescent="0.25">
      <c r="A9" s="390" t="s">
        <v>998</v>
      </c>
      <c r="B9" s="390" t="s">
        <v>999</v>
      </c>
      <c r="C9" s="390" t="s">
        <v>1000</v>
      </c>
    </row>
    <row r="10" spans="1:3" ht="15" x14ac:dyDescent="0.25">
      <c r="A10" s="390" t="s">
        <v>1001</v>
      </c>
      <c r="B10" s="390" t="s">
        <v>1002</v>
      </c>
      <c r="C10" s="390" t="s">
        <v>1003</v>
      </c>
    </row>
    <row r="11" spans="1:3" ht="15" x14ac:dyDescent="0.25">
      <c r="A11" s="390" t="s">
        <v>1004</v>
      </c>
      <c r="B11" s="390" t="s">
        <v>1005</v>
      </c>
      <c r="C11" s="390" t="s">
        <v>1006</v>
      </c>
    </row>
    <row r="12" spans="1:3" ht="15" x14ac:dyDescent="0.25">
      <c r="A12" s="390" t="s">
        <v>1007</v>
      </c>
      <c r="B12" s="390" t="s">
        <v>1008</v>
      </c>
      <c r="C12" s="390" t="s">
        <v>1009</v>
      </c>
    </row>
    <row r="13" spans="1:3" ht="15" x14ac:dyDescent="0.25">
      <c r="A13" s="390" t="s">
        <v>1010</v>
      </c>
      <c r="B13" s="390" t="s">
        <v>1011</v>
      </c>
      <c r="C13" s="390" t="s">
        <v>1012</v>
      </c>
    </row>
    <row r="14" spans="1:3" ht="15" x14ac:dyDescent="0.25">
      <c r="A14" s="390" t="s">
        <v>1013</v>
      </c>
      <c r="B14" s="390" t="s">
        <v>1014</v>
      </c>
      <c r="C14" s="390" t="s">
        <v>1015</v>
      </c>
    </row>
    <row r="15" spans="1:3" ht="15" x14ac:dyDescent="0.25">
      <c r="A15" s="390" t="s">
        <v>1016</v>
      </c>
      <c r="B15" s="390" t="s">
        <v>1017</v>
      </c>
      <c r="C15" s="390" t="s">
        <v>1018</v>
      </c>
    </row>
    <row r="16" spans="1:3" ht="15" x14ac:dyDescent="0.25">
      <c r="A16" s="390" t="s">
        <v>1019</v>
      </c>
      <c r="B16" s="390" t="s">
        <v>1020</v>
      </c>
      <c r="C16" s="390" t="s">
        <v>1021</v>
      </c>
    </row>
    <row r="17" spans="1:3" ht="15" x14ac:dyDescent="0.25">
      <c r="A17" s="390" t="s">
        <v>1022</v>
      </c>
      <c r="B17" s="390" t="s">
        <v>1023</v>
      </c>
      <c r="C17" s="390" t="s">
        <v>1024</v>
      </c>
    </row>
    <row r="18" spans="1:3" ht="15" x14ac:dyDescent="0.25">
      <c r="A18" s="390" t="s">
        <v>1025</v>
      </c>
      <c r="B18" s="390" t="s">
        <v>1026</v>
      </c>
      <c r="C18" s="390" t="s">
        <v>1027</v>
      </c>
    </row>
    <row r="19" spans="1:3" ht="15" x14ac:dyDescent="0.25">
      <c r="A19" s="390" t="s">
        <v>1028</v>
      </c>
      <c r="B19" s="390" t="s">
        <v>1029</v>
      </c>
      <c r="C19" s="390" t="s">
        <v>1030</v>
      </c>
    </row>
    <row r="20" spans="1:3" ht="15" x14ac:dyDescent="0.25">
      <c r="A20" s="390" t="s">
        <v>1031</v>
      </c>
      <c r="B20" s="390" t="s">
        <v>1032</v>
      </c>
      <c r="C20" s="390" t="s">
        <v>1033</v>
      </c>
    </row>
    <row r="21" spans="1:3" ht="15" x14ac:dyDescent="0.25">
      <c r="A21" s="390" t="s">
        <v>1034</v>
      </c>
      <c r="B21" s="390" t="s">
        <v>1035</v>
      </c>
      <c r="C21" s="390" t="s">
        <v>1036</v>
      </c>
    </row>
    <row r="22" spans="1:3" ht="15" x14ac:dyDescent="0.25">
      <c r="A22" s="390" t="s">
        <v>1037</v>
      </c>
      <c r="B22" s="390" t="s">
        <v>1038</v>
      </c>
      <c r="C22" s="390" t="s">
        <v>1039</v>
      </c>
    </row>
    <row r="23" spans="1:3" ht="15" x14ac:dyDescent="0.25">
      <c r="A23" s="390" t="s">
        <v>1040</v>
      </c>
      <c r="B23" s="390" t="s">
        <v>1041</v>
      </c>
      <c r="C23" s="390" t="s">
        <v>1042</v>
      </c>
    </row>
    <row r="24" spans="1:3" ht="15" x14ac:dyDescent="0.25">
      <c r="A24" s="390" t="s">
        <v>1043</v>
      </c>
      <c r="B24" s="390" t="s">
        <v>1044</v>
      </c>
      <c r="C24" s="390" t="s">
        <v>1045</v>
      </c>
    </row>
    <row r="25" spans="1:3" ht="15" x14ac:dyDescent="0.25">
      <c r="A25" s="390" t="s">
        <v>1046</v>
      </c>
      <c r="B25" s="390" t="s">
        <v>1047</v>
      </c>
      <c r="C25" s="390" t="s">
        <v>1048</v>
      </c>
    </row>
    <row r="26" spans="1:3" ht="15" x14ac:dyDescent="0.25">
      <c r="A26" s="390" t="s">
        <v>1049</v>
      </c>
      <c r="B26" s="390" t="s">
        <v>1050</v>
      </c>
      <c r="C26" s="390" t="s">
        <v>1051</v>
      </c>
    </row>
    <row r="27" spans="1:3" ht="15" x14ac:dyDescent="0.25">
      <c r="A27" s="390" t="s">
        <v>1052</v>
      </c>
      <c r="B27" s="390" t="s">
        <v>1053</v>
      </c>
      <c r="C27" s="390" t="s">
        <v>1054</v>
      </c>
    </row>
    <row r="28" spans="1:3" ht="15" x14ac:dyDescent="0.25">
      <c r="A28" s="390" t="s">
        <v>1055</v>
      </c>
      <c r="B28" s="390" t="s">
        <v>1056</v>
      </c>
      <c r="C28" s="390" t="s">
        <v>1057</v>
      </c>
    </row>
    <row r="29" spans="1:3" ht="15" x14ac:dyDescent="0.25">
      <c r="A29" s="390"/>
      <c r="B29" s="390" t="s">
        <v>1058</v>
      </c>
      <c r="C29" s="390" t="s">
        <v>1059</v>
      </c>
    </row>
    <row r="30" spans="1:3" ht="15" x14ac:dyDescent="0.25">
      <c r="A30" s="390"/>
      <c r="B30" s="390"/>
      <c r="C30" s="390" t="s">
        <v>1060</v>
      </c>
    </row>
    <row r="31" spans="1:3" ht="15" x14ac:dyDescent="0.25">
      <c r="A31" s="390"/>
      <c r="B31" s="390"/>
      <c r="C31" s="390" t="s">
        <v>1061</v>
      </c>
    </row>
    <row r="32" spans="1:3" ht="15" x14ac:dyDescent="0.25">
      <c r="A32" s="390"/>
      <c r="B32" s="390"/>
      <c r="C32" s="390" t="s">
        <v>1062</v>
      </c>
    </row>
  </sheetData>
  <pageMargins left="0.7" right="0.7" top="0.75" bottom="0.75" header="0.3" footer="0.3"/>
  <pageSetup paperSize="9" orientation="portrait" r:id="rId1"/>
  <headerFooter>
    <oddHeader xml:space="preserve">&amp;CNight and Day Bands
</oddHeader>
  </headerFooter>
  <customProperties>
    <customPr name="SSC_SHEET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5DA2-98F5-4E29-A200-9DF634A37BB7}">
  <dimension ref="A1:AA82"/>
  <sheetViews>
    <sheetView view="pageLayout" topLeftCell="A60" zoomScaleNormal="100" zoomScaleSheetLayoutView="100" workbookViewId="0">
      <selection activeCell="C5" sqref="C5"/>
    </sheetView>
  </sheetViews>
  <sheetFormatPr defaultRowHeight="21" x14ac:dyDescent="0.35"/>
  <cols>
    <col min="1" max="1" width="10.7109375" style="155" customWidth="1"/>
    <col min="2" max="2" width="10.7109375" style="154" customWidth="1"/>
    <col min="3" max="26" width="10.7109375" style="155" customWidth="1"/>
  </cols>
  <sheetData>
    <row r="1" spans="1:27" ht="24.95" customHeight="1" x14ac:dyDescent="0.35">
      <c r="A1" s="153" t="s">
        <v>523</v>
      </c>
    </row>
    <row r="2" spans="1:27" ht="24.95" customHeight="1" thickBot="1" x14ac:dyDescent="0.4"/>
    <row r="3" spans="1:27" ht="24.95" customHeight="1" x14ac:dyDescent="0.35">
      <c r="A3" s="156" t="s">
        <v>524</v>
      </c>
      <c r="B3" s="157" t="s">
        <v>302</v>
      </c>
      <c r="C3" s="156">
        <v>400</v>
      </c>
      <c r="D3" s="156">
        <v>500</v>
      </c>
      <c r="E3" s="156">
        <v>600</v>
      </c>
      <c r="F3" s="156">
        <v>700</v>
      </c>
      <c r="G3" s="156">
        <v>800</v>
      </c>
      <c r="H3" s="156">
        <v>900</v>
      </c>
      <c r="I3" s="156">
        <v>1000</v>
      </c>
      <c r="J3" s="156">
        <v>1100</v>
      </c>
      <c r="K3" s="156">
        <v>1200</v>
      </c>
      <c r="L3" s="156">
        <v>1300</v>
      </c>
      <c r="M3" s="156">
        <v>1400</v>
      </c>
      <c r="N3" s="156">
        <v>1500</v>
      </c>
      <c r="O3" s="156">
        <v>1600</v>
      </c>
      <c r="P3" s="156">
        <v>1700</v>
      </c>
      <c r="Q3" s="156">
        <v>1800</v>
      </c>
      <c r="R3" s="156">
        <v>1900</v>
      </c>
      <c r="S3" s="156">
        <v>2000</v>
      </c>
      <c r="T3" s="156">
        <v>2100</v>
      </c>
      <c r="U3" s="156">
        <v>2200</v>
      </c>
      <c r="V3" s="156">
        <v>2300</v>
      </c>
      <c r="W3" s="158">
        <v>2400</v>
      </c>
      <c r="X3" s="159">
        <v>2500</v>
      </c>
      <c r="Y3" s="160">
        <v>2600</v>
      </c>
      <c r="Z3" s="161">
        <v>2700</v>
      </c>
    </row>
    <row r="4" spans="1:27" ht="24.95" customHeight="1" x14ac:dyDescent="0.35">
      <c r="A4" s="156" t="s">
        <v>525</v>
      </c>
      <c r="B4" s="157" t="s">
        <v>526</v>
      </c>
      <c r="C4" s="156" t="s">
        <v>527</v>
      </c>
      <c r="D4" s="156" t="s">
        <v>528</v>
      </c>
      <c r="E4" s="156" t="s">
        <v>529</v>
      </c>
      <c r="F4" s="156" t="s">
        <v>530</v>
      </c>
      <c r="G4" s="156" t="s">
        <v>531</v>
      </c>
      <c r="H4" s="156" t="s">
        <v>532</v>
      </c>
      <c r="I4" s="156" t="s">
        <v>533</v>
      </c>
      <c r="J4" s="156" t="s">
        <v>534</v>
      </c>
      <c r="K4" s="156" t="s">
        <v>535</v>
      </c>
      <c r="L4" s="156" t="s">
        <v>536</v>
      </c>
      <c r="M4" s="156" t="s">
        <v>537</v>
      </c>
      <c r="N4" s="156" t="s">
        <v>538</v>
      </c>
      <c r="O4" s="156" t="s">
        <v>539</v>
      </c>
      <c r="P4" s="156" t="s">
        <v>540</v>
      </c>
      <c r="Q4" s="156" t="s">
        <v>541</v>
      </c>
      <c r="R4" s="156" t="s">
        <v>542</v>
      </c>
      <c r="S4" s="156" t="s">
        <v>543</v>
      </c>
      <c r="T4" s="156" t="s">
        <v>544</v>
      </c>
      <c r="U4" s="156" t="s">
        <v>545</v>
      </c>
      <c r="V4" s="156" t="s">
        <v>546</v>
      </c>
      <c r="W4" s="158" t="s">
        <v>547</v>
      </c>
      <c r="X4" s="162" t="s">
        <v>548</v>
      </c>
      <c r="Y4" s="156" t="s">
        <v>549</v>
      </c>
      <c r="Z4" s="163" t="s">
        <v>550</v>
      </c>
    </row>
    <row r="5" spans="1:27" ht="24.95" customHeight="1" x14ac:dyDescent="0.35">
      <c r="A5" s="156">
        <v>1200</v>
      </c>
      <c r="B5" s="157" t="s">
        <v>535</v>
      </c>
      <c r="C5" s="164">
        <f>'[23]Wood &amp; Fuax HC Bev Cost'!C5+'[23]Wood &amp; Fuax HC Bev Cost'!C5*(EmbassyMarkUp)</f>
        <v>19.401524999999999</v>
      </c>
      <c r="D5" s="164">
        <f>'[23]Wood &amp; Fuax HC Bev Cost'!D5+'[23]Wood &amp; Fuax HC Bev Cost'!D5*(EmbassyMarkUp)</f>
        <v>20.954699999999999</v>
      </c>
      <c r="E5" s="164">
        <f>'[23]Wood &amp; Fuax HC Bev Cost'!E5+'[23]Wood &amp; Fuax HC Bev Cost'!E5*(EmbassyMarkUp)</f>
        <v>22.499099999999999</v>
      </c>
      <c r="F5" s="164">
        <f>'[23]Wood &amp; Fuax HC Bev Cost'!F5+'[23]Wood &amp; Fuax HC Bev Cost'!F5*(EmbassyMarkUp)</f>
        <v>25.535250000000005</v>
      </c>
      <c r="G5" s="164">
        <f>'[23]Wood &amp; Fuax HC Bev Cost'!G5+'[23]Wood &amp; Fuax HC Bev Cost'!G5*(EmbassyMarkUp)</f>
        <v>27.571050000000003</v>
      </c>
      <c r="H5" s="164">
        <f>'[23]Wood &amp; Fuax HC Bev Cost'!H5+'[23]Wood &amp; Fuax HC Bev Cost'!H5*(EmbassyMarkUp)</f>
        <v>31.396950000000004</v>
      </c>
      <c r="I5" s="164">
        <f>'[23]Wood &amp; Fuax HC Bev Cost'!I5+'[23]Wood &amp; Fuax HC Bev Cost'!I5*(EmbassyMarkUp)</f>
        <v>34.301475000000003</v>
      </c>
      <c r="J5" s="164">
        <f>'[23]Wood &amp; Fuax HC Bev Cost'!J5+'[23]Wood &amp; Fuax HC Bev Cost'!J5*(EmbassyMarkUp)</f>
        <v>36.670724999999997</v>
      </c>
      <c r="K5" s="164">
        <f>'[23]Wood &amp; Fuax HC Bev Cost'!K5+'[23]Wood &amp; Fuax HC Bev Cost'!K5*(EmbassyMarkUp)</f>
        <v>39.417299999999997</v>
      </c>
      <c r="L5" s="164">
        <f>'[23]Wood &amp; Fuax HC Bev Cost'!L5+'[23]Wood &amp; Fuax HC Bev Cost'!L5*(EmbassyMarkUp)</f>
        <v>42.769350000000003</v>
      </c>
      <c r="M5" s="164">
        <f>'[23]Wood &amp; Fuax HC Bev Cost'!M5+'[23]Wood &amp; Fuax HC Bev Cost'!M5*(EmbassyMarkUp)</f>
        <v>43.953975</v>
      </c>
      <c r="N5" s="164">
        <f>'[23]Wood &amp; Fuax HC Bev Cost'!N5+'[23]Wood &amp; Fuax HC Bev Cost'!N5*(EmbassyMarkUp)</f>
        <v>47.788650000000004</v>
      </c>
      <c r="O5" s="164">
        <f>'[23]Wood &amp; Fuax HC Bev Cost'!O5+'[23]Wood &amp; Fuax HC Bev Cost'!O5*(EmbassyMarkUp)</f>
        <v>52.03575</v>
      </c>
      <c r="P5" s="164">
        <f>'[23]Wood &amp; Fuax HC Bev Cost'!P5+'[23]Wood &amp; Fuax HC Bev Cost'!P5*(EmbassyMarkUp)</f>
        <v>53.281800000000004</v>
      </c>
      <c r="Q5" s="164">
        <f>'[23]Wood &amp; Fuax HC Bev Cost'!Q5+'[23]Wood &amp; Fuax HC Bev Cost'!Q5*(EmbassyMarkUp)</f>
        <v>56.38815000000001</v>
      </c>
      <c r="R5" s="164">
        <f>'[23]Wood &amp; Fuax HC Bev Cost'!R5+'[23]Wood &amp; Fuax HC Bev Cost'!R5*(EmbassyMarkUp)</f>
        <v>62.846550000000008</v>
      </c>
      <c r="S5" s="164">
        <f>'[23]Wood &amp; Fuax HC Bev Cost'!S5+'[23]Wood &amp; Fuax HC Bev Cost'!S5*(EmbassyMarkUp)</f>
        <v>67.084875000000011</v>
      </c>
      <c r="T5" s="164">
        <f>'[23]Wood &amp; Fuax HC Bev Cost'!T5+'[23]Wood &amp; Fuax HC Bev Cost'!T5*(EmbassyMarkUp)</f>
        <v>70.945874999999987</v>
      </c>
      <c r="U5" s="164">
        <f>'[23]Wood &amp; Fuax HC Bev Cost'!U5+'[23]Wood &amp; Fuax HC Bev Cost'!U5*(EmbassyMarkUp)</f>
        <v>74.622600000000006</v>
      </c>
      <c r="V5" s="164">
        <f>'[23]Wood &amp; Fuax HC Bev Cost'!V5+'[23]Wood &amp; Fuax HC Bev Cost'!V5*(EmbassyMarkUp)</f>
        <v>77.325299999999999</v>
      </c>
      <c r="W5" s="164">
        <f>'[23]Wood &amp; Fuax HC Bev Cost'!W5+'[23]Wood &amp; Fuax HC Bev Cost'!W5*(EmbassyMarkUp)</f>
        <v>80.782650000000004</v>
      </c>
      <c r="X5" s="164">
        <f>'[23]Wood &amp; Fuax HC Bev Cost'!X5+'[23]Wood &amp; Fuax HC Bev Cost'!X5*(EmbassyMarkUp)</f>
        <v>85.319325000000006</v>
      </c>
      <c r="Y5" s="164">
        <f>'[23]Wood &amp; Fuax HC Bev Cost'!Y5+'[23]Wood &amp; Fuax HC Bev Cost'!Y5*(EmbassyMarkUp)</f>
        <v>88.732800000000012</v>
      </c>
      <c r="Z5" s="164">
        <f>'[23]Wood &amp; Fuax HC Bev Cost'!Z5+'[23]Wood &amp; Fuax HC Bev Cost'!Z5*(EmbassyMarkUp)</f>
        <v>92.146275000000003</v>
      </c>
    </row>
    <row r="6" spans="1:27" ht="24.95" customHeight="1" x14ac:dyDescent="0.35">
      <c r="A6" s="156">
        <v>1800</v>
      </c>
      <c r="B6" s="157" t="s">
        <v>551</v>
      </c>
      <c r="C6" s="164">
        <f>'[23]Wood &amp; Fuax HC Bev Cost'!C6+'[23]Wood &amp; Fuax HC Bev Cost'!C6*(EmbassyMarkUp)</f>
        <v>22.990500000000001</v>
      </c>
      <c r="D6" s="164">
        <f>'[23]Wood &amp; Fuax HC Bev Cost'!D6+'[23]Wood &amp; Fuax HC Bev Cost'!D6*(EmbassyMarkUp)</f>
        <v>25.122824999999999</v>
      </c>
      <c r="E6" s="164">
        <f>'[23]Wood &amp; Fuax HC Bev Cost'!E6+'[23]Wood &amp; Fuax HC Bev Cost'!E6*(EmbassyMarkUp)</f>
        <v>27.25515</v>
      </c>
      <c r="F6" s="164">
        <f>'[23]Wood &amp; Fuax HC Bev Cost'!F6+'[23]Wood &amp; Fuax HC Bev Cost'!F6*(EmbassyMarkUp)</f>
        <v>31.089825000000005</v>
      </c>
      <c r="G6" s="164">
        <f>'[23]Wood &amp; Fuax HC Bev Cost'!G6+'[23]Wood &amp; Fuax HC Bev Cost'!G6*(EmbassyMarkUp)</f>
        <v>33.625799999999998</v>
      </c>
      <c r="H6" s="164">
        <f>'[23]Wood &amp; Fuax HC Bev Cost'!H6+'[23]Wood &amp; Fuax HC Bev Cost'!H6*(EmbassyMarkUp)</f>
        <v>38.697749999999999</v>
      </c>
      <c r="I6" s="164">
        <f>'[23]Wood &amp; Fuax HC Bev Cost'!I6+'[23]Wood &amp; Fuax HC Bev Cost'!I6*(EmbassyMarkUp)</f>
        <v>42.664049999999996</v>
      </c>
      <c r="J6" s="164">
        <f>'[23]Wood &amp; Fuax HC Bev Cost'!J6+'[23]Wood &amp; Fuax HC Bev Cost'!J6*(EmbassyMarkUp)</f>
        <v>45.314100000000003</v>
      </c>
      <c r="K6" s="164">
        <f>'[23]Wood &amp; Fuax HC Bev Cost'!K6+'[23]Wood &amp; Fuax HC Bev Cost'!K6*(EmbassyMarkUp)</f>
        <v>50.596649999999997</v>
      </c>
      <c r="L6" s="164">
        <f>'[23]Wood &amp; Fuax HC Bev Cost'!L6+'[23]Wood &amp; Fuax HC Bev Cost'!L6*(EmbassyMarkUp)</f>
        <v>53.466075000000004</v>
      </c>
      <c r="M6" s="164">
        <f>'[23]Wood &amp; Fuax HC Bev Cost'!M6+'[23]Wood &amp; Fuax HC Bev Cost'!M6*(EmbassyMarkUp)</f>
        <v>55.405350000000006</v>
      </c>
      <c r="N6" s="164">
        <f>'[23]Wood &amp; Fuax HC Bev Cost'!N6+'[23]Wood &amp; Fuax HC Bev Cost'!N6*(EmbassyMarkUp)</f>
        <v>59.231250000000003</v>
      </c>
      <c r="O6" s="164">
        <f>'[23]Wood &amp; Fuax HC Bev Cost'!O6+'[23]Wood &amp; Fuax HC Bev Cost'!O6*(EmbassyMarkUp)</f>
        <v>63.101025000000007</v>
      </c>
      <c r="P6" s="164">
        <f>'[23]Wood &amp; Fuax HC Bev Cost'!P6+'[23]Wood &amp; Fuax HC Bev Cost'!P6*(EmbassyMarkUp)</f>
        <v>65.680874999999986</v>
      </c>
      <c r="Q6" s="164">
        <f>'[23]Wood &amp; Fuax HC Bev Cost'!Q6+'[23]Wood &amp; Fuax HC Bev Cost'!Q6*(EmbassyMarkUp)</f>
        <v>70.849350000000001</v>
      </c>
      <c r="R6" s="164">
        <f>'[23]Wood &amp; Fuax HC Bev Cost'!R6+'[23]Wood &amp; Fuax HC Bev Cost'!R6*(EmbassyMarkUp)</f>
        <v>76.439025000000001</v>
      </c>
      <c r="S6" s="164">
        <f>'[23]Wood &amp; Fuax HC Bev Cost'!S6+'[23]Wood &amp; Fuax HC Bev Cost'!S6*(EmbassyMarkUp)</f>
        <v>81.309150000000002</v>
      </c>
      <c r="T6" s="164">
        <f>'[23]Wood &amp; Fuax HC Bev Cost'!T6+'[23]Wood &amp; Fuax HC Bev Cost'!T6*(EmbassyMarkUp)</f>
        <v>87.618375</v>
      </c>
      <c r="U6" s="164">
        <f>'[23]Wood &amp; Fuax HC Bev Cost'!U6+'[23]Wood &amp; Fuax HC Bev Cost'!U6*(EmbassyMarkUp)</f>
        <v>91.768950000000004</v>
      </c>
      <c r="V6" s="164">
        <f>'[23]Wood &amp; Fuax HC Bev Cost'!V6+'[23]Wood &amp; Fuax HC Bev Cost'!V6*(EmbassyMarkUp)</f>
        <v>96.823350000000005</v>
      </c>
      <c r="W6" s="164">
        <f>'[23]Wood &amp; Fuax HC Bev Cost'!W6+'[23]Wood &amp; Fuax HC Bev Cost'!W6*(EmbassyMarkUp)</f>
        <v>102.342825</v>
      </c>
      <c r="X6" s="164">
        <f>'[23]Wood &amp; Fuax HC Bev Cost'!X6+'[23]Wood &amp; Fuax HC Bev Cost'!X6*(EmbassyMarkUp)</f>
        <v>127.983375</v>
      </c>
      <c r="Y6" s="164">
        <f>'[23]Wood &amp; Fuax HC Bev Cost'!Y6+'[23]Wood &amp; Fuax HC Bev Cost'!Y6*(EmbassyMarkUp)</f>
        <v>133.09920000000002</v>
      </c>
      <c r="Z6" s="164">
        <f>'[23]Wood &amp; Fuax HC Bev Cost'!Z6+'[23]Wood &amp; Fuax HC Bev Cost'!Z6*(EmbassyMarkUp)</f>
        <v>138.215025</v>
      </c>
    </row>
    <row r="7" spans="1:27" ht="24.95" customHeight="1" thickBot="1" x14ac:dyDescent="0.4">
      <c r="A7" s="156">
        <v>2400</v>
      </c>
      <c r="B7" s="157" t="s">
        <v>547</v>
      </c>
      <c r="C7" s="164">
        <f>'[23]Wood &amp; Fuax HC Bev Cost'!C7+'[23]Wood &amp; Fuax HC Bev Cost'!C7*(EmbassyMarkUp)</f>
        <v>25.868700000000004</v>
      </c>
      <c r="D7" s="164">
        <f>'[23]Wood &amp; Fuax HC Bev Cost'!D7+'[23]Wood &amp; Fuax HC Bev Cost'!D7*(EmbassyMarkUp)</f>
        <v>28.948725000000003</v>
      </c>
      <c r="E7" s="164">
        <f>'[23]Wood &amp; Fuax HC Bev Cost'!E7+'[23]Wood &amp; Fuax HC Bev Cost'!E7*(EmbassyMarkUp)</f>
        <v>32.011200000000002</v>
      </c>
      <c r="F7" s="164">
        <f>'[23]Wood &amp; Fuax HC Bev Cost'!F7+'[23]Wood &amp; Fuax HC Bev Cost'!F7*(EmbassyMarkUp)</f>
        <v>35.924849999999999</v>
      </c>
      <c r="G7" s="164">
        <f>'[23]Wood &amp; Fuax HC Bev Cost'!G7+'[23]Wood &amp; Fuax HC Bev Cost'!G7*(EmbassyMarkUp)</f>
        <v>38.5398</v>
      </c>
      <c r="H7" s="164">
        <f>'[23]Wood &amp; Fuax HC Bev Cost'!H7+'[23]Wood &amp; Fuax HC Bev Cost'!H7*(EmbassyMarkUp)</f>
        <v>43.75215</v>
      </c>
      <c r="I7" s="164">
        <f>'[23]Wood &amp; Fuax HC Bev Cost'!I7+'[23]Wood &amp; Fuax HC Bev Cost'!I7*(EmbassyMarkUp)</f>
        <v>48.938175000000001</v>
      </c>
      <c r="J7" s="164">
        <f>'[23]Wood &amp; Fuax HC Bev Cost'!J7+'[23]Wood &amp; Fuax HC Bev Cost'!J7*(EmbassyMarkUp)</f>
        <v>53.545050000000003</v>
      </c>
      <c r="K7" s="164">
        <f>'[23]Wood &amp; Fuax HC Bev Cost'!K7+'[23]Wood &amp; Fuax HC Bev Cost'!K7*(EmbassyMarkUp)</f>
        <v>59.301450000000003</v>
      </c>
      <c r="L7" s="164">
        <f>'[23]Wood &amp; Fuax HC Bev Cost'!L7+'[23]Wood &amp; Fuax HC Bev Cost'!L7*(EmbassyMarkUp)</f>
        <v>63.574875000000006</v>
      </c>
      <c r="M7" s="164">
        <f>'[23]Wood &amp; Fuax HC Bev Cost'!M7+'[23]Wood &amp; Fuax HC Bev Cost'!M7*(EmbassyMarkUp)</f>
        <v>67.57627500000001</v>
      </c>
      <c r="N7" s="164">
        <f>'[23]Wood &amp; Fuax HC Bev Cost'!N7+'[23]Wood &amp; Fuax HC Bev Cost'!N7*(EmbassyMarkUp)</f>
        <v>72.121724999999998</v>
      </c>
      <c r="O7" s="164">
        <f>'[23]Wood &amp; Fuax HC Bev Cost'!O7+'[23]Wood &amp; Fuax HC Bev Cost'!O7*(EmbassyMarkUp)</f>
        <v>76.052925000000002</v>
      </c>
      <c r="P7" s="164">
        <f>'[23]Wood &amp; Fuax HC Bev Cost'!P7+'[23]Wood &amp; Fuax HC Bev Cost'!P7*(EmbassyMarkUp)</f>
        <v>78.667875000000009</v>
      </c>
      <c r="Q7" s="164">
        <f>'[23]Wood &amp; Fuax HC Bev Cost'!Q7+'[23]Wood &amp; Fuax HC Bev Cost'!Q7*(EmbassyMarkUp)</f>
        <v>83.888999999999996</v>
      </c>
      <c r="R7" s="164">
        <f>'[23]Wood &amp; Fuax HC Bev Cost'!R7+'[23]Wood &amp; Fuax HC Bev Cost'!R7*(EmbassyMarkUp)</f>
        <v>91.716300000000004</v>
      </c>
      <c r="S7" s="164">
        <f>'[23]Wood &amp; Fuax HC Bev Cost'!S7+'[23]Wood &amp; Fuax HC Bev Cost'!S7*(EmbassyMarkUp)</f>
        <v>100.39477500000001</v>
      </c>
      <c r="T7" s="164">
        <f>'[23]Wood &amp; Fuax HC Bev Cost'!T7+'[23]Wood &amp; Fuax HC Bev Cost'!T7*(EmbassyMarkUp)</f>
        <v>107.37967500000001</v>
      </c>
      <c r="U7" s="164">
        <f>'[23]Wood &amp; Fuax HC Bev Cost'!U7+'[23]Wood &amp; Fuax HC Bev Cost'!U7*(EmbassyMarkUp)</f>
        <v>112.08307500000001</v>
      </c>
      <c r="V7" s="164">
        <f>'[23]Wood &amp; Fuax HC Bev Cost'!V7+'[23]Wood &amp; Fuax HC Bev Cost'!V7*(EmbassyMarkUp)</f>
        <v>116.3565</v>
      </c>
      <c r="W7" s="164">
        <f>'[23]Wood &amp; Fuax HC Bev Cost'!W7+'[23]Wood &amp; Fuax HC Bev Cost'!W7*(EmbassyMarkUp)</f>
        <v>124.929675</v>
      </c>
      <c r="X7" s="164">
        <f>'[23]Wood &amp; Fuax HC Bev Cost'!X7+'[23]Wood &amp; Fuax HC Bev Cost'!X7*(EmbassyMarkUp)</f>
        <v>153.69412500000001</v>
      </c>
      <c r="Y7" s="164">
        <f>'[23]Wood &amp; Fuax HC Bev Cost'!Y7+'[23]Wood &amp; Fuax HC Bev Cost'!Y7*(EmbassyMarkUp)</f>
        <v>159.84539999999998</v>
      </c>
      <c r="Z7" s="164">
        <f>'[23]Wood &amp; Fuax HC Bev Cost'!Z7+'[23]Wood &amp; Fuax HC Bev Cost'!Z7*(EmbassyMarkUp)</f>
        <v>165.99667499999998</v>
      </c>
    </row>
    <row r="8" spans="1:27" ht="24.95" customHeight="1" x14ac:dyDescent="0.35">
      <c r="A8" s="156">
        <v>2500</v>
      </c>
      <c r="B8" s="157" t="s">
        <v>548</v>
      </c>
      <c r="C8" s="164">
        <f>'[23]Wood &amp; Fuax HC Bev Cost'!C8+'[23]Wood &amp; Fuax HC Bev Cost'!C8*(EmbassyMarkUp)</f>
        <v>32.063850000000002</v>
      </c>
      <c r="D8" s="164">
        <f>'[23]Wood &amp; Fuax HC Bev Cost'!D8+'[23]Wood &amp; Fuax HC Bev Cost'!D8*(EmbassyMarkUp)</f>
        <v>35.372025000000001</v>
      </c>
      <c r="E8" s="164">
        <f>'[23]Wood &amp; Fuax HC Bev Cost'!E8+'[23]Wood &amp; Fuax HC Bev Cost'!E8*(EmbassyMarkUp)</f>
        <v>38.697749999999999</v>
      </c>
      <c r="F8" s="164">
        <f>'[23]Wood &amp; Fuax HC Bev Cost'!F8+'[23]Wood &amp; Fuax HC Bev Cost'!F8*(EmbassyMarkUp)</f>
        <v>47.542949999999998</v>
      </c>
      <c r="G8" s="164">
        <f>'[23]Wood &amp; Fuax HC Bev Cost'!G8+'[23]Wood &amp; Fuax HC Bev Cost'!G8*(EmbassyMarkUp)</f>
        <v>52.535924999999999</v>
      </c>
      <c r="H8" s="164">
        <f>'[23]Wood &amp; Fuax HC Bev Cost'!H8+'[23]Wood &amp; Fuax HC Bev Cost'!H8*(EmbassyMarkUp)</f>
        <v>57.958874999999992</v>
      </c>
      <c r="I8" s="164">
        <f>'[23]Wood &amp; Fuax HC Bev Cost'!I8+'[23]Wood &amp; Fuax HC Bev Cost'!I8*(EmbassyMarkUp)</f>
        <v>61.591724999999997</v>
      </c>
      <c r="J8" s="164">
        <f>'[23]Wood &amp; Fuax HC Bev Cost'!J8+'[23]Wood &amp; Fuax HC Bev Cost'!J8*(EmbassyMarkUp)</f>
        <v>68.822325000000006</v>
      </c>
      <c r="K8" s="164">
        <f>'[23]Wood &amp; Fuax HC Bev Cost'!K8+'[23]Wood &amp; Fuax HC Bev Cost'!K8*(EmbassyMarkUp)</f>
        <v>73.358999999999995</v>
      </c>
      <c r="L8" s="164">
        <f>'[23]Wood &amp; Fuax HC Bev Cost'!L8+'[23]Wood &amp; Fuax HC Bev Cost'!L8*(EmbassyMarkUp)</f>
        <v>77.535899999999998</v>
      </c>
      <c r="M8" s="164">
        <f>'[23]Wood &amp; Fuax HC Bev Cost'!M8+'[23]Wood &amp; Fuax HC Bev Cost'!M8*(EmbassyMarkUp)</f>
        <v>83.072925000000012</v>
      </c>
      <c r="N8" s="164"/>
      <c r="O8" s="164"/>
      <c r="P8" s="164"/>
      <c r="Q8" s="164"/>
      <c r="R8" s="164"/>
      <c r="S8" s="164"/>
      <c r="T8" s="164"/>
      <c r="U8" s="164"/>
      <c r="V8" s="164"/>
      <c r="W8" s="164"/>
      <c r="X8" s="539" t="s">
        <v>552</v>
      </c>
      <c r="Y8" s="539"/>
      <c r="Z8" s="539"/>
      <c r="AA8" s="52"/>
    </row>
    <row r="9" spans="1:27" ht="24.95" customHeight="1" x14ac:dyDescent="0.35">
      <c r="C9" s="165"/>
      <c r="D9" s="165"/>
      <c r="E9" s="165"/>
      <c r="F9" s="165"/>
      <c r="G9" s="165"/>
      <c r="H9" s="165"/>
      <c r="I9" s="165"/>
      <c r="J9" s="165"/>
      <c r="K9" s="165"/>
      <c r="L9" s="165"/>
      <c r="M9" s="165"/>
      <c r="N9" s="165"/>
      <c r="O9" s="165"/>
      <c r="P9" s="165"/>
      <c r="Q9" s="165"/>
      <c r="R9" s="165"/>
      <c r="S9" s="165"/>
      <c r="T9" s="165"/>
      <c r="U9" s="165"/>
      <c r="V9" s="165"/>
      <c r="W9" s="165"/>
      <c r="X9" s="540"/>
      <c r="Y9" s="540"/>
      <c r="Z9" s="540"/>
    </row>
    <row r="10" spans="1:27" ht="24.95" customHeight="1" x14ac:dyDescent="0.35">
      <c r="A10" s="153" t="s">
        <v>553</v>
      </c>
    </row>
    <row r="11" spans="1:27" ht="24.95" customHeight="1" thickBot="1" x14ac:dyDescent="0.4">
      <c r="J11" s="155" t="s">
        <v>554</v>
      </c>
    </row>
    <row r="12" spans="1:27" ht="24.95" customHeight="1" x14ac:dyDescent="0.35">
      <c r="A12" s="156" t="s">
        <v>524</v>
      </c>
      <c r="B12" s="157" t="s">
        <v>302</v>
      </c>
      <c r="C12" s="156">
        <v>400</v>
      </c>
      <c r="D12" s="156">
        <v>500</v>
      </c>
      <c r="E12" s="156">
        <v>600</v>
      </c>
      <c r="F12" s="156">
        <v>700</v>
      </c>
      <c r="G12" s="156">
        <v>800</v>
      </c>
      <c r="H12" s="156">
        <v>900</v>
      </c>
      <c r="I12" s="156">
        <v>1000</v>
      </c>
      <c r="J12" s="156">
        <v>1100</v>
      </c>
      <c r="K12" s="156">
        <v>1200</v>
      </c>
      <c r="L12" s="156">
        <v>1300</v>
      </c>
      <c r="M12" s="156">
        <v>1400</v>
      </c>
      <c r="N12" s="156">
        <v>1500</v>
      </c>
      <c r="O12" s="156">
        <v>1600</v>
      </c>
      <c r="P12" s="156">
        <v>1700</v>
      </c>
      <c r="Q12" s="156">
        <v>1800</v>
      </c>
      <c r="R12" s="156">
        <v>1900</v>
      </c>
      <c r="S12" s="156">
        <v>2000</v>
      </c>
      <c r="T12" s="156">
        <v>2100</v>
      </c>
      <c r="U12" s="156">
        <v>2200</v>
      </c>
      <c r="V12" s="156">
        <v>2300</v>
      </c>
      <c r="W12" s="156">
        <v>2400</v>
      </c>
      <c r="X12" s="159">
        <v>2500</v>
      </c>
      <c r="Y12" s="160">
        <v>2600</v>
      </c>
      <c r="Z12" s="161">
        <v>2700</v>
      </c>
    </row>
    <row r="13" spans="1:27" ht="24.95" customHeight="1" x14ac:dyDescent="0.35">
      <c r="A13" s="156" t="s">
        <v>525</v>
      </c>
      <c r="B13" s="157" t="s">
        <v>526</v>
      </c>
      <c r="C13" s="156" t="s">
        <v>527</v>
      </c>
      <c r="D13" s="156" t="s">
        <v>528</v>
      </c>
      <c r="E13" s="156" t="s">
        <v>529</v>
      </c>
      <c r="F13" s="156" t="s">
        <v>530</v>
      </c>
      <c r="G13" s="156" t="s">
        <v>531</v>
      </c>
      <c r="H13" s="156" t="s">
        <v>532</v>
      </c>
      <c r="I13" s="156" t="s">
        <v>533</v>
      </c>
      <c r="J13" s="156" t="s">
        <v>534</v>
      </c>
      <c r="K13" s="156" t="s">
        <v>535</v>
      </c>
      <c r="L13" s="156" t="s">
        <v>536</v>
      </c>
      <c r="M13" s="156" t="s">
        <v>537</v>
      </c>
      <c r="N13" s="156" t="s">
        <v>538</v>
      </c>
      <c r="O13" s="156" t="s">
        <v>539</v>
      </c>
      <c r="P13" s="156" t="s">
        <v>540</v>
      </c>
      <c r="Q13" s="156" t="s">
        <v>541</v>
      </c>
      <c r="R13" s="156" t="s">
        <v>542</v>
      </c>
      <c r="S13" s="156" t="s">
        <v>543</v>
      </c>
      <c r="T13" s="156" t="s">
        <v>544</v>
      </c>
      <c r="U13" s="156" t="s">
        <v>545</v>
      </c>
      <c r="V13" s="156" t="s">
        <v>546</v>
      </c>
      <c r="W13" s="156" t="s">
        <v>547</v>
      </c>
      <c r="X13" s="162" t="s">
        <v>548</v>
      </c>
      <c r="Y13" s="156" t="s">
        <v>549</v>
      </c>
      <c r="Z13" s="163" t="s">
        <v>550</v>
      </c>
    </row>
    <row r="14" spans="1:27" ht="24.95" customHeight="1" x14ac:dyDescent="0.35">
      <c r="A14" s="156">
        <v>1200</v>
      </c>
      <c r="B14" s="157" t="s">
        <v>535</v>
      </c>
      <c r="C14" s="164">
        <f>'[23]Wood &amp; Fuax HC Bev Cost'!C14+'[23]Wood &amp; Fuax HC Bev Cost'!C14*(EmbassyMarkUp)</f>
        <v>24.736725000000003</v>
      </c>
      <c r="D14" s="164">
        <f>'[23]Wood &amp; Fuax HC Bev Cost'!D14+'[23]Wood &amp; Fuax HC Bev Cost'!D14*(EmbassyMarkUp)</f>
        <v>26.711100000000002</v>
      </c>
      <c r="E14" s="164">
        <f>'[23]Wood &amp; Fuax HC Bev Cost'!E14+'[23]Wood &amp; Fuax HC Bev Cost'!E14*(EmbassyMarkUp)</f>
        <v>28.685475</v>
      </c>
      <c r="F14" s="164">
        <f>'[23]Wood &amp; Fuax HC Bev Cost'!F14+'[23]Wood &amp; Fuax HC Bev Cost'!F14*(EmbassyMarkUp)</f>
        <v>32.572800000000001</v>
      </c>
      <c r="G14" s="164">
        <f>'[23]Wood &amp; Fuax HC Bev Cost'!G14+'[23]Wood &amp; Fuax HC Bev Cost'!G14*(EmbassyMarkUp)</f>
        <v>35.152650000000001</v>
      </c>
      <c r="H14" s="164">
        <f>'[23]Wood &amp; Fuax HC Bev Cost'!H14+'[23]Wood &amp; Fuax HC Bev Cost'!H14*(EmbassyMarkUp)</f>
        <v>40.031549999999996</v>
      </c>
      <c r="I14" s="164">
        <f>'[23]Wood &amp; Fuax HC Bev Cost'!I14+'[23]Wood &amp; Fuax HC Bev Cost'!I14*(EmbassyMarkUp)</f>
        <v>43.743375</v>
      </c>
      <c r="J14" s="164">
        <f>'[23]Wood &amp; Fuax HC Bev Cost'!J14+'[23]Wood &amp; Fuax HC Bev Cost'!J14*(EmbassyMarkUp)</f>
        <v>46.753200000000007</v>
      </c>
      <c r="K14" s="164">
        <f>'[23]Wood &amp; Fuax HC Bev Cost'!K14+'[23]Wood &amp; Fuax HC Bev Cost'!K14*(EmbassyMarkUp)</f>
        <v>50.254425000000005</v>
      </c>
      <c r="L14" s="164">
        <f>'[23]Wood &amp; Fuax HC Bev Cost'!L14+'[23]Wood &amp; Fuax HC Bev Cost'!L14*(EmbassyMarkUp)</f>
        <v>54.527850000000001</v>
      </c>
      <c r="M14" s="164">
        <f>'[23]Wood &amp; Fuax HC Bev Cost'!M14+'[23]Wood &amp; Fuax HC Bev Cost'!M14*(EmbassyMarkUp)</f>
        <v>56.045925000000004</v>
      </c>
      <c r="N14" s="164">
        <f>'[23]Wood &amp; Fuax HC Bev Cost'!N14+'[23]Wood &amp; Fuax HC Bev Cost'!N14*(EmbassyMarkUp)</f>
        <v>60.933599999999998</v>
      </c>
      <c r="O14" s="164">
        <f>'[23]Wood &amp; Fuax HC Bev Cost'!O14+'[23]Wood &amp; Fuax HC Bev Cost'!O14*(EmbassyMarkUp)</f>
        <v>66.347774999999999</v>
      </c>
      <c r="P14" s="164">
        <f>'[23]Wood &amp; Fuax HC Bev Cost'!P14+'[23]Wood &amp; Fuax HC Bev Cost'!P14*(EmbassyMarkUp)</f>
        <v>67.936049999999994</v>
      </c>
      <c r="Q14" s="164">
        <f>'[23]Wood &amp; Fuax HC Bev Cost'!Q14+'[23]Wood &amp; Fuax HC Bev Cost'!Q14*(EmbassyMarkUp)</f>
        <v>71.884800000000013</v>
      </c>
      <c r="R14" s="164">
        <f>'[23]Wood &amp; Fuax HC Bev Cost'!R14+'[23]Wood &amp; Fuax HC Bev Cost'!R14*(EmbassyMarkUp)</f>
        <v>80.133299999999991</v>
      </c>
      <c r="S14" s="164">
        <f>'[23]Wood &amp; Fuax HC Bev Cost'!S14+'[23]Wood &amp; Fuax HC Bev Cost'!S14*(EmbassyMarkUp)</f>
        <v>85.538700000000006</v>
      </c>
      <c r="T14" s="164">
        <f>'[23]Wood &amp; Fuax HC Bev Cost'!T14+'[23]Wood &amp; Fuax HC Bev Cost'!T14*(EmbassyMarkUp)</f>
        <v>90.470249999999993</v>
      </c>
      <c r="U14" s="164">
        <f>'[23]Wood &amp; Fuax HC Bev Cost'!U14+'[23]Wood &amp; Fuax HC Bev Cost'!U14*(EmbassyMarkUp)</f>
        <v>95.138549999999995</v>
      </c>
      <c r="V14" s="164">
        <f>'[23]Wood &amp; Fuax HC Bev Cost'!V14+'[23]Wood &amp; Fuax HC Bev Cost'!V14*(EmbassyMarkUp)</f>
        <v>98.5959</v>
      </c>
      <c r="W14" s="164">
        <f>'[23]Wood &amp; Fuax HC Bev Cost'!W14+'[23]Wood &amp; Fuax HC Bev Cost'!W14*(EmbassyMarkUp)</f>
        <v>103.00094999999999</v>
      </c>
      <c r="X14" s="164">
        <f>'[23]Wood &amp; Fuax HC Bev Cost'!X14+'[23]Wood &amp; Fuax HC Bev Cost'!X14*(EmbassyMarkUp)</f>
        <v>110.91600000000001</v>
      </c>
      <c r="Y14" s="164">
        <f>'[23]Wood &amp; Fuax HC Bev Cost'!Y14+'[23]Wood &amp; Fuax HC Bev Cost'!Y14*(EmbassyMarkUp)</f>
        <v>115.364925</v>
      </c>
      <c r="Z14" s="164">
        <f>'[23]Wood &amp; Fuax HC Bev Cost'!Z14+'[23]Wood &amp; Fuax HC Bev Cost'!Z14*(EmbassyMarkUp)</f>
        <v>119.78752499999999</v>
      </c>
    </row>
    <row r="15" spans="1:27" ht="24.95" customHeight="1" x14ac:dyDescent="0.35">
      <c r="A15" s="156">
        <v>1800</v>
      </c>
      <c r="B15" s="157" t="s">
        <v>551</v>
      </c>
      <c r="C15" s="164">
        <f>'[23]Wood &amp; Fuax HC Bev Cost'!C15+'[23]Wood &amp; Fuax HC Bev Cost'!C15*(EmbassyMarkUp)</f>
        <v>29.308500000000002</v>
      </c>
      <c r="D15" s="164">
        <f>'[23]Wood &amp; Fuax HC Bev Cost'!D15+'[23]Wood &amp; Fuax HC Bev Cost'!D15*(EmbassyMarkUp)</f>
        <v>32.037525000000002</v>
      </c>
      <c r="E15" s="164">
        <f>'[23]Wood &amp; Fuax HC Bev Cost'!E15+'[23]Wood &amp; Fuax HC Bev Cost'!E15*(EmbassyMarkUp)</f>
        <v>34.749000000000002</v>
      </c>
      <c r="F15" s="164">
        <f>'[23]Wood &amp; Fuax HC Bev Cost'!F15+'[23]Wood &amp; Fuax HC Bev Cost'!F15*(EmbassyMarkUp)</f>
        <v>39.636675000000004</v>
      </c>
      <c r="G15" s="164">
        <f>'[23]Wood &amp; Fuax HC Bev Cost'!G15+'[23]Wood &amp; Fuax HC Bev Cost'!G15*(EmbassyMarkUp)</f>
        <v>42.874650000000003</v>
      </c>
      <c r="H15" s="164">
        <f>'[23]Wood &amp; Fuax HC Bev Cost'!H15+'[23]Wood &amp; Fuax HC Bev Cost'!H15*(EmbassyMarkUp)</f>
        <v>49.341825</v>
      </c>
      <c r="I15" s="164">
        <f>'[23]Wood &amp; Fuax HC Bev Cost'!I15+'[23]Wood &amp; Fuax HC Bev Cost'!I15*(EmbassyMarkUp)</f>
        <v>54.405000000000001</v>
      </c>
      <c r="J15" s="164">
        <f>'[23]Wood &amp; Fuax HC Bev Cost'!J15+'[23]Wood &amp; Fuax HC Bev Cost'!J15*(EmbassyMarkUp)</f>
        <v>57.774600000000007</v>
      </c>
      <c r="K15" s="164">
        <f>'[23]Wood &amp; Fuax HC Bev Cost'!K15+'[23]Wood &amp; Fuax HC Bev Cost'!K15*(EmbassyMarkUp)</f>
        <v>64.513800000000003</v>
      </c>
      <c r="L15" s="164">
        <f>'[23]Wood &amp; Fuax HC Bev Cost'!L15+'[23]Wood &amp; Fuax HC Bev Cost'!L15*(EmbassyMarkUp)</f>
        <v>68.181749999999994</v>
      </c>
      <c r="M15" s="164">
        <f>'[23]Wood &amp; Fuax HC Bev Cost'!M15+'[23]Wood &amp; Fuax HC Bev Cost'!M15*(EmbassyMarkUp)</f>
        <v>70.629975000000002</v>
      </c>
      <c r="N15" s="164">
        <f>'[23]Wood &amp; Fuax HC Bev Cost'!N15+'[23]Wood &amp; Fuax HC Bev Cost'!N15*(EmbassyMarkUp)</f>
        <v>75.526424999999989</v>
      </c>
      <c r="O15" s="164">
        <f>'[23]Wood &amp; Fuax HC Bev Cost'!O15+'[23]Wood &amp; Fuax HC Bev Cost'!O15*(EmbassyMarkUp)</f>
        <v>80.457975000000005</v>
      </c>
      <c r="P15" s="164">
        <f>'[23]Wood &amp; Fuax HC Bev Cost'!P15+'[23]Wood &amp; Fuax HC Bev Cost'!P15*(EmbassyMarkUp)</f>
        <v>83.748599999999996</v>
      </c>
      <c r="Q15" s="164">
        <f>'[23]Wood &amp; Fuax HC Bev Cost'!Q15+'[23]Wood &amp; Fuax HC Bev Cost'!Q15*(EmbassyMarkUp)</f>
        <v>90.329849999999993</v>
      </c>
      <c r="R15" s="164">
        <f>'[23]Wood &amp; Fuax HC Bev Cost'!R15+'[23]Wood &amp; Fuax HC Bev Cost'!R15*(EmbassyMarkUp)</f>
        <v>97.463924999999989</v>
      </c>
      <c r="S15" s="164">
        <f>'[23]Wood &amp; Fuax HC Bev Cost'!S15+'[23]Wood &amp; Fuax HC Bev Cost'!S15*(EmbassyMarkUp)</f>
        <v>103.676625</v>
      </c>
      <c r="T15" s="164">
        <f>'[23]Wood &amp; Fuax HC Bev Cost'!T15+'[23]Wood &amp; Fuax HC Bev Cost'!T15*(EmbassyMarkUp)</f>
        <v>111.71452500000001</v>
      </c>
      <c r="U15" s="164">
        <f>'[23]Wood &amp; Fuax HC Bev Cost'!U15+'[23]Wood &amp; Fuax HC Bev Cost'!U15*(EmbassyMarkUp)</f>
        <v>116.99707500000002</v>
      </c>
      <c r="V15" s="164">
        <f>'[23]Wood &amp; Fuax HC Bev Cost'!V15+'[23]Wood &amp; Fuax HC Bev Cost'!V15*(EmbassyMarkUp)</f>
        <v>123.46424999999999</v>
      </c>
      <c r="W15" s="164">
        <f>'[23]Wood &amp; Fuax HC Bev Cost'!W15+'[23]Wood &amp; Fuax HC Bev Cost'!W15*(EmbassyMarkUp)</f>
        <v>130.5018</v>
      </c>
      <c r="X15" s="164">
        <f>'[23]Wood &amp; Fuax HC Bev Cost'!X15+'[23]Wood &amp; Fuax HC Bev Cost'!X15*(EmbassyMarkUp)</f>
        <v>166.374</v>
      </c>
      <c r="Y15" s="164">
        <f>'[23]Wood &amp; Fuax HC Bev Cost'!Y15+'[23]Wood &amp; Fuax HC Bev Cost'!Y15*(EmbassyMarkUp)</f>
        <v>173.03422499999999</v>
      </c>
      <c r="Z15" s="164">
        <f>'[23]Wood &amp; Fuax HC Bev Cost'!Z15+'[23]Wood &amp; Fuax HC Bev Cost'!Z15*(EmbassyMarkUp)</f>
        <v>179.67689999999999</v>
      </c>
    </row>
    <row r="16" spans="1:27" ht="24.95" customHeight="1" thickBot="1" x14ac:dyDescent="0.4">
      <c r="A16" s="156">
        <v>2400</v>
      </c>
      <c r="B16" s="157" t="s">
        <v>547</v>
      </c>
      <c r="C16" s="164">
        <f>'[23]Wood &amp; Fuax HC Bev Cost'!C16+'[23]Wood &amp; Fuax HC Bev Cost'!C16*(EmbassyMarkUp)</f>
        <v>32.97645</v>
      </c>
      <c r="D16" s="164">
        <f>'[23]Wood &amp; Fuax HC Bev Cost'!D16+'[23]Wood &amp; Fuax HC Bev Cost'!D16*(EmbassyMarkUp)</f>
        <v>36.898874999999997</v>
      </c>
      <c r="E16" s="164">
        <f>'[23]Wood &amp; Fuax HC Bev Cost'!E16+'[23]Wood &amp; Fuax HC Bev Cost'!E16*(EmbassyMarkUp)</f>
        <v>40.812525000000001</v>
      </c>
      <c r="F16" s="164">
        <f>'[23]Wood &amp; Fuax HC Bev Cost'!F16+'[23]Wood &amp; Fuax HC Bev Cost'!F16*(EmbassyMarkUp)</f>
        <v>45.814275000000002</v>
      </c>
      <c r="G16" s="164">
        <f>'[23]Wood &amp; Fuax HC Bev Cost'!G16+'[23]Wood &amp; Fuax HC Bev Cost'!G16*(EmbassyMarkUp)</f>
        <v>49.131225000000001</v>
      </c>
      <c r="H16" s="164">
        <f>'[23]Wood &amp; Fuax HC Bev Cost'!H16+'[23]Wood &amp; Fuax HC Bev Cost'!H16*(EmbassyMarkUp)</f>
        <v>55.782675000000005</v>
      </c>
      <c r="I16" s="164">
        <f>'[23]Wood &amp; Fuax HC Bev Cost'!I16+'[23]Wood &amp; Fuax HC Bev Cost'!I16*(EmbassyMarkUp)</f>
        <v>62.390249999999995</v>
      </c>
      <c r="J16" s="164">
        <f>'[23]Wood &amp; Fuax HC Bev Cost'!J16+'[23]Wood &amp; Fuax HC Bev Cost'!J16*(EmbassyMarkUp)</f>
        <v>68.269499999999994</v>
      </c>
      <c r="K16" s="164">
        <f>'[23]Wood &amp; Fuax HC Bev Cost'!K16+'[23]Wood &amp; Fuax HC Bev Cost'!K16*(EmbassyMarkUp)</f>
        <v>75.605400000000003</v>
      </c>
      <c r="L16" s="164">
        <f>'[23]Wood &amp; Fuax HC Bev Cost'!L16+'[23]Wood &amp; Fuax HC Bev Cost'!L16*(EmbassyMarkUp)</f>
        <v>81.054675000000003</v>
      </c>
      <c r="M16" s="164">
        <f>'[23]Wood &amp; Fuax HC Bev Cost'!M16+'[23]Wood &amp; Fuax HC Bev Cost'!M16*(EmbassyMarkUp)</f>
        <v>86.161725000000004</v>
      </c>
      <c r="N16" s="164">
        <f>'[23]Wood &amp; Fuax HC Bev Cost'!N16+'[23]Wood &amp; Fuax HC Bev Cost'!N16*(EmbassyMarkUp)</f>
        <v>91.953225000000003</v>
      </c>
      <c r="O16" s="164">
        <f>'[23]Wood &amp; Fuax HC Bev Cost'!O16+'[23]Wood &amp; Fuax HC Bev Cost'!O16*(EmbassyMarkUp)</f>
        <v>96.972525000000005</v>
      </c>
      <c r="P16" s="164">
        <f>'[23]Wood &amp; Fuax HC Bev Cost'!P16+'[23]Wood &amp; Fuax HC Bev Cost'!P16*(EmbassyMarkUp)</f>
        <v>100.3158</v>
      </c>
      <c r="Q16" s="164">
        <f>'[23]Wood &amp; Fuax HC Bev Cost'!Q16+'[23]Wood &amp; Fuax HC Bev Cost'!Q16*(EmbassyMarkUp)</f>
        <v>106.95847499999999</v>
      </c>
      <c r="R16" s="164">
        <f>'[23]Wood &amp; Fuax HC Bev Cost'!R16+'[23]Wood &amp; Fuax HC Bev Cost'!R16*(EmbassyMarkUp)</f>
        <v>116.94442500000002</v>
      </c>
      <c r="S16" s="164">
        <f>'[23]Wood &amp; Fuax HC Bev Cost'!S16+'[23]Wood &amp; Fuax HC Bev Cost'!S16*(EmbassyMarkUp)</f>
        <v>128.000925</v>
      </c>
      <c r="T16" s="164">
        <f>'[23]Wood &amp; Fuax HC Bev Cost'!T16+'[23]Wood &amp; Fuax HC Bev Cost'!T16*(EmbassyMarkUp)</f>
        <v>136.90755000000001</v>
      </c>
      <c r="U16" s="164">
        <f>'[23]Wood &amp; Fuax HC Bev Cost'!U16+'[23]Wood &amp; Fuax HC Bev Cost'!U16*(EmbassyMarkUp)</f>
        <v>142.90087500000001</v>
      </c>
      <c r="V16" s="164">
        <f>'[23]Wood &amp; Fuax HC Bev Cost'!V16+'[23]Wood &amp; Fuax HC Bev Cost'!V16*(EmbassyMarkUp)</f>
        <v>148.35015000000001</v>
      </c>
      <c r="W16" s="164">
        <f>'[23]Wood &amp; Fuax HC Bev Cost'!W16+'[23]Wood &amp; Fuax HC Bev Cost'!W16*(EmbassyMarkUp)</f>
        <v>159.30135000000001</v>
      </c>
      <c r="X16" s="164">
        <f>'[23]Wood &amp; Fuax HC Bev Cost'!X16+'[23]Wood &amp; Fuax HC Bev Cost'!X16*(EmbassyMarkUp)</f>
        <v>221.83200000000002</v>
      </c>
      <c r="Y16" s="164">
        <f>'[23]Wood &amp; Fuax HC Bev Cost'!Y16+'[23]Wood &amp; Fuax HC Bev Cost'!Y16*(EmbassyMarkUp)</f>
        <v>230.70352500000004</v>
      </c>
      <c r="Z16" s="164">
        <f>'[23]Wood &amp; Fuax HC Bev Cost'!Z16+'[23]Wood &amp; Fuax HC Bev Cost'!Z16*(EmbassyMarkUp)</f>
        <v>239.58382499999996</v>
      </c>
    </row>
    <row r="17" spans="1:26" ht="24.95" customHeight="1" x14ac:dyDescent="0.35">
      <c r="A17" s="156">
        <v>2500</v>
      </c>
      <c r="B17" s="157" t="s">
        <v>548</v>
      </c>
      <c r="C17" s="164">
        <f>'[23]Wood &amp; Fuax HC Bev Cost'!C17+'[23]Wood &amp; Fuax HC Bev Cost'!C17*(EmbassyMarkUp)</f>
        <v>40.873950000000001</v>
      </c>
      <c r="D17" s="164">
        <f>'[23]Wood &amp; Fuax HC Bev Cost'!D17+'[23]Wood &amp; Fuax HC Bev Cost'!D17*(EmbassyMarkUp)</f>
        <v>45.112274999999997</v>
      </c>
      <c r="E17" s="164">
        <f>'[23]Wood &amp; Fuax HC Bev Cost'!E17+'[23]Wood &amp; Fuax HC Bev Cost'!E17*(EmbassyMarkUp)</f>
        <v>49.341825</v>
      </c>
      <c r="F17" s="164">
        <f>'[23]Wood &amp; Fuax HC Bev Cost'!F17+'[23]Wood &amp; Fuax HC Bev Cost'!F17*(EmbassyMarkUp)</f>
        <v>60.626475000000006</v>
      </c>
      <c r="G17" s="164">
        <f>'[23]Wood &amp; Fuax HC Bev Cost'!G17+'[23]Wood &amp; Fuax HC Bev Cost'!G17*(EmbassyMarkUp)</f>
        <v>66.988349999999997</v>
      </c>
      <c r="H17" s="164">
        <f>'[23]Wood &amp; Fuax HC Bev Cost'!H17+'[23]Wood &amp; Fuax HC Bev Cost'!H17*(EmbassyMarkUp)</f>
        <v>73.903050000000007</v>
      </c>
      <c r="I17" s="164">
        <f>'[23]Wood &amp; Fuax HC Bev Cost'!I17+'[23]Wood &amp; Fuax HC Bev Cost'!I17*(EmbassyMarkUp)</f>
        <v>78.53625000000001</v>
      </c>
      <c r="J17" s="164">
        <f>'[23]Wood &amp; Fuax HC Bev Cost'!J17+'[23]Wood &amp; Fuax HC Bev Cost'!J17*(EmbassyMarkUp)</f>
        <v>87.758775</v>
      </c>
      <c r="K17" s="164">
        <f>'[23]Wood &amp; Fuax HC Bev Cost'!K17+'[23]Wood &amp; Fuax HC Bev Cost'!K17*(EmbassyMarkUp)</f>
        <v>93.523949999999999</v>
      </c>
      <c r="L17" s="164">
        <f>'[23]Wood &amp; Fuax HC Bev Cost'!L17+'[23]Wood &amp; Fuax HC Bev Cost'!L17*(EmbassyMarkUp)</f>
        <v>98.85915</v>
      </c>
      <c r="M17" s="164">
        <f>'[23]Wood &amp; Fuax HC Bev Cost'!M17+'[23]Wood &amp; Fuax HC Bev Cost'!M17*(EmbassyMarkUp)</f>
        <v>105.923025</v>
      </c>
      <c r="N17" s="165"/>
      <c r="O17" s="165"/>
      <c r="P17" s="165"/>
      <c r="Q17" s="165"/>
      <c r="R17" s="165"/>
      <c r="S17" s="165"/>
      <c r="T17" s="165"/>
      <c r="U17" s="165"/>
      <c r="V17" s="165"/>
      <c r="W17" s="165"/>
      <c r="X17" s="539" t="s">
        <v>552</v>
      </c>
      <c r="Y17" s="539"/>
      <c r="Z17" s="539"/>
    </row>
    <row r="18" spans="1:26" ht="24.95" customHeight="1" x14ac:dyDescent="0.35">
      <c r="C18" s="165"/>
      <c r="D18" s="165"/>
      <c r="E18" s="165"/>
      <c r="F18" s="165"/>
      <c r="G18" s="165"/>
      <c r="H18" s="165"/>
      <c r="I18" s="165"/>
      <c r="J18" s="165"/>
      <c r="K18" s="165"/>
      <c r="L18" s="165"/>
      <c r="M18" s="165"/>
      <c r="N18" s="165"/>
      <c r="O18" s="165"/>
      <c r="P18" s="165"/>
      <c r="Q18" s="165"/>
      <c r="R18" s="165"/>
      <c r="S18" s="165"/>
      <c r="T18" s="165"/>
      <c r="U18" s="165"/>
      <c r="V18" s="165"/>
      <c r="W18" s="165"/>
      <c r="X18" s="540"/>
      <c r="Y18" s="540"/>
      <c r="Z18" s="540"/>
    </row>
    <row r="19" spans="1:26" ht="24.95" customHeight="1" x14ac:dyDescent="0.35">
      <c r="A19" s="153" t="s">
        <v>555</v>
      </c>
    </row>
    <row r="20" spans="1:26" ht="24.95" customHeight="1" x14ac:dyDescent="0.35"/>
    <row r="21" spans="1:26" ht="24.95" customHeight="1" x14ac:dyDescent="0.35">
      <c r="A21" s="156" t="s">
        <v>524</v>
      </c>
      <c r="B21" s="157" t="s">
        <v>302</v>
      </c>
      <c r="C21" s="156">
        <v>400</v>
      </c>
      <c r="D21" s="156">
        <v>500</v>
      </c>
      <c r="E21" s="156">
        <v>600</v>
      </c>
      <c r="F21" s="156">
        <v>700</v>
      </c>
      <c r="G21" s="156">
        <v>800</v>
      </c>
      <c r="H21" s="156">
        <v>900</v>
      </c>
      <c r="I21" s="156">
        <v>1000</v>
      </c>
      <c r="J21" s="156">
        <v>1100</v>
      </c>
      <c r="K21" s="156">
        <v>1200</v>
      </c>
      <c r="L21" s="156">
        <v>1300</v>
      </c>
      <c r="M21" s="156">
        <v>1400</v>
      </c>
      <c r="N21" s="156">
        <v>1500</v>
      </c>
      <c r="O21" s="156">
        <v>1600</v>
      </c>
      <c r="P21" s="156">
        <v>1700</v>
      </c>
      <c r="Q21" s="156">
        <v>1800</v>
      </c>
      <c r="R21" s="156">
        <v>1900</v>
      </c>
      <c r="S21" s="156">
        <v>2000</v>
      </c>
      <c r="T21" s="156">
        <v>2100</v>
      </c>
      <c r="U21" s="156">
        <v>2200</v>
      </c>
      <c r="V21" s="156">
        <v>2300</v>
      </c>
      <c r="W21" s="156">
        <v>2400</v>
      </c>
    </row>
    <row r="22" spans="1:26" ht="24.95" customHeight="1" x14ac:dyDescent="0.35">
      <c r="A22" s="156" t="s">
        <v>525</v>
      </c>
      <c r="B22" s="157" t="s">
        <v>526</v>
      </c>
      <c r="C22" s="156" t="s">
        <v>527</v>
      </c>
      <c r="D22" s="156" t="s">
        <v>528</v>
      </c>
      <c r="E22" s="156" t="s">
        <v>529</v>
      </c>
      <c r="F22" s="156" t="s">
        <v>530</v>
      </c>
      <c r="G22" s="156" t="s">
        <v>531</v>
      </c>
      <c r="H22" s="156" t="s">
        <v>532</v>
      </c>
      <c r="I22" s="156" t="s">
        <v>533</v>
      </c>
      <c r="J22" s="156" t="s">
        <v>534</v>
      </c>
      <c r="K22" s="156" t="s">
        <v>535</v>
      </c>
      <c r="L22" s="156" t="s">
        <v>536</v>
      </c>
      <c r="M22" s="156" t="s">
        <v>537</v>
      </c>
      <c r="N22" s="156" t="s">
        <v>538</v>
      </c>
      <c r="O22" s="156" t="s">
        <v>539</v>
      </c>
      <c r="P22" s="156" t="s">
        <v>540</v>
      </c>
      <c r="Q22" s="156" t="s">
        <v>541</v>
      </c>
      <c r="R22" s="156" t="s">
        <v>542</v>
      </c>
      <c r="S22" s="156" t="s">
        <v>543</v>
      </c>
      <c r="T22" s="156" t="s">
        <v>544</v>
      </c>
      <c r="U22" s="156" t="s">
        <v>545</v>
      </c>
      <c r="V22" s="156" t="s">
        <v>546</v>
      </c>
      <c r="W22" s="156" t="s">
        <v>547</v>
      </c>
    </row>
    <row r="23" spans="1:26" ht="24.95" customHeight="1" x14ac:dyDescent="0.35">
      <c r="A23" s="156">
        <v>1200</v>
      </c>
      <c r="B23" s="157" t="s">
        <v>535</v>
      </c>
      <c r="C23" s="164">
        <f>'[23]Wood &amp; Fuax HC Bev Cost'!C23+'[23]Wood &amp; Fuax HC Bev Cost'!C23*(EmbassyMarkUp)</f>
        <v>21.332024999999998</v>
      </c>
      <c r="D23" s="164">
        <f>'[23]Wood &amp; Fuax HC Bev Cost'!D23+'[23]Wood &amp; Fuax HC Bev Cost'!D23*(EmbassyMarkUp)</f>
        <v>23.051925000000001</v>
      </c>
      <c r="E23" s="164">
        <f>'[23]Wood &amp; Fuax HC Bev Cost'!E23+'[23]Wood &amp; Fuax HC Bev Cost'!E23*(EmbassyMarkUp)</f>
        <v>24.745500000000003</v>
      </c>
      <c r="F23" s="164">
        <f>'[23]Wood &amp; Fuax HC Bev Cost'!F23+'[23]Wood &amp; Fuax HC Bev Cost'!F23*(EmbassyMarkUp)</f>
        <v>28.088774999999998</v>
      </c>
      <c r="G23" s="164">
        <f>'[23]Wood &amp; Fuax HC Bev Cost'!G23+'[23]Wood &amp; Fuax HC Bev Cost'!G23*(EmbassyMarkUp)</f>
        <v>30.326400000000003</v>
      </c>
      <c r="H23" s="164">
        <f>'[23]Wood &amp; Fuax HC Bev Cost'!H23+'[23]Wood &amp; Fuax HC Bev Cost'!H23*(EmbassyMarkUp)</f>
        <v>34.529624999999996</v>
      </c>
      <c r="I23" s="164">
        <f>'[23]Wood &amp; Fuax HC Bev Cost'!I23+'[23]Wood &amp; Fuax HC Bev Cost'!I23*(EmbassyMarkUp)</f>
        <v>37.732500000000002</v>
      </c>
      <c r="J23" s="164">
        <f>'[23]Wood &amp; Fuax HC Bev Cost'!J23+'[23]Wood &amp; Fuax HC Bev Cost'!J23*(EmbassyMarkUp)</f>
        <v>40.338675000000002</v>
      </c>
      <c r="K23" s="164">
        <f>'[23]Wood &amp; Fuax HC Bev Cost'!K23+'[23]Wood &amp; Fuax HC Bev Cost'!K23*(EmbassyMarkUp)</f>
        <v>43.357275000000001</v>
      </c>
      <c r="L23" s="164">
        <f>'[23]Wood &amp; Fuax HC Bev Cost'!L23+'[23]Wood &amp; Fuax HC Bev Cost'!L23*(EmbassyMarkUp)</f>
        <v>47.042774999999999</v>
      </c>
      <c r="M23" s="164">
        <f>'[23]Wood &amp; Fuax HC Bev Cost'!M23+'[23]Wood &amp; Fuax HC Bev Cost'!M23*(EmbassyMarkUp)</f>
        <v>48.350250000000003</v>
      </c>
      <c r="N23" s="164">
        <f>'[23]Wood &amp; Fuax HC Bev Cost'!N23+'[23]Wood &amp; Fuax HC Bev Cost'!N23*(EmbassyMarkUp)</f>
        <v>52.579799999999999</v>
      </c>
      <c r="O23" s="164">
        <f>'[23]Wood &amp; Fuax HC Bev Cost'!O23+'[23]Wood &amp; Fuax HC Bev Cost'!O23*(EmbassyMarkUp)</f>
        <v>57.239325000000001</v>
      </c>
      <c r="P23" s="164">
        <f>'[23]Wood &amp; Fuax HC Bev Cost'!P23+'[23]Wood &amp; Fuax HC Bev Cost'!P23*(EmbassyMarkUp)</f>
        <v>58.608225000000004</v>
      </c>
      <c r="Q23" s="164">
        <f>'[23]Wood &amp; Fuax HC Bev Cost'!Q23+'[23]Wood &amp; Fuax HC Bev Cost'!Q23*(EmbassyMarkUp)</f>
        <v>62.030475000000003</v>
      </c>
      <c r="R23" s="164">
        <f>'[23]Wood &amp; Fuax HC Bev Cost'!R23+'[23]Wood &amp; Fuax HC Bev Cost'!R23*(EmbassyMarkUp)</f>
        <v>69.129449999999991</v>
      </c>
      <c r="S23" s="164">
        <f>'[23]Wood &amp; Fuax HC Bev Cost'!S23+'[23]Wood &amp; Fuax HC Bev Cost'!S23*(EmbassyMarkUp)</f>
        <v>73.780200000000008</v>
      </c>
      <c r="T23" s="164">
        <f>'[23]Wood &amp; Fuax HC Bev Cost'!T23+'[23]Wood &amp; Fuax HC Bev Cost'!T23*(EmbassyMarkUp)</f>
        <v>78.053625000000011</v>
      </c>
      <c r="U23" s="164">
        <f>'[23]Wood &amp; Fuax HC Bev Cost'!U23+'[23]Wood &amp; Fuax HC Bev Cost'!U23*(EmbassyMarkUp)</f>
        <v>82.081350000000015</v>
      </c>
      <c r="V23" s="164">
        <f>'[23]Wood &amp; Fuax HC Bev Cost'!V23+'[23]Wood &amp; Fuax HC Bev Cost'!V23*(EmbassyMarkUp)</f>
        <v>85.064850000000007</v>
      </c>
      <c r="W23" s="164">
        <f>'[23]Wood &amp; Fuax HC Bev Cost'!W23+'[23]Wood &amp; Fuax HC Bev Cost'!W23*(EmbassyMarkUp)</f>
        <v>88.855649999999997</v>
      </c>
    </row>
    <row r="24" spans="1:26" ht="24.95" customHeight="1" x14ac:dyDescent="0.35">
      <c r="A24" s="156">
        <v>1800</v>
      </c>
      <c r="B24" s="157" t="s">
        <v>551</v>
      </c>
      <c r="C24" s="164">
        <f>'[23]Wood &amp; Fuax HC Bev Cost'!C24+'[23]Wood &amp; Fuax HC Bev Cost'!C24*(EmbassyMarkUp)</f>
        <v>25.280775000000002</v>
      </c>
      <c r="D24" s="164">
        <f>'[23]Wood &amp; Fuax HC Bev Cost'!D24+'[23]Wood &amp; Fuax HC Bev Cost'!D24*(EmbassyMarkUp)</f>
        <v>27.641249999999999</v>
      </c>
      <c r="E24" s="164">
        <f>'[23]Wood &amp; Fuax HC Bev Cost'!E24+'[23]Wood &amp; Fuax HC Bev Cost'!E24*(EmbassyMarkUp)</f>
        <v>29.99295</v>
      </c>
      <c r="F24" s="164">
        <f>'[23]Wood &amp; Fuax HC Bev Cost'!F24+'[23]Wood &amp; Fuax HC Bev Cost'!F24*(EmbassyMarkUp)</f>
        <v>34.196174999999997</v>
      </c>
      <c r="G24" s="164">
        <f>'[23]Wood &amp; Fuax HC Bev Cost'!G24+'[23]Wood &amp; Fuax HC Bev Cost'!G24*(EmbassyMarkUp)</f>
        <v>36.995400000000004</v>
      </c>
      <c r="H24" s="164">
        <f>'[23]Wood &amp; Fuax HC Bev Cost'!H24+'[23]Wood &amp; Fuax HC Bev Cost'!H24*(EmbassyMarkUp)</f>
        <v>42.567525000000003</v>
      </c>
      <c r="I24" s="164">
        <f>'[23]Wood &amp; Fuax HC Bev Cost'!I24+'[23]Wood &amp; Fuax HC Bev Cost'!I24*(EmbassyMarkUp)</f>
        <v>46.937475000000006</v>
      </c>
      <c r="J24" s="164">
        <f>'[23]Wood &amp; Fuax HC Bev Cost'!J24+'[23]Wood &amp; Fuax HC Bev Cost'!J24*(EmbassyMarkUp)</f>
        <v>49.841999999999999</v>
      </c>
      <c r="K24" s="164">
        <f>'[23]Wood &amp; Fuax HC Bev Cost'!K24+'[23]Wood &amp; Fuax HC Bev Cost'!K24*(EmbassyMarkUp)</f>
        <v>55.668599999999998</v>
      </c>
      <c r="L24" s="164">
        <f>'[23]Wood &amp; Fuax HC Bev Cost'!L24+'[23]Wood &amp; Fuax HC Bev Cost'!L24*(EmbassyMarkUp)</f>
        <v>58.818825000000004</v>
      </c>
      <c r="M24" s="164">
        <f>'[23]Wood &amp; Fuax HC Bev Cost'!M24+'[23]Wood &amp; Fuax HC Bev Cost'!M24*(EmbassyMarkUp)</f>
        <v>60.942375000000006</v>
      </c>
      <c r="N24" s="164">
        <f>'[23]Wood &amp; Fuax HC Bev Cost'!N24+'[23]Wood &amp; Fuax HC Bev Cost'!N24*(EmbassyMarkUp)</f>
        <v>65.154375000000002</v>
      </c>
      <c r="O24" s="164">
        <f>'[23]Wood &amp; Fuax HC Bev Cost'!O24+'[23]Wood &amp; Fuax HC Bev Cost'!O24*(EmbassyMarkUp)</f>
        <v>69.419025000000005</v>
      </c>
      <c r="P24" s="164">
        <f>'[23]Wood &amp; Fuax HC Bev Cost'!P24+'[23]Wood &amp; Fuax HC Bev Cost'!P24*(EmbassyMarkUp)</f>
        <v>72.244574999999998</v>
      </c>
      <c r="Q24" s="164">
        <f>'[23]Wood &amp; Fuax HC Bev Cost'!Q24+'[23]Wood &amp; Fuax HC Bev Cost'!Q24*(EmbassyMarkUp)</f>
        <v>77.930774999999997</v>
      </c>
      <c r="R24" s="164">
        <f>'[23]Wood &amp; Fuax HC Bev Cost'!R24+'[23]Wood &amp; Fuax HC Bev Cost'!R24*(EmbassyMarkUp)</f>
        <v>84.07327500000001</v>
      </c>
      <c r="S24" s="164">
        <f>'[23]Wood &amp; Fuax HC Bev Cost'!S24+'[23]Wood &amp; Fuax HC Bev Cost'!S24*(EmbassyMarkUp)</f>
        <v>89.452349999999996</v>
      </c>
      <c r="T24" s="164">
        <f>'[23]Wood &amp; Fuax HC Bev Cost'!T24+'[23]Wood &amp; Fuax HC Bev Cost'!T24*(EmbassyMarkUp)</f>
        <v>96.375824999999992</v>
      </c>
      <c r="U24" s="164">
        <f>'[23]Wood &amp; Fuax HC Bev Cost'!U24+'[23]Wood &amp; Fuax HC Bev Cost'!U24*(EmbassyMarkUp)</f>
        <v>100.93882500000001</v>
      </c>
      <c r="V24" s="164">
        <f>'[23]Wood &amp; Fuax HC Bev Cost'!V24+'[23]Wood &amp; Fuax HC Bev Cost'!V24*(EmbassyMarkUp)</f>
        <v>106.50217499999999</v>
      </c>
      <c r="W24" s="164">
        <f>'[23]Wood &amp; Fuax HC Bev Cost'!W24+'[23]Wood &amp; Fuax HC Bev Cost'!W24*(EmbassyMarkUp)</f>
        <v>112.59202499999999</v>
      </c>
    </row>
    <row r="25" spans="1:26" ht="24.95" customHeight="1" x14ac:dyDescent="0.35">
      <c r="A25" s="156">
        <v>2400</v>
      </c>
      <c r="B25" s="157" t="s">
        <v>547</v>
      </c>
      <c r="C25" s="164">
        <f>'[23]Wood &amp; Fuax HC Bev Cost'!C25+'[23]Wood &amp; Fuax HC Bev Cost'!C25*(EmbassyMarkUp)</f>
        <v>28.448550000000001</v>
      </c>
      <c r="D25" s="164">
        <f>'[23]Wood &amp; Fuax HC Bev Cost'!D25+'[23]Wood &amp; Fuax HC Bev Cost'!D25*(EmbassyMarkUp)</f>
        <v>31.835700000000003</v>
      </c>
      <c r="E25" s="164">
        <f>'[23]Wood &amp; Fuax HC Bev Cost'!E25+'[23]Wood &amp; Fuax HC Bev Cost'!E25*(EmbassyMarkUp)</f>
        <v>35.214075000000001</v>
      </c>
      <c r="F25" s="164">
        <f>'[23]Wood &amp; Fuax HC Bev Cost'!F25+'[23]Wood &amp; Fuax HC Bev Cost'!F25*(EmbassyMarkUp)</f>
        <v>39.513824999999997</v>
      </c>
      <c r="G25" s="164">
        <f>'[23]Wood &amp; Fuax HC Bev Cost'!G25+'[23]Wood &amp; Fuax HC Bev Cost'!G25*(EmbassyMarkUp)</f>
        <v>42.392025000000004</v>
      </c>
      <c r="H25" s="164">
        <f>'[23]Wood &amp; Fuax HC Bev Cost'!H25+'[23]Wood &amp; Fuax HC Bev Cost'!H25*(EmbassyMarkUp)</f>
        <v>48.122100000000003</v>
      </c>
      <c r="I25" s="164">
        <f>'[23]Wood &amp; Fuax HC Bev Cost'!I25+'[23]Wood &amp; Fuax HC Bev Cost'!I25*(EmbassyMarkUp)</f>
        <v>53.825850000000003</v>
      </c>
      <c r="J25" s="164">
        <f>'[23]Wood &amp; Fuax HC Bev Cost'!J25+'[23]Wood &amp; Fuax HC Bev Cost'!J25*(EmbassyMarkUp)</f>
        <v>58.897800000000011</v>
      </c>
      <c r="K25" s="164">
        <f>'[23]Wood &amp; Fuax HC Bev Cost'!K25+'[23]Wood &amp; Fuax HC Bev Cost'!K25*(EmbassyMarkUp)</f>
        <v>65.224575000000002</v>
      </c>
      <c r="L25" s="164">
        <f>'[23]Wood &amp; Fuax HC Bev Cost'!L25+'[23]Wood &amp; Fuax HC Bev Cost'!L25*(EmbassyMarkUp)</f>
        <v>69.936750000000004</v>
      </c>
      <c r="M25" s="164">
        <f>'[23]Wood &amp; Fuax HC Bev Cost'!M25+'[23]Wood &amp; Fuax HC Bev Cost'!M25*(EmbassyMarkUp)</f>
        <v>74.350575000000006</v>
      </c>
      <c r="N25" s="164">
        <f>'[23]Wood &amp; Fuax HC Bev Cost'!N25+'[23]Wood &amp; Fuax HC Bev Cost'!N25*(EmbassyMarkUp)</f>
        <v>79.343550000000008</v>
      </c>
      <c r="O25" s="164">
        <f>'[23]Wood &amp; Fuax HC Bev Cost'!O25+'[23]Wood &amp; Fuax HC Bev Cost'!O25*(EmbassyMarkUp)</f>
        <v>83.652074999999996</v>
      </c>
      <c r="P25" s="164">
        <f>'[23]Wood &amp; Fuax HC Bev Cost'!P25+'[23]Wood &amp; Fuax HC Bev Cost'!P25*(EmbassyMarkUp)</f>
        <v>86.530275000000003</v>
      </c>
      <c r="Q25" s="164">
        <f>'[23]Wood &amp; Fuax HC Bev Cost'!Q25+'[23]Wood &amp; Fuax HC Bev Cost'!Q25*(EmbassyMarkUp)</f>
        <v>92.286675000000002</v>
      </c>
      <c r="R25" s="164">
        <f>'[23]Wood &amp; Fuax HC Bev Cost'!R25+'[23]Wood &amp; Fuax HC Bev Cost'!R25*(EmbassyMarkUp)</f>
        <v>100.89495000000001</v>
      </c>
      <c r="S25" s="164">
        <f>'[23]Wood &amp; Fuax HC Bev Cost'!S25+'[23]Wood &amp; Fuax HC Bev Cost'!S25*(EmbassyMarkUp)</f>
        <v>110.44215</v>
      </c>
      <c r="T25" s="164">
        <f>'[23]Wood &amp; Fuax HC Bev Cost'!T25+'[23]Wood &amp; Fuax HC Bev Cost'!T25*(EmbassyMarkUp)</f>
        <v>118.11149999999999</v>
      </c>
      <c r="U25" s="164">
        <f>'[23]Wood &amp; Fuax HC Bev Cost'!U25+'[23]Wood &amp; Fuax HC Bev Cost'!U25*(EmbassyMarkUp)</f>
        <v>123.28874999999999</v>
      </c>
      <c r="V25" s="164">
        <f>'[23]Wood &amp; Fuax HC Bev Cost'!V25+'[23]Wood &amp; Fuax HC Bev Cost'!V25*(EmbassyMarkUp)</f>
        <v>127.99215000000001</v>
      </c>
      <c r="W25" s="164">
        <f>'[23]Wood &amp; Fuax HC Bev Cost'!W25+'[23]Wood &amp; Fuax HC Bev Cost'!W25*(EmbassyMarkUp)</f>
        <v>137.43405000000001</v>
      </c>
    </row>
    <row r="26" spans="1:26" ht="24.95" customHeight="1" x14ac:dyDescent="0.35">
      <c r="A26" s="156">
        <v>2500</v>
      </c>
      <c r="B26" s="157" t="s">
        <v>548</v>
      </c>
      <c r="C26" s="164">
        <f>'[23]Wood &amp; Fuax HC Bev Cost'!C26+'[23]Wood &amp; Fuax HC Bev Cost'!C26*(EmbassyMarkUp)</f>
        <v>35.257950000000001</v>
      </c>
      <c r="D26" s="164">
        <f>'[23]Wood &amp; Fuax HC Bev Cost'!D26+'[23]Wood &amp; Fuax HC Bev Cost'!D26*(EmbassyMarkUp)</f>
        <v>38.917124999999999</v>
      </c>
      <c r="E26" s="164">
        <f>'[23]Wood &amp; Fuax HC Bev Cost'!E26+'[23]Wood &amp; Fuax HC Bev Cost'!E26*(EmbassyMarkUp)</f>
        <v>42.567525000000003</v>
      </c>
      <c r="F26" s="164">
        <f>'[23]Wood &amp; Fuax HC Bev Cost'!F26+'[23]Wood &amp; Fuax HC Bev Cost'!F26*(EmbassyMarkUp)</f>
        <v>52.298999999999999</v>
      </c>
      <c r="G26" s="164">
        <f>'[23]Wood &amp; Fuax HC Bev Cost'!G26+'[23]Wood &amp; Fuax HC Bev Cost'!G26*(EmbassyMarkUp)</f>
        <v>57.792150000000007</v>
      </c>
      <c r="H26" s="164">
        <f>'[23]Wood &amp; Fuax HC Bev Cost'!H26+'[23]Wood &amp; Fuax HC Bev Cost'!H26*(EmbassyMarkUp)</f>
        <v>63.759149999999998</v>
      </c>
      <c r="I26" s="164">
        <f>'[23]Wood &amp; Fuax HC Bev Cost'!I26+'[23]Wood &amp; Fuax HC Bev Cost'!I26*(EmbassyMarkUp)</f>
        <v>67.751774999999995</v>
      </c>
      <c r="J26" s="164">
        <f>'[23]Wood &amp; Fuax HC Bev Cost'!J26+'[23]Wood &amp; Fuax HC Bev Cost'!J26*(EmbassyMarkUp)</f>
        <v>75.719475000000003</v>
      </c>
      <c r="K26" s="164">
        <f>'[23]Wood &amp; Fuax HC Bev Cost'!K26+'[23]Wood &amp; Fuax HC Bev Cost'!K26*(EmbassyMarkUp)</f>
        <v>80.694900000000004</v>
      </c>
      <c r="L26" s="164">
        <f>'[23]Wood &amp; Fuax HC Bev Cost'!L26+'[23]Wood &amp; Fuax HC Bev Cost'!L26*(EmbassyMarkUp)</f>
        <v>85.284225000000006</v>
      </c>
      <c r="M26" s="164">
        <f>'[23]Wood &amp; Fuax HC Bev Cost'!M26+'[23]Wood &amp; Fuax HC Bev Cost'!M26*(EmbassyMarkUp)</f>
        <v>91.382850000000005</v>
      </c>
      <c r="N26" s="164"/>
      <c r="O26" s="164"/>
      <c r="P26" s="164"/>
      <c r="Q26" s="164"/>
      <c r="R26" s="164"/>
      <c r="S26" s="164"/>
      <c r="T26" s="164"/>
      <c r="U26" s="164"/>
      <c r="V26" s="164"/>
      <c r="W26" s="164"/>
    </row>
    <row r="27" spans="1:26" ht="24.95" customHeight="1" x14ac:dyDescent="0.35"/>
    <row r="28" spans="1:26" ht="24.95" customHeight="1" x14ac:dyDescent="0.35">
      <c r="A28" s="153" t="s">
        <v>556</v>
      </c>
    </row>
    <row r="29" spans="1:26" ht="24.95" customHeight="1" x14ac:dyDescent="0.35"/>
    <row r="30" spans="1:26" ht="24.95" customHeight="1" x14ac:dyDescent="0.35">
      <c r="A30" s="156" t="s">
        <v>524</v>
      </c>
      <c r="B30" s="157" t="s">
        <v>302</v>
      </c>
      <c r="C30" s="156">
        <v>400</v>
      </c>
      <c r="D30" s="156">
        <v>500</v>
      </c>
      <c r="E30" s="156">
        <v>600</v>
      </c>
      <c r="F30" s="156">
        <v>700</v>
      </c>
      <c r="G30" s="156">
        <v>800</v>
      </c>
      <c r="H30" s="156">
        <v>900</v>
      </c>
      <c r="I30" s="156">
        <v>1000</v>
      </c>
      <c r="J30" s="156">
        <v>1100</v>
      </c>
      <c r="K30" s="156">
        <v>1200</v>
      </c>
      <c r="L30" s="156">
        <v>1300</v>
      </c>
      <c r="M30" s="156">
        <v>1400</v>
      </c>
      <c r="N30" s="156">
        <v>1500</v>
      </c>
      <c r="O30" s="156">
        <v>1600</v>
      </c>
      <c r="P30" s="156">
        <v>1700</v>
      </c>
      <c r="Q30" s="156">
        <v>1800</v>
      </c>
      <c r="R30" s="156">
        <v>1900</v>
      </c>
      <c r="S30" s="156">
        <v>2000</v>
      </c>
      <c r="T30" s="156">
        <v>2100</v>
      </c>
      <c r="U30" s="156">
        <v>2200</v>
      </c>
      <c r="V30" s="156">
        <v>2300</v>
      </c>
      <c r="W30" s="156">
        <v>2400</v>
      </c>
    </row>
    <row r="31" spans="1:26" ht="24.95" customHeight="1" x14ac:dyDescent="0.35">
      <c r="A31" s="156" t="s">
        <v>525</v>
      </c>
      <c r="B31" s="157" t="s">
        <v>526</v>
      </c>
      <c r="C31" s="156" t="s">
        <v>527</v>
      </c>
      <c r="D31" s="156" t="s">
        <v>528</v>
      </c>
      <c r="E31" s="156" t="s">
        <v>529</v>
      </c>
      <c r="F31" s="156" t="s">
        <v>530</v>
      </c>
      <c r="G31" s="156" t="s">
        <v>531</v>
      </c>
      <c r="H31" s="156" t="s">
        <v>532</v>
      </c>
      <c r="I31" s="156" t="s">
        <v>533</v>
      </c>
      <c r="J31" s="156" t="s">
        <v>534</v>
      </c>
      <c r="K31" s="156" t="s">
        <v>535</v>
      </c>
      <c r="L31" s="156" t="s">
        <v>536</v>
      </c>
      <c r="M31" s="156" t="s">
        <v>537</v>
      </c>
      <c r="N31" s="156" t="s">
        <v>538</v>
      </c>
      <c r="O31" s="156" t="s">
        <v>539</v>
      </c>
      <c r="P31" s="156" t="s">
        <v>540</v>
      </c>
      <c r="Q31" s="156" t="s">
        <v>541</v>
      </c>
      <c r="R31" s="156" t="s">
        <v>542</v>
      </c>
      <c r="S31" s="156" t="s">
        <v>543</v>
      </c>
      <c r="T31" s="156" t="s">
        <v>544</v>
      </c>
      <c r="U31" s="156" t="s">
        <v>545</v>
      </c>
      <c r="V31" s="156" t="s">
        <v>546</v>
      </c>
      <c r="W31" s="156" t="s">
        <v>547</v>
      </c>
    </row>
    <row r="32" spans="1:26" ht="24.95" customHeight="1" x14ac:dyDescent="0.35">
      <c r="A32" s="156">
        <v>1200</v>
      </c>
      <c r="B32" s="157" t="s">
        <v>535</v>
      </c>
      <c r="C32" s="164">
        <f>'[23]Wood &amp; Fuax HC Bev Cost'!C32+'[23]Wood &amp; Fuax HC Bev Cost'!C32*(EmbassyMarkUp)</f>
        <v>27.211275000000001</v>
      </c>
      <c r="D32" s="164">
        <f>'[23]Wood &amp; Fuax HC Bev Cost'!D32+'[23]Wood &amp; Fuax HC Bev Cost'!D32*(EmbassyMarkUp)</f>
        <v>29.378700000000002</v>
      </c>
      <c r="E32" s="164">
        <f>'[23]Wood &amp; Fuax HC Bev Cost'!E32+'[23]Wood &amp; Fuax HC Bev Cost'!E32*(EmbassyMarkUp)</f>
        <v>31.563675000000003</v>
      </c>
      <c r="F32" s="164">
        <f>'[23]Wood &amp; Fuax HC Bev Cost'!F32+'[23]Wood &amp; Fuax HC Bev Cost'!F32*(EmbassyMarkUp)</f>
        <v>35.828325</v>
      </c>
      <c r="G32" s="164">
        <f>'[23]Wood &amp; Fuax HC Bev Cost'!G32+'[23]Wood &amp; Fuax HC Bev Cost'!G32*(EmbassyMarkUp)</f>
        <v>38.671424999999999</v>
      </c>
      <c r="H32" s="164">
        <f>'[23]Wood &amp; Fuax HC Bev Cost'!H32+'[23]Wood &amp; Fuax HC Bev Cost'!H32*(EmbassyMarkUp)</f>
        <v>44.032950000000007</v>
      </c>
      <c r="I32" s="164">
        <f>'[23]Wood &amp; Fuax HC Bev Cost'!I32+'[23]Wood &amp; Fuax HC Bev Cost'!I32*(EmbassyMarkUp)</f>
        <v>48.113324999999996</v>
      </c>
      <c r="J32" s="164">
        <f>'[23]Wood &amp; Fuax HC Bev Cost'!J32+'[23]Wood &amp; Fuax HC Bev Cost'!J32*(EmbassyMarkUp)</f>
        <v>51.430274999999995</v>
      </c>
      <c r="K32" s="164">
        <f>'[23]Wood &amp; Fuax HC Bev Cost'!K32+'[23]Wood &amp; Fuax HC Bev Cost'!K32*(EmbassyMarkUp)</f>
        <v>55.273724999999999</v>
      </c>
      <c r="L32" s="164">
        <f>'[23]Wood &amp; Fuax HC Bev Cost'!L32+'[23]Wood &amp; Fuax HC Bev Cost'!L32*(EmbassyMarkUp)</f>
        <v>59.977124999999994</v>
      </c>
      <c r="M32" s="164">
        <f>'[23]Wood &amp; Fuax HC Bev Cost'!M32+'[23]Wood &amp; Fuax HC Bev Cost'!M32*(EmbassyMarkUp)</f>
        <v>61.653150000000004</v>
      </c>
      <c r="N32" s="164">
        <f>'[23]Wood &amp; Fuax HC Bev Cost'!N32+'[23]Wood &amp; Fuax HC Bev Cost'!N32*(EmbassyMarkUp)</f>
        <v>67.023449999999997</v>
      </c>
      <c r="O32" s="164">
        <f>'[23]Wood &amp; Fuax HC Bev Cost'!O32+'[23]Wood &amp; Fuax HC Bev Cost'!O32*(EmbassyMarkUp)</f>
        <v>72.97290000000001</v>
      </c>
      <c r="P32" s="164">
        <f>'[23]Wood &amp; Fuax HC Bev Cost'!P32+'[23]Wood &amp; Fuax HC Bev Cost'!P32*(EmbassyMarkUp)</f>
        <v>74.719125000000005</v>
      </c>
      <c r="Q32" s="164">
        <f>'[23]Wood &amp; Fuax HC Bev Cost'!Q32+'[23]Wood &amp; Fuax HC Bev Cost'!Q32*(EmbassyMarkUp)</f>
        <v>79.080299999999994</v>
      </c>
      <c r="R32" s="164">
        <f>'[23]Wood &amp; Fuax HC Bev Cost'!R32+'[23]Wood &amp; Fuax HC Bev Cost'!R32*(EmbassyMarkUp)</f>
        <v>88.144874999999999</v>
      </c>
      <c r="S32" s="164">
        <f>'[23]Wood &amp; Fuax HC Bev Cost'!S32+'[23]Wood &amp; Fuax HC Bev Cost'!S32*(EmbassyMarkUp)</f>
        <v>94.094324999999998</v>
      </c>
      <c r="T32" s="164">
        <f>'[23]Wood &amp; Fuax HC Bev Cost'!T32+'[23]Wood &amp; Fuax HC Bev Cost'!T32*(EmbassyMarkUp)</f>
        <v>99.508500000000012</v>
      </c>
      <c r="U32" s="164">
        <f>'[23]Wood &amp; Fuax HC Bev Cost'!U32+'[23]Wood &amp; Fuax HC Bev Cost'!U32*(EmbassyMarkUp)</f>
        <v>104.641875</v>
      </c>
      <c r="V32" s="164">
        <f>'[23]Wood &amp; Fuax HC Bev Cost'!V32+'[23]Wood &amp; Fuax HC Bev Cost'!V32*(EmbassyMarkUp)</f>
        <v>108.450225</v>
      </c>
      <c r="W32" s="164">
        <f>'[23]Wood &amp; Fuax HC Bev Cost'!W32+'[23]Wood &amp; Fuax HC Bev Cost'!W32*(EmbassyMarkUp)</f>
        <v>113.311575</v>
      </c>
    </row>
    <row r="33" spans="1:23" s="155" customFormat="1" ht="24.95" customHeight="1" x14ac:dyDescent="0.35">
      <c r="A33" s="156">
        <v>1800</v>
      </c>
      <c r="B33" s="157" t="s">
        <v>551</v>
      </c>
      <c r="C33" s="164">
        <f>'[23]Wood &amp; Fuax HC Bev Cost'!C33+'[23]Wood &amp; Fuax HC Bev Cost'!C33*(EmbassyMarkUp)</f>
        <v>32.239350000000002</v>
      </c>
      <c r="D33" s="164">
        <f>'[23]Wood &amp; Fuax HC Bev Cost'!D33+'[23]Wood &amp; Fuax HC Bev Cost'!D33*(EmbassyMarkUp)</f>
        <v>35.240399999999994</v>
      </c>
      <c r="E33" s="164">
        <f>'[23]Wood &amp; Fuax HC Bev Cost'!E33+'[23]Wood &amp; Fuax HC Bev Cost'!E33*(EmbassyMarkUp)</f>
        <v>38.2239</v>
      </c>
      <c r="F33" s="164">
        <f>'[23]Wood &amp; Fuax HC Bev Cost'!F33+'[23]Wood &amp; Fuax HC Bev Cost'!F33*(EmbassyMarkUp)</f>
        <v>43.602974999999994</v>
      </c>
      <c r="G33" s="164">
        <f>'[23]Wood &amp; Fuax HC Bev Cost'!G33+'[23]Wood &amp; Fuax HC Bev Cost'!G33*(EmbassyMarkUp)</f>
        <v>47.165624999999999</v>
      </c>
      <c r="H33" s="164">
        <f>'[23]Wood &amp; Fuax HC Bev Cost'!H33+'[23]Wood &amp; Fuax HC Bev Cost'!H33*(EmbassyMarkUp)</f>
        <v>54.273375000000001</v>
      </c>
      <c r="I33" s="164">
        <f>'[23]Wood &amp; Fuax HC Bev Cost'!I33+'[23]Wood &amp; Fuax HC Bev Cost'!I33*(EmbassyMarkUp)</f>
        <v>59.845500000000008</v>
      </c>
      <c r="J33" s="164">
        <f>'[23]Wood &amp; Fuax HC Bev Cost'!J33+'[23]Wood &amp; Fuax HC Bev Cost'!J33*(EmbassyMarkUp)</f>
        <v>63.548549999999999</v>
      </c>
      <c r="K33" s="164">
        <f>'[23]Wood &amp; Fuax HC Bev Cost'!K33+'[23]Wood &amp; Fuax HC Bev Cost'!K33*(EmbassyMarkUp)</f>
        <v>70.963425000000001</v>
      </c>
      <c r="L33" s="164">
        <f>'[23]Wood &amp; Fuax HC Bev Cost'!L33+'[23]Wood &amp; Fuax HC Bev Cost'!L33*(EmbassyMarkUp)</f>
        <v>74.999925000000005</v>
      </c>
      <c r="M33" s="164">
        <f>'[23]Wood &amp; Fuax HC Bev Cost'!M33+'[23]Wood &amp; Fuax HC Bev Cost'!M33*(EmbassyMarkUp)</f>
        <v>77.693850000000012</v>
      </c>
      <c r="N33" s="164">
        <f>'[23]Wood &amp; Fuax HC Bev Cost'!N33+'[23]Wood &amp; Fuax HC Bev Cost'!N33*(EmbassyMarkUp)</f>
        <v>83.081700000000012</v>
      </c>
      <c r="O33" s="164">
        <f>'[23]Wood &amp; Fuax HC Bev Cost'!O33+'[23]Wood &amp; Fuax HC Bev Cost'!O33*(EmbassyMarkUp)</f>
        <v>88.504649999999998</v>
      </c>
      <c r="P33" s="164">
        <f>'[23]Wood &amp; Fuax HC Bev Cost'!P33+'[23]Wood &amp; Fuax HC Bev Cost'!P33*(EmbassyMarkUp)</f>
        <v>92.119950000000017</v>
      </c>
      <c r="Q33" s="164">
        <f>'[23]Wood &amp; Fuax HC Bev Cost'!Q33+'[23]Wood &amp; Fuax HC Bev Cost'!Q33*(EmbassyMarkUp)</f>
        <v>99.359325000000013</v>
      </c>
      <c r="R33" s="164">
        <f>'[23]Wood &amp; Fuax HC Bev Cost'!R33+'[23]Wood &amp; Fuax HC Bev Cost'!R33*(EmbassyMarkUp)</f>
        <v>107.20417499999999</v>
      </c>
      <c r="S33" s="164">
        <f>'[23]Wood &amp; Fuax HC Bev Cost'!S33+'[23]Wood &amp; Fuax HC Bev Cost'!S33*(EmbassyMarkUp)</f>
        <v>114.0399</v>
      </c>
      <c r="T33" s="164">
        <f>'[23]Wood &amp; Fuax HC Bev Cost'!T33+'[23]Wood &amp; Fuax HC Bev Cost'!T33*(EmbassyMarkUp)</f>
        <v>122.88509999999999</v>
      </c>
      <c r="U33" s="164">
        <f>'[23]Wood &amp; Fuax HC Bev Cost'!U33+'[23]Wood &amp; Fuax HC Bev Cost'!U33*(EmbassyMarkUp)</f>
        <v>128.70292499999999</v>
      </c>
      <c r="V33" s="164">
        <f>'[23]Wood &amp; Fuax HC Bev Cost'!V33+'[23]Wood &amp; Fuax HC Bev Cost'!V33*(EmbassyMarkUp)</f>
        <v>135.80189999999999</v>
      </c>
      <c r="W33" s="164">
        <f>'[23]Wood &amp; Fuax HC Bev Cost'!W33+'[23]Wood &amp; Fuax HC Bev Cost'!W33*(EmbassyMarkUp)</f>
        <v>143.55022500000001</v>
      </c>
    </row>
    <row r="34" spans="1:23" s="155" customFormat="1" ht="24.95" customHeight="1" x14ac:dyDescent="0.35">
      <c r="A34" s="156">
        <v>2400</v>
      </c>
      <c r="B34" s="157" t="s">
        <v>547</v>
      </c>
      <c r="C34" s="164">
        <f>'[23]Wood &amp; Fuax HC Bev Cost'!C34+'[23]Wood &amp; Fuax HC Bev Cost'!C34*(EmbassyMarkUp)</f>
        <v>36.275850000000005</v>
      </c>
      <c r="D34" s="164">
        <f>'[23]Wood &amp; Fuax HC Bev Cost'!D34+'[23]Wood &amp; Fuax HC Bev Cost'!D34*(EmbassyMarkUp)</f>
        <v>40.593149999999994</v>
      </c>
      <c r="E34" s="164">
        <f>'[23]Wood &amp; Fuax HC Bev Cost'!E34+'[23]Wood &amp; Fuax HC Bev Cost'!E34*(EmbassyMarkUp)</f>
        <v>44.892899999999997</v>
      </c>
      <c r="F34" s="164">
        <f>'[23]Wood &amp; Fuax HC Bev Cost'!F34+'[23]Wood &amp; Fuax HC Bev Cost'!F34*(EmbassyMarkUp)</f>
        <v>50.386049999999997</v>
      </c>
      <c r="G34" s="164">
        <f>'[23]Wood &amp; Fuax HC Bev Cost'!G34+'[23]Wood &amp; Fuax HC Bev Cost'!G34*(EmbassyMarkUp)</f>
        <v>54.045225000000002</v>
      </c>
      <c r="H34" s="164">
        <f>'[23]Wood &amp; Fuax HC Bev Cost'!H34+'[23]Wood &amp; Fuax HC Bev Cost'!H34*(EmbassyMarkUp)</f>
        <v>61.363575000000004</v>
      </c>
      <c r="I34" s="164">
        <f>'[23]Wood &amp; Fuax HC Bev Cost'!I34+'[23]Wood &amp; Fuax HC Bev Cost'!I34*(EmbassyMarkUp)</f>
        <v>68.646825000000007</v>
      </c>
      <c r="J34" s="164">
        <f>'[23]Wood &amp; Fuax HC Bev Cost'!J34+'[23]Wood &amp; Fuax HC Bev Cost'!J34*(EmbassyMarkUp)</f>
        <v>75.096450000000004</v>
      </c>
      <c r="K34" s="164">
        <f>'[23]Wood &amp; Fuax HC Bev Cost'!K34+'[23]Wood &amp; Fuax HC Bev Cost'!K34*(EmbassyMarkUp)</f>
        <v>83.178225000000012</v>
      </c>
      <c r="L34" s="164">
        <f>'[23]Wood &amp; Fuax HC Bev Cost'!L34+'[23]Wood &amp; Fuax HC Bev Cost'!L34*(EmbassyMarkUp)</f>
        <v>89.171550000000011</v>
      </c>
      <c r="M34" s="164">
        <f>'[23]Wood &amp; Fuax HC Bev Cost'!M34+'[23]Wood &amp; Fuax HC Bev Cost'!M34*(EmbassyMarkUp)</f>
        <v>94.77000000000001</v>
      </c>
      <c r="N34" s="164">
        <f>'[23]Wood &amp; Fuax HC Bev Cost'!N34+'[23]Wood &amp; Fuax HC Bev Cost'!N34*(EmbassyMarkUp)</f>
        <v>101.15819999999999</v>
      </c>
      <c r="O34" s="164">
        <f>'[23]Wood &amp; Fuax HC Bev Cost'!O34+'[23]Wood &amp; Fuax HC Bev Cost'!O34*(EmbassyMarkUp)</f>
        <v>106.66890000000001</v>
      </c>
      <c r="P34" s="164">
        <f>'[23]Wood &amp; Fuax HC Bev Cost'!P34+'[23]Wood &amp; Fuax HC Bev Cost'!P34*(EmbassyMarkUp)</f>
        <v>110.33685</v>
      </c>
      <c r="Q34" s="164">
        <f>'[23]Wood &amp; Fuax HC Bev Cost'!Q34+'[23]Wood &amp; Fuax HC Bev Cost'!Q34*(EmbassyMarkUp)</f>
        <v>117.64642499999999</v>
      </c>
      <c r="R34" s="164">
        <f>'[23]Wood &amp; Fuax HC Bev Cost'!R34+'[23]Wood &amp; Fuax HC Bev Cost'!R34*(EmbassyMarkUp)</f>
        <v>128.64150000000001</v>
      </c>
      <c r="S34" s="164">
        <f>'[23]Wood &amp; Fuax HC Bev Cost'!S34+'[23]Wood &amp; Fuax HC Bev Cost'!S34*(EmbassyMarkUp)</f>
        <v>140.80365</v>
      </c>
      <c r="T34" s="164">
        <f>'[23]Wood &amp; Fuax HC Bev Cost'!T34+'[23]Wood &amp; Fuax HC Bev Cost'!T34*(EmbassyMarkUp)</f>
        <v>150.58777500000002</v>
      </c>
      <c r="U34" s="164">
        <f>'[23]Wood &amp; Fuax HC Bev Cost'!U34+'[23]Wood &amp; Fuax HC Bev Cost'!U34*(EmbassyMarkUp)</f>
        <v>157.19534999999999</v>
      </c>
      <c r="V34" s="164">
        <f>'[23]Wood &amp; Fuax HC Bev Cost'!V34+'[23]Wood &amp; Fuax HC Bev Cost'!V34*(EmbassyMarkUp)</f>
        <v>163.18867499999999</v>
      </c>
      <c r="W34" s="164">
        <f>'[23]Wood &amp; Fuax HC Bev Cost'!W34+'[23]Wood &amp; Fuax HC Bev Cost'!W34*(EmbassyMarkUp)</f>
        <v>175.22797499999999</v>
      </c>
    </row>
    <row r="35" spans="1:23" s="155" customFormat="1" ht="24.95" customHeight="1" x14ac:dyDescent="0.35">
      <c r="A35" s="156">
        <v>2500</v>
      </c>
      <c r="B35" s="157" t="s">
        <v>548</v>
      </c>
      <c r="C35" s="164">
        <f>'[23]Wood &amp; Fuax HC Bev Cost'!C35+'[23]Wood &amp; Fuax HC Bev Cost'!C35*(EmbassyMarkUp)</f>
        <v>44.954325000000004</v>
      </c>
      <c r="D35" s="164">
        <f>'[23]Wood &amp; Fuax HC Bev Cost'!D35+'[23]Wood &amp; Fuax HC Bev Cost'!D35*(EmbassyMarkUp)</f>
        <v>49.622624999999999</v>
      </c>
      <c r="E35" s="164">
        <f>'[23]Wood &amp; Fuax HC Bev Cost'!E35+'[23]Wood &amp; Fuax HC Bev Cost'!E35*(EmbassyMarkUp)</f>
        <v>54.273375000000001</v>
      </c>
      <c r="F35" s="164">
        <f>'[23]Wood &amp; Fuax HC Bev Cost'!F35+'[23]Wood &amp; Fuax HC Bev Cost'!F35*(EmbassyMarkUp)</f>
        <v>66.681224999999998</v>
      </c>
      <c r="G35" s="164">
        <f>'[23]Wood &amp; Fuax HC Bev Cost'!G35+'[23]Wood &amp; Fuax HC Bev Cost'!G35*(EmbassyMarkUp)</f>
        <v>73.683674999999994</v>
      </c>
      <c r="H35" s="164">
        <f>'[23]Wood &amp; Fuax HC Bev Cost'!H35+'[23]Wood &amp; Fuax HC Bev Cost'!H35*(EmbassyMarkUp)</f>
        <v>81.282825000000003</v>
      </c>
      <c r="I35" s="164">
        <f>'[23]Wood &amp; Fuax HC Bev Cost'!I35+'[23]Wood &amp; Fuax HC Bev Cost'!I35*(EmbassyMarkUp)</f>
        <v>86.381100000000004</v>
      </c>
      <c r="J35" s="164">
        <f>'[23]Wood &amp; Fuax HC Bev Cost'!J35+'[23]Wood &amp; Fuax HC Bev Cost'!J35*(EmbassyMarkUp)</f>
        <v>96.533775000000006</v>
      </c>
      <c r="K35" s="164">
        <f>'[23]Wood &amp; Fuax HC Bev Cost'!K35+'[23]Wood &amp; Fuax HC Bev Cost'!K35*(EmbassyMarkUp)</f>
        <v>102.8781</v>
      </c>
      <c r="L35" s="164">
        <f>'[23]Wood &amp; Fuax HC Bev Cost'!L35+'[23]Wood &amp; Fuax HC Bev Cost'!L35*(EmbassyMarkUp)</f>
        <v>108.748575</v>
      </c>
      <c r="M35" s="164">
        <f>'[23]Wood &amp; Fuax HC Bev Cost'!M35+'[23]Wood &amp; Fuax HC Bev Cost'!M35*(EmbassyMarkUp)</f>
        <v>116.50567500000002</v>
      </c>
      <c r="N35" s="164"/>
      <c r="O35" s="164"/>
      <c r="P35" s="164"/>
      <c r="Q35" s="164"/>
      <c r="R35" s="164"/>
      <c r="S35" s="164"/>
      <c r="T35" s="164"/>
      <c r="U35" s="164"/>
      <c r="V35" s="164"/>
      <c r="W35" s="164"/>
    </row>
    <row r="36" spans="1:23" s="155" customFormat="1" ht="24.95" customHeight="1" x14ac:dyDescent="0.35">
      <c r="A36" s="155" t="s">
        <v>557</v>
      </c>
      <c r="B36" s="154"/>
    </row>
    <row r="37" spans="1:23" s="155" customFormat="1" ht="24.95" customHeight="1" x14ac:dyDescent="0.35">
      <c r="B37" s="154"/>
    </row>
    <row r="38" spans="1:23" s="155" customFormat="1" ht="24.95" customHeight="1" x14ac:dyDescent="0.35">
      <c r="A38" s="166" t="s">
        <v>558</v>
      </c>
      <c r="B38" s="154"/>
    </row>
    <row r="39" spans="1:23" s="155" customFormat="1" ht="24.95" customHeight="1" x14ac:dyDescent="0.35">
      <c r="A39" s="156" t="s">
        <v>524</v>
      </c>
      <c r="B39" s="157" t="s">
        <v>302</v>
      </c>
      <c r="C39" s="156">
        <v>400</v>
      </c>
      <c r="D39" s="156">
        <v>600</v>
      </c>
      <c r="E39" s="156">
        <v>750</v>
      </c>
      <c r="F39" s="156">
        <v>900</v>
      </c>
      <c r="G39" s="156">
        <v>1050</v>
      </c>
      <c r="H39" s="156">
        <v>1200</v>
      </c>
      <c r="I39" s="156">
        <v>1350</v>
      </c>
      <c r="J39" s="156">
        <v>1500</v>
      </c>
      <c r="K39" s="156">
        <v>1650</v>
      </c>
      <c r="L39" s="156">
        <v>1800</v>
      </c>
      <c r="M39" s="156">
        <v>1950</v>
      </c>
      <c r="N39" s="156">
        <v>2100</v>
      </c>
      <c r="O39" s="156">
        <v>2250</v>
      </c>
      <c r="P39" s="156">
        <v>2400</v>
      </c>
    </row>
    <row r="40" spans="1:23" s="155" customFormat="1" ht="24.95" customHeight="1" x14ac:dyDescent="0.35">
      <c r="A40" s="156" t="s">
        <v>525</v>
      </c>
      <c r="B40" s="157" t="s">
        <v>526</v>
      </c>
      <c r="C40" s="156" t="s">
        <v>527</v>
      </c>
      <c r="D40" s="156">
        <v>23</v>
      </c>
      <c r="E40" s="156" t="s">
        <v>559</v>
      </c>
      <c r="F40" s="156" t="s">
        <v>532</v>
      </c>
      <c r="G40" s="156" t="s">
        <v>560</v>
      </c>
      <c r="H40" s="156" t="s">
        <v>535</v>
      </c>
      <c r="I40" s="156" t="s">
        <v>561</v>
      </c>
      <c r="J40" s="156" t="s">
        <v>538</v>
      </c>
      <c r="K40" s="156" t="s">
        <v>562</v>
      </c>
      <c r="L40" s="156" t="s">
        <v>551</v>
      </c>
      <c r="M40" s="156" t="s">
        <v>563</v>
      </c>
      <c r="N40" s="156" t="s">
        <v>544</v>
      </c>
      <c r="O40" s="156" t="s">
        <v>564</v>
      </c>
      <c r="P40" s="156" t="s">
        <v>547</v>
      </c>
    </row>
    <row r="41" spans="1:23" s="155" customFormat="1" ht="24.95" customHeight="1" x14ac:dyDescent="0.35">
      <c r="A41" s="156">
        <v>1200</v>
      </c>
      <c r="B41" s="157" t="s">
        <v>535</v>
      </c>
      <c r="C41" s="164">
        <f>'[23]Wood &amp; Fuax HC Bev Cost'!C41+'[23]Wood &amp; Fuax HC Bev Cost'!C41*(ForestWoodMarkUp)</f>
        <v>23.6601</v>
      </c>
      <c r="D41" s="164">
        <f>'[23]Wood &amp; Fuax HC Bev Cost'!D41+'[23]Wood &amp; Fuax HC Bev Cost'!D41*(ForestWoodMarkUp)</f>
        <v>26.478899999999996</v>
      </c>
      <c r="E41" s="164">
        <f>'[23]Wood &amp; Fuax HC Bev Cost'!E41+'[23]Wood &amp; Fuax HC Bev Cost'!E41*(ForestWoodMarkUp)</f>
        <v>33.104699999999994</v>
      </c>
      <c r="F41" s="164">
        <f>'[23]Wood &amp; Fuax HC Bev Cost'!F41+'[23]Wood &amp; Fuax HC Bev Cost'!F41*(ForestWoodMarkUp)</f>
        <v>39.7224</v>
      </c>
      <c r="G41" s="164">
        <f>'[23]Wood &amp; Fuax HC Bev Cost'!G41+'[23]Wood &amp; Fuax HC Bev Cost'!G41*(ForestWoodMarkUp)</f>
        <v>46.35629999999999</v>
      </c>
      <c r="H41" s="164">
        <f>'[23]Wood &amp; Fuax HC Bev Cost'!H41+'[23]Wood &amp; Fuax HC Bev Cost'!H41*(ForestWoodMarkUp)</f>
        <v>52.965900000000005</v>
      </c>
      <c r="I41" s="164">
        <f>'[23]Wood &amp; Fuax HC Bev Cost'!I41+'[23]Wood &amp; Fuax HC Bev Cost'!I41*(ForestWoodMarkUp)</f>
        <v>59.583600000000004</v>
      </c>
      <c r="J41" s="164">
        <f>'[23]Wood &amp; Fuax HC Bev Cost'!J41+'[23]Wood &amp; Fuax HC Bev Cost'!J41*(ForestWoodMarkUp)</f>
        <v>66.209399999999988</v>
      </c>
      <c r="K41" s="164">
        <f>'[23]Wood &amp; Fuax HC Bev Cost'!K41+'[23]Wood &amp; Fuax HC Bev Cost'!K41*(ForestWoodMarkUp)</f>
        <v>72.827100000000002</v>
      </c>
      <c r="L41" s="164">
        <f>'[23]Wood &amp; Fuax HC Bev Cost'!L41+'[23]Wood &amp; Fuax HC Bev Cost'!L41*(ForestWoodMarkUp)</f>
        <v>79.436699999999988</v>
      </c>
      <c r="M41" s="164">
        <f>'[23]Wood &amp; Fuax HC Bev Cost'!M41+'[23]Wood &amp; Fuax HC Bev Cost'!M41*(ForestWoodMarkUp)</f>
        <v>89.70750000000001</v>
      </c>
      <c r="N41" s="164">
        <f>'[23]Wood &amp; Fuax HC Bev Cost'!N41+'[23]Wood &amp; Fuax HC Bev Cost'!N41*(ForestWoodMarkUp)</f>
        <v>96.689700000000002</v>
      </c>
      <c r="O41" s="164">
        <f>'[23]Wood &amp; Fuax HC Bev Cost'!O41+'[23]Wood &amp; Fuax HC Bev Cost'!O41*(ForestWoodMarkUp)</f>
        <v>103.67189999999999</v>
      </c>
      <c r="P41" s="164">
        <f>'[23]Wood &amp; Fuax HC Bev Cost'!P41+'[23]Wood &amp; Fuax HC Bev Cost'!P41*(ForestWoodMarkUp)</f>
        <v>110.65410000000001</v>
      </c>
    </row>
    <row r="42" spans="1:23" s="155" customFormat="1" ht="24.95" customHeight="1" x14ac:dyDescent="0.35">
      <c r="A42" s="156">
        <v>1800</v>
      </c>
      <c r="B42" s="157" t="s">
        <v>551</v>
      </c>
      <c r="C42" s="164">
        <f>'[23]Wood &amp; Fuax HC Bev Cost'!C42+'[23]Wood &amp; Fuax HC Bev Cost'!C42*(ForestWoodMarkUp)</f>
        <v>29.305799999999998</v>
      </c>
      <c r="D42" s="164">
        <f>'[23]Wood &amp; Fuax HC Bev Cost'!D42+'[23]Wood &amp; Fuax HC Bev Cost'!D42*(ForestWoodMarkUp)</f>
        <v>32.813099999999991</v>
      </c>
      <c r="E42" s="164">
        <f>'[23]Wood &amp; Fuax HC Bev Cost'!E42+'[23]Wood &amp; Fuax HC Bev Cost'!E42*(ForestWoodMarkUp)</f>
        <v>41.010300000000001</v>
      </c>
      <c r="F42" s="164">
        <f>'[23]Wood &amp; Fuax HC Bev Cost'!F42+'[23]Wood &amp; Fuax HC Bev Cost'!F42*(ForestWoodMarkUp)</f>
        <v>49.215599999999995</v>
      </c>
      <c r="G42" s="164">
        <f>'[23]Wood &amp; Fuax HC Bev Cost'!G42+'[23]Wood &amp; Fuax HC Bev Cost'!G42*(ForestWoodMarkUp)</f>
        <v>57.429000000000002</v>
      </c>
      <c r="H42" s="164">
        <f>'[23]Wood &amp; Fuax HC Bev Cost'!H42+'[23]Wood &amp; Fuax HC Bev Cost'!H42*(ForestWoodMarkUp)</f>
        <v>65.626199999999983</v>
      </c>
      <c r="I42" s="164">
        <f>'[23]Wood &amp; Fuax HC Bev Cost'!I42+'[23]Wood &amp; Fuax HC Bev Cost'!I42*(ForestWoodMarkUp)</f>
        <v>73.831500000000005</v>
      </c>
      <c r="J42" s="164">
        <f>'[23]Wood &amp; Fuax HC Bev Cost'!J42+'[23]Wood &amp; Fuax HC Bev Cost'!J42*(ForestWoodMarkUp)</f>
        <v>82.044899999999998</v>
      </c>
      <c r="K42" s="164">
        <f>'[23]Wood &amp; Fuax HC Bev Cost'!K42+'[23]Wood &amp; Fuax HC Bev Cost'!K42*(ForestWoodMarkUp)</f>
        <v>90.250200000000007</v>
      </c>
      <c r="L42" s="164">
        <f>'[23]Wood &amp; Fuax HC Bev Cost'!L42+'[23]Wood &amp; Fuax HC Bev Cost'!L42*(ForestWoodMarkUp)</f>
        <v>98.439299999999989</v>
      </c>
      <c r="M42" s="164">
        <f>'[23]Wood &amp; Fuax HC Bev Cost'!M42+'[23]Wood &amp; Fuax HC Bev Cost'!M42*(ForestWoodMarkUp)</f>
        <v>111.15629999999999</v>
      </c>
      <c r="N42" s="164">
        <f>'[23]Wood &amp; Fuax HC Bev Cost'!N42+'[23]Wood &amp; Fuax HC Bev Cost'!N42*(ForestWoodMarkUp)</f>
        <v>119.80709999999999</v>
      </c>
      <c r="O42" s="164">
        <f>'[23]Wood &amp; Fuax HC Bev Cost'!O42+'[23]Wood &amp; Fuax HC Bev Cost'!O42*(ForestWoodMarkUp)</f>
        <v>128.44980000000001</v>
      </c>
      <c r="P42" s="164">
        <f>'[23]Wood &amp; Fuax HC Bev Cost'!P42+'[23]Wood &amp; Fuax HC Bev Cost'!P42*(ForestWoodMarkUp)</f>
        <v>137.1087</v>
      </c>
    </row>
    <row r="43" spans="1:23" s="155" customFormat="1" ht="24.95" customHeight="1" x14ac:dyDescent="0.35">
      <c r="A43" s="156">
        <v>2400</v>
      </c>
      <c r="B43" s="157" t="s">
        <v>547</v>
      </c>
      <c r="C43" s="164">
        <f>'[23]Wood &amp; Fuax HC Bev Cost'!C43+'[23]Wood &amp; Fuax HC Bev Cost'!C43*(ForestWoodMarkUp)</f>
        <v>34.967700000000001</v>
      </c>
      <c r="D43" s="164">
        <f>'[23]Wood &amp; Fuax HC Bev Cost'!D43+'[23]Wood &amp; Fuax HC Bev Cost'!D43*(ForestWoodMarkUp)</f>
        <v>39.139199999999995</v>
      </c>
      <c r="E43" s="164">
        <f>'[23]Wood &amp; Fuax HC Bev Cost'!E43+'[23]Wood &amp; Fuax HC Bev Cost'!E43*(ForestWoodMarkUp)</f>
        <v>48.923999999999992</v>
      </c>
      <c r="F43" s="164">
        <f>'[23]Wood &amp; Fuax HC Bev Cost'!F43+'[23]Wood &amp; Fuax HC Bev Cost'!F43*(ForestWoodMarkUp)</f>
        <v>58.716899999999988</v>
      </c>
      <c r="G43" s="164">
        <f>'[23]Wood &amp; Fuax HC Bev Cost'!G43+'[23]Wood &amp; Fuax HC Bev Cost'!G43*(ForestWoodMarkUp)</f>
        <v>68.509799999999998</v>
      </c>
      <c r="H43" s="164">
        <f>'[23]Wood &amp; Fuax HC Bev Cost'!H43+'[23]Wood &amp; Fuax HC Bev Cost'!H43*(ForestWoodMarkUp)</f>
        <v>78.294599999999988</v>
      </c>
      <c r="I43" s="164">
        <f>'[23]Wood &amp; Fuax HC Bev Cost'!I43+'[23]Wood &amp; Fuax HC Bev Cost'!I43*(ForestWoodMarkUp)</f>
        <v>88.079399999999993</v>
      </c>
      <c r="J43" s="164">
        <f>'[23]Wood &amp; Fuax HC Bev Cost'!J43+'[23]Wood &amp; Fuax HC Bev Cost'!J43*(ForestWoodMarkUp)</f>
        <v>97.880400000000009</v>
      </c>
      <c r="K43" s="164">
        <f>'[23]Wood &amp; Fuax HC Bev Cost'!K43+'[23]Wood &amp; Fuax HC Bev Cost'!K43*(ForestWoodMarkUp)</f>
        <v>107.65709999999999</v>
      </c>
      <c r="L43" s="164">
        <f>'[23]Wood &amp; Fuax HC Bev Cost'!L43+'[23]Wood &amp; Fuax HC Bev Cost'!L43*(ForestWoodMarkUp)</f>
        <v>117.43379999999998</v>
      </c>
      <c r="M43" s="164">
        <f>'[23]Wood &amp; Fuax HC Bev Cost'!M43+'[23]Wood &amp; Fuax HC Bev Cost'!M43*(ForestWoodMarkUp)</f>
        <v>132.60509999999999</v>
      </c>
      <c r="N43" s="164">
        <f>'[23]Wood &amp; Fuax HC Bev Cost'!N43+'[23]Wood &amp; Fuax HC Bev Cost'!N43*(ForestWoodMarkUp)</f>
        <v>142.93260000000001</v>
      </c>
      <c r="O43" s="164">
        <f>'[23]Wood &amp; Fuax HC Bev Cost'!O43+'[23]Wood &amp; Fuax HC Bev Cost'!O43*(ForestWoodMarkUp)</f>
        <v>153.25200000000001</v>
      </c>
      <c r="P43" s="164">
        <f>'[23]Wood &amp; Fuax HC Bev Cost'!P43+'[23]Wood &amp; Fuax HC Bev Cost'!P43*(ForestWoodMarkUp)</f>
        <v>163.57139999999998</v>
      </c>
    </row>
    <row r="44" spans="1:23" s="155" customFormat="1" ht="24.95" customHeight="1" x14ac:dyDescent="0.35">
      <c r="B44" s="154"/>
    </row>
    <row r="45" spans="1:23" s="155" customFormat="1" ht="24.95" customHeight="1" x14ac:dyDescent="0.35">
      <c r="A45" s="166" t="s">
        <v>565</v>
      </c>
      <c r="B45" s="154"/>
    </row>
    <row r="46" spans="1:23" s="155" customFormat="1" ht="24.95" customHeight="1" x14ac:dyDescent="0.35">
      <c r="B46" s="154"/>
      <c r="F46" s="155" t="s">
        <v>566</v>
      </c>
    </row>
    <row r="47" spans="1:23" s="155" customFormat="1" ht="24.95" customHeight="1" x14ac:dyDescent="0.35">
      <c r="A47" s="156" t="s">
        <v>524</v>
      </c>
      <c r="B47" s="157" t="s">
        <v>302</v>
      </c>
      <c r="C47" s="156">
        <v>400</v>
      </c>
      <c r="D47" s="156">
        <v>600</v>
      </c>
      <c r="E47" s="156">
        <v>750</v>
      </c>
      <c r="F47" s="156">
        <v>900</v>
      </c>
      <c r="G47" s="156">
        <v>1050</v>
      </c>
      <c r="H47" s="156">
        <v>1200</v>
      </c>
      <c r="I47" s="156">
        <v>1350</v>
      </c>
      <c r="J47" s="156">
        <v>1500</v>
      </c>
      <c r="K47" s="156">
        <v>1650</v>
      </c>
      <c r="L47" s="156">
        <v>1800</v>
      </c>
      <c r="M47" s="156">
        <v>1950</v>
      </c>
      <c r="N47" s="156">
        <v>2100</v>
      </c>
      <c r="O47" s="156">
        <v>2250</v>
      </c>
      <c r="P47" s="156">
        <v>2400</v>
      </c>
    </row>
    <row r="48" spans="1:23" s="155" customFormat="1" ht="24.95" customHeight="1" x14ac:dyDescent="0.35">
      <c r="A48" s="156" t="s">
        <v>525</v>
      </c>
      <c r="B48" s="157" t="s">
        <v>526</v>
      </c>
      <c r="C48" s="156" t="s">
        <v>527</v>
      </c>
      <c r="D48" s="156">
        <v>23</v>
      </c>
      <c r="E48" s="156" t="s">
        <v>559</v>
      </c>
      <c r="F48" s="156" t="s">
        <v>532</v>
      </c>
      <c r="G48" s="156" t="s">
        <v>560</v>
      </c>
      <c r="H48" s="156" t="s">
        <v>535</v>
      </c>
      <c r="I48" s="156" t="s">
        <v>561</v>
      </c>
      <c r="J48" s="156" t="s">
        <v>538</v>
      </c>
      <c r="K48" s="156" t="s">
        <v>562</v>
      </c>
      <c r="L48" s="156" t="s">
        <v>551</v>
      </c>
      <c r="M48" s="156" t="s">
        <v>563</v>
      </c>
      <c r="N48" s="156" t="s">
        <v>544</v>
      </c>
      <c r="O48" s="156" t="s">
        <v>564</v>
      </c>
      <c r="P48" s="156" t="s">
        <v>547</v>
      </c>
    </row>
    <row r="49" spans="1:16" s="155" customFormat="1" ht="24.95" customHeight="1" x14ac:dyDescent="0.35">
      <c r="A49" s="156">
        <v>1200</v>
      </c>
      <c r="B49" s="157" t="s">
        <v>535</v>
      </c>
      <c r="C49" s="164">
        <f>'[23]Wood &amp; Fuax HC Bev Cost'!C49+'[23]Wood &amp; Fuax HC Bev Cost'!C49*(ForestWoodMarkUp)</f>
        <v>28.390499999999996</v>
      </c>
      <c r="D49" s="164">
        <f>'[23]Wood &amp; Fuax HC Bev Cost'!D49+'[23]Wood &amp; Fuax HC Bev Cost'!D49*(ForestWoodMarkUp)</f>
        <v>31.784399999999998</v>
      </c>
      <c r="E49" s="164">
        <f>'[23]Wood &amp; Fuax HC Bev Cost'!E49+'[23]Wood &amp; Fuax HC Bev Cost'!E49*(ForestWoodMarkUp)</f>
        <v>39.7224</v>
      </c>
      <c r="F49" s="164">
        <f>'[23]Wood &amp; Fuax HC Bev Cost'!F49+'[23]Wood &amp; Fuax HC Bev Cost'!F49*(ForestWoodMarkUp)</f>
        <v>47.668500000000002</v>
      </c>
      <c r="G49" s="164">
        <f>'[23]Wood &amp; Fuax HC Bev Cost'!G49+'[23]Wood &amp; Fuax HC Bev Cost'!G49*(ForestWoodMarkUp)</f>
        <v>55.614599999999996</v>
      </c>
      <c r="H49" s="164">
        <f>'[23]Wood &amp; Fuax HC Bev Cost'!H49+'[23]Wood &amp; Fuax HC Bev Cost'!H49*(ForestWoodMarkUp)</f>
        <v>63.560699999999997</v>
      </c>
      <c r="I49" s="164">
        <f>'[23]Wood &amp; Fuax HC Bev Cost'!I49+'[23]Wood &amp; Fuax HC Bev Cost'!I49*(ForestWoodMarkUp)</f>
        <v>71.506799999999998</v>
      </c>
      <c r="J49" s="164">
        <f>'[23]Wood &amp; Fuax HC Bev Cost'!J49+'[23]Wood &amp; Fuax HC Bev Cost'!J49*(ForestWoodMarkUp)</f>
        <v>79.444800000000001</v>
      </c>
      <c r="K49" s="164">
        <f>'[23]Wood &amp; Fuax HC Bev Cost'!K49+'[23]Wood &amp; Fuax HC Bev Cost'!K49*(ForestWoodMarkUp)</f>
        <v>87.398999999999987</v>
      </c>
      <c r="L49" s="164">
        <f>'[23]Wood &amp; Fuax HC Bev Cost'!L49+'[23]Wood &amp; Fuax HC Bev Cost'!L49*(ForestWoodMarkUp)</f>
        <v>95.320800000000006</v>
      </c>
      <c r="M49" s="164">
        <f>'[23]Wood &amp; Fuax HC Bev Cost'!M49+'[23]Wood &amp; Fuax HC Bev Cost'!M49*(ForestWoodMarkUp)</f>
        <v>107.64089999999999</v>
      </c>
      <c r="N49" s="164">
        <f>'[23]Wood &amp; Fuax HC Bev Cost'!N49+'[23]Wood &amp; Fuax HC Bev Cost'!N49*(ForestWoodMarkUp)</f>
        <v>116.01629999999999</v>
      </c>
      <c r="O49" s="164">
        <f>'[23]Wood &amp; Fuax HC Bev Cost'!O49+'[23]Wood &amp; Fuax HC Bev Cost'!O49*(ForestWoodMarkUp)</f>
        <v>124.39980000000001</v>
      </c>
      <c r="P49" s="164">
        <f>'[23]Wood &amp; Fuax HC Bev Cost'!P49+'[23]Wood &amp; Fuax HC Bev Cost'!P49*(ForestWoodMarkUp)</f>
        <v>132.77519999999998</v>
      </c>
    </row>
    <row r="50" spans="1:16" s="155" customFormat="1" ht="24.95" customHeight="1" x14ac:dyDescent="0.35">
      <c r="A50" s="156">
        <v>1800</v>
      </c>
      <c r="B50" s="157" t="s">
        <v>551</v>
      </c>
      <c r="C50" s="164">
        <f>'[23]Wood &amp; Fuax HC Bev Cost'!C50+'[23]Wood &amp; Fuax HC Bev Cost'!C50*(ForestWoodMarkUp)</f>
        <v>35.170200000000001</v>
      </c>
      <c r="D50" s="164">
        <f>'[23]Wood &amp; Fuax HC Bev Cost'!D50+'[23]Wood &amp; Fuax HC Bev Cost'!D50*(ForestWoodMarkUp)</f>
        <v>39.374099999999999</v>
      </c>
      <c r="E50" s="164">
        <f>'[23]Wood &amp; Fuax HC Bev Cost'!E50+'[23]Wood &amp; Fuax HC Bev Cost'!E50*(ForestWoodMarkUp)</f>
        <v>49.207499999999996</v>
      </c>
      <c r="F50" s="164">
        <f>'[23]Wood &amp; Fuax HC Bev Cost'!F50+'[23]Wood &amp; Fuax HC Bev Cost'!F50*(ForestWoodMarkUp)</f>
        <v>59.065200000000004</v>
      </c>
      <c r="G50" s="164">
        <f>'[23]Wood &amp; Fuax HC Bev Cost'!G50+'[23]Wood &amp; Fuax HC Bev Cost'!G50*(ForestWoodMarkUp)</f>
        <v>68.914799999999985</v>
      </c>
      <c r="H50" s="164">
        <f>'[23]Wood &amp; Fuax HC Bev Cost'!H50+'[23]Wood &amp; Fuax HC Bev Cost'!H50*(ForestWoodMarkUp)</f>
        <v>78.748199999999997</v>
      </c>
      <c r="I50" s="164">
        <f>'[23]Wood &amp; Fuax HC Bev Cost'!I50+'[23]Wood &amp; Fuax HC Bev Cost'!I50*(ForestWoodMarkUp)</f>
        <v>88.597800000000007</v>
      </c>
      <c r="J50" s="164">
        <f>'[23]Wood &amp; Fuax HC Bev Cost'!J50+'[23]Wood &amp; Fuax HC Bev Cost'!J50*(ForestWoodMarkUp)</f>
        <v>98.455499999999986</v>
      </c>
      <c r="K50" s="164">
        <f>'[23]Wood &amp; Fuax HC Bev Cost'!K50+'[23]Wood &amp; Fuax HC Bev Cost'!K50*(ForestWoodMarkUp)</f>
        <v>108.3051</v>
      </c>
      <c r="L50" s="164">
        <f>'[23]Wood &amp; Fuax HC Bev Cost'!L50+'[23]Wood &amp; Fuax HC Bev Cost'!L50*(ForestWoodMarkUp)</f>
        <v>118.1223</v>
      </c>
      <c r="M50" s="164">
        <f>'[23]Wood &amp; Fuax HC Bev Cost'!M50+'[23]Wood &amp; Fuax HC Bev Cost'!M50*(ForestWoodMarkUp)</f>
        <v>133.3827</v>
      </c>
      <c r="N50" s="164">
        <f>'[23]Wood &amp; Fuax HC Bev Cost'!N50+'[23]Wood &amp; Fuax HC Bev Cost'!N50*(ForestWoodMarkUp)</f>
        <v>143.76689999999999</v>
      </c>
      <c r="O50" s="164">
        <f>'[23]Wood &amp; Fuax HC Bev Cost'!O50+'[23]Wood &amp; Fuax HC Bev Cost'!O50*(ForestWoodMarkUp)</f>
        <v>154.15109999999999</v>
      </c>
      <c r="P50" s="164">
        <f>'[23]Wood &amp; Fuax HC Bev Cost'!P50+'[23]Wood &amp; Fuax HC Bev Cost'!P50*(ForestWoodMarkUp)</f>
        <v>164.53529999999998</v>
      </c>
    </row>
    <row r="51" spans="1:16" s="155" customFormat="1" ht="24.95" customHeight="1" x14ac:dyDescent="0.35">
      <c r="A51" s="156">
        <v>2400</v>
      </c>
      <c r="B51" s="157" t="s">
        <v>547</v>
      </c>
      <c r="C51" s="164">
        <f>'[23]Wood &amp; Fuax HC Bev Cost'!C51+'[23]Wood &amp; Fuax HC Bev Cost'!C51*(ForestWoodMarkUp)</f>
        <v>41.966099999999997</v>
      </c>
      <c r="D51" s="164">
        <f>'[23]Wood &amp; Fuax HC Bev Cost'!D51+'[23]Wood &amp; Fuax HC Bev Cost'!D51*(ForestWoodMarkUp)</f>
        <v>46.963799999999992</v>
      </c>
      <c r="E51" s="164">
        <f>'[23]Wood &amp; Fuax HC Bev Cost'!E51+'[23]Wood &amp; Fuax HC Bev Cost'!E51*(ForestWoodMarkUp)</f>
        <v>58.708799999999997</v>
      </c>
      <c r="F51" s="164">
        <f>'[23]Wood &amp; Fuax HC Bev Cost'!F51+'[23]Wood &amp; Fuax HC Bev Cost'!F51*(ForestWoodMarkUp)</f>
        <v>70.461899999999986</v>
      </c>
      <c r="G51" s="164">
        <f>'[23]Wood &amp; Fuax HC Bev Cost'!G51+'[23]Wood &amp; Fuax HC Bev Cost'!G51*(ForestWoodMarkUp)</f>
        <v>82.20689999999999</v>
      </c>
      <c r="H51" s="164">
        <f>'[23]Wood &amp; Fuax HC Bev Cost'!H51+'[23]Wood &amp; Fuax HC Bev Cost'!H51*(ForestWoodMarkUp)</f>
        <v>93.951899999999995</v>
      </c>
      <c r="I51" s="164">
        <f>'[23]Wood &amp; Fuax HC Bev Cost'!I51+'[23]Wood &amp; Fuax HC Bev Cost'!I51*(ForestWoodMarkUp)</f>
        <v>105.6969</v>
      </c>
      <c r="J51" s="164">
        <f>'[23]Wood &amp; Fuax HC Bev Cost'!J51+'[23]Wood &amp; Fuax HC Bev Cost'!J51*(ForestWoodMarkUp)</f>
        <v>117.45</v>
      </c>
      <c r="K51" s="164">
        <f>'[23]Wood &amp; Fuax HC Bev Cost'!K51+'[23]Wood &amp; Fuax HC Bev Cost'!K51*(ForestWoodMarkUp)</f>
        <v>129.19499999999999</v>
      </c>
      <c r="L51" s="164">
        <f>'[23]Wood &amp; Fuax HC Bev Cost'!L51+'[23]Wood &amp; Fuax HC Bev Cost'!L51*(ForestWoodMarkUp)</f>
        <v>140.92379999999997</v>
      </c>
      <c r="M51" s="164">
        <f>'[23]Wood &amp; Fuax HC Bev Cost'!M51+'[23]Wood &amp; Fuax HC Bev Cost'!M51*(ForestWoodMarkUp)</f>
        <v>159.12449999999998</v>
      </c>
      <c r="N51" s="164">
        <f>'[23]Wood &amp; Fuax HC Bev Cost'!N51+'[23]Wood &amp; Fuax HC Bev Cost'!N51*(ForestWoodMarkUp)</f>
        <v>171.5094</v>
      </c>
      <c r="O51" s="164">
        <f>'[23]Wood &amp; Fuax HC Bev Cost'!O51+'[23]Wood &amp; Fuax HC Bev Cost'!O51*(ForestWoodMarkUp)</f>
        <v>183.9024</v>
      </c>
      <c r="P51" s="164">
        <f>'[23]Wood &amp; Fuax HC Bev Cost'!P51+'[23]Wood &amp; Fuax HC Bev Cost'!P51*(ForestWoodMarkUp)</f>
        <v>196.28729999999999</v>
      </c>
    </row>
    <row r="52" spans="1:16" s="155" customFormat="1" ht="24.95" customHeight="1" x14ac:dyDescent="0.35">
      <c r="B52" s="154"/>
    </row>
    <row r="53" spans="1:16" s="155" customFormat="1" ht="24.95" customHeight="1" x14ac:dyDescent="0.35">
      <c r="A53" s="166" t="s">
        <v>567</v>
      </c>
      <c r="B53" s="154"/>
    </row>
    <row r="54" spans="1:16" s="155" customFormat="1" ht="24.95" customHeight="1" x14ac:dyDescent="0.35">
      <c r="A54" s="156" t="s">
        <v>524</v>
      </c>
      <c r="B54" s="157" t="s">
        <v>302</v>
      </c>
      <c r="C54" s="156">
        <v>400</v>
      </c>
      <c r="D54" s="156">
        <v>600</v>
      </c>
      <c r="E54" s="156">
        <v>750</v>
      </c>
      <c r="F54" s="156">
        <v>900</v>
      </c>
      <c r="G54" s="156">
        <v>1050</v>
      </c>
      <c r="H54" s="156">
        <v>1200</v>
      </c>
      <c r="I54" s="156">
        <v>1350</v>
      </c>
      <c r="J54" s="156">
        <v>1500</v>
      </c>
      <c r="K54" s="156">
        <v>1650</v>
      </c>
      <c r="L54" s="156">
        <v>1800</v>
      </c>
      <c r="M54" s="156">
        <v>1950</v>
      </c>
      <c r="N54" s="156">
        <v>2100</v>
      </c>
      <c r="O54" s="156">
        <v>2250</v>
      </c>
      <c r="P54" s="156">
        <v>2400</v>
      </c>
    </row>
    <row r="55" spans="1:16" s="155" customFormat="1" ht="24.95" customHeight="1" x14ac:dyDescent="0.35">
      <c r="A55" s="156" t="s">
        <v>525</v>
      </c>
      <c r="B55" s="157" t="s">
        <v>526</v>
      </c>
      <c r="C55" s="156" t="s">
        <v>527</v>
      </c>
      <c r="D55" s="156">
        <v>23</v>
      </c>
      <c r="E55" s="156" t="s">
        <v>559</v>
      </c>
      <c r="F55" s="156" t="s">
        <v>532</v>
      </c>
      <c r="G55" s="156" t="s">
        <v>560</v>
      </c>
      <c r="H55" s="156" t="s">
        <v>535</v>
      </c>
      <c r="I55" s="156" t="s">
        <v>561</v>
      </c>
      <c r="J55" s="156" t="s">
        <v>538</v>
      </c>
      <c r="K55" s="156" t="s">
        <v>562</v>
      </c>
      <c r="L55" s="156" t="s">
        <v>551</v>
      </c>
      <c r="M55" s="156" t="s">
        <v>563</v>
      </c>
      <c r="N55" s="156" t="s">
        <v>544</v>
      </c>
      <c r="O55" s="156" t="s">
        <v>564</v>
      </c>
      <c r="P55" s="156" t="s">
        <v>547</v>
      </c>
    </row>
    <row r="56" spans="1:16" s="155" customFormat="1" ht="24.95" customHeight="1" x14ac:dyDescent="0.35">
      <c r="A56" s="167">
        <v>1200</v>
      </c>
      <c r="B56" s="168" t="s">
        <v>535</v>
      </c>
      <c r="C56" s="164">
        <f>'[23]Wood &amp; Fuax HC Bev Cost'!C56+'[23]Wood &amp; Fuax HC Bev Cost'!C56*(ForestWoodMarkUp)</f>
        <v>26.535599999999999</v>
      </c>
      <c r="D56" s="164">
        <f>'[23]Wood &amp; Fuax HC Bev Cost'!D56+'[23]Wood &amp; Fuax HC Bev Cost'!D56*(ForestWoodMarkUp)</f>
        <v>29.694599999999998</v>
      </c>
      <c r="E56" s="164">
        <f>'[23]Wood &amp; Fuax HC Bev Cost'!E56+'[23]Wood &amp; Fuax HC Bev Cost'!E56*(ForestWoodMarkUp)</f>
        <v>37.122299999999996</v>
      </c>
      <c r="F56" s="164">
        <f>'[23]Wood &amp; Fuax HC Bev Cost'!F56+'[23]Wood &amp; Fuax HC Bev Cost'!F56*(ForestWoodMarkUp)</f>
        <v>44.541899999999998</v>
      </c>
      <c r="G56" s="164">
        <f>'[23]Wood &amp; Fuax HC Bev Cost'!G56+'[23]Wood &amp; Fuax HC Bev Cost'!G56*(ForestWoodMarkUp)</f>
        <v>51.969599999999993</v>
      </c>
      <c r="H56" s="164">
        <f>'[23]Wood &amp; Fuax HC Bev Cost'!H56+'[23]Wood &amp; Fuax HC Bev Cost'!H56*(ForestWoodMarkUp)</f>
        <v>59.389199999999995</v>
      </c>
      <c r="I56" s="164">
        <f>'[23]Wood &amp; Fuax HC Bev Cost'!I56+'[23]Wood &amp; Fuax HC Bev Cost'!I56*(ForestWoodMarkUp)</f>
        <v>66.825000000000003</v>
      </c>
      <c r="J56" s="164">
        <f>'[23]Wood &amp; Fuax HC Bev Cost'!J56+'[23]Wood &amp; Fuax HC Bev Cost'!J56*(ForestWoodMarkUp)</f>
        <v>74.252700000000004</v>
      </c>
      <c r="K56" s="164">
        <f>'[23]Wood &amp; Fuax HC Bev Cost'!K56+'[23]Wood &amp; Fuax HC Bev Cost'!K56*(ForestWoodMarkUp)</f>
        <v>81.672299999999993</v>
      </c>
      <c r="L56" s="164">
        <f>'[23]Wood &amp; Fuax HC Bev Cost'!L56+'[23]Wood &amp; Fuax HC Bev Cost'!L56*(ForestWoodMarkUp)</f>
        <v>89.083799999999997</v>
      </c>
      <c r="M56" s="164">
        <f>'[23]Wood &amp; Fuax HC Bev Cost'!M56+'[23]Wood &amp; Fuax HC Bev Cost'!M56*(ForestWoodMarkUp)</f>
        <v>100.58579999999999</v>
      </c>
      <c r="N56" s="164">
        <f>'[23]Wood &amp; Fuax HC Bev Cost'!N56+'[23]Wood &amp; Fuax HC Bev Cost'!N56*(ForestWoodMarkUp)</f>
        <v>108.41849999999998</v>
      </c>
      <c r="O56" s="164">
        <f>'[23]Wood &amp; Fuax HC Bev Cost'!O56+'[23]Wood &amp; Fuax HC Bev Cost'!O56*(ForestWoodMarkUp)</f>
        <v>116.25120000000001</v>
      </c>
      <c r="P56" s="164">
        <f>'[23]Wood &amp; Fuax HC Bev Cost'!P56+'[23]Wood &amp; Fuax HC Bev Cost'!P56*(ForestWoodMarkUp)</f>
        <v>124.0839</v>
      </c>
    </row>
    <row r="57" spans="1:16" s="155" customFormat="1" ht="24.95" customHeight="1" x14ac:dyDescent="0.35">
      <c r="A57" s="167">
        <v>1800</v>
      </c>
      <c r="B57" s="168" t="s">
        <v>551</v>
      </c>
      <c r="C57" s="164">
        <f>'[23]Wood &amp; Fuax HC Bev Cost'!C57+'[23]Wood &amp; Fuax HC Bev Cost'!C57*(ForestWoodMarkUp)</f>
        <v>32.869799999999998</v>
      </c>
      <c r="D57" s="164">
        <f>'[23]Wood &amp; Fuax HC Bev Cost'!D57+'[23]Wood &amp; Fuax HC Bev Cost'!D57*(ForestWoodMarkUp)</f>
        <v>36.798299999999998</v>
      </c>
      <c r="E57" s="164">
        <f>'[23]Wood &amp; Fuax HC Bev Cost'!E57+'[23]Wood &amp; Fuax HC Bev Cost'!E57*(ForestWoodMarkUp)</f>
        <v>45.991799999999998</v>
      </c>
      <c r="F57" s="164">
        <f>'[23]Wood &amp; Fuax HC Bev Cost'!F57+'[23]Wood &amp; Fuax HC Bev Cost'!F57*(ForestWoodMarkUp)</f>
        <v>55.185299999999991</v>
      </c>
      <c r="G57" s="164">
        <f>'[23]Wood &amp; Fuax HC Bev Cost'!G57+'[23]Wood &amp; Fuax HC Bev Cost'!G57*(ForestWoodMarkUp)</f>
        <v>64.394999999999996</v>
      </c>
      <c r="H57" s="164">
        <f>'[23]Wood &amp; Fuax HC Bev Cost'!H57+'[23]Wood &amp; Fuax HC Bev Cost'!H57*(ForestWoodMarkUp)</f>
        <v>73.596599999999995</v>
      </c>
      <c r="I57" s="164">
        <f>'[23]Wood &amp; Fuax HC Bev Cost'!I57+'[23]Wood &amp; Fuax HC Bev Cost'!I57*(ForestWoodMarkUp)</f>
        <v>82.798199999999994</v>
      </c>
      <c r="J57" s="164">
        <f>'[23]Wood &amp; Fuax HC Bev Cost'!J57+'[23]Wood &amp; Fuax HC Bev Cost'!J57*(ForestWoodMarkUp)</f>
        <v>91.999799999999993</v>
      </c>
      <c r="K57" s="164">
        <f>'[23]Wood &amp; Fuax HC Bev Cost'!K57+'[23]Wood &amp; Fuax HC Bev Cost'!K57*(ForestWoodMarkUp)</f>
        <v>101.20949999999999</v>
      </c>
      <c r="L57" s="164">
        <f>'[23]Wood &amp; Fuax HC Bev Cost'!L57+'[23]Wood &amp; Fuax HC Bev Cost'!L57*(ForestWoodMarkUp)</f>
        <v>110.38679999999999</v>
      </c>
      <c r="M57" s="164">
        <f>'[23]Wood &amp; Fuax HC Bev Cost'!M57+'[23]Wood &amp; Fuax HC Bev Cost'!M57*(ForestWoodMarkUp)</f>
        <v>124.64279999999998</v>
      </c>
      <c r="N57" s="164">
        <f>'[23]Wood &amp; Fuax HC Bev Cost'!N57+'[23]Wood &amp; Fuax HC Bev Cost'!N57*(ForestWoodMarkUp)</f>
        <v>134.3466</v>
      </c>
      <c r="O57" s="164">
        <f>'[23]Wood &amp; Fuax HC Bev Cost'!O57+'[23]Wood &amp; Fuax HC Bev Cost'!O57*(ForestWoodMarkUp)</f>
        <v>144.0504</v>
      </c>
      <c r="P57" s="164">
        <f>'[23]Wood &amp; Fuax HC Bev Cost'!P57+'[23]Wood &amp; Fuax HC Bev Cost'!P57*(ForestWoodMarkUp)</f>
        <v>153.7542</v>
      </c>
    </row>
    <row r="58" spans="1:16" s="155" customFormat="1" ht="24.95" customHeight="1" x14ac:dyDescent="0.35">
      <c r="A58" s="167">
        <v>2400</v>
      </c>
      <c r="B58" s="168" t="s">
        <v>547</v>
      </c>
      <c r="C58" s="164">
        <f>'[23]Wood &amp; Fuax HC Bev Cost'!C58+'[23]Wood &amp; Fuax HC Bev Cost'!C58*(ForestWoodMarkUp)</f>
        <v>39.220199999999998</v>
      </c>
      <c r="D58" s="164">
        <f>'[23]Wood &amp; Fuax HC Bev Cost'!D58+'[23]Wood &amp; Fuax HC Bev Cost'!D58*(ForestWoodMarkUp)</f>
        <v>43.885799999999989</v>
      </c>
      <c r="E58" s="164">
        <f>'[23]Wood &amp; Fuax HC Bev Cost'!E58+'[23]Wood &amp; Fuax HC Bev Cost'!E58*(ForestWoodMarkUp)</f>
        <v>54.869399999999999</v>
      </c>
      <c r="F58" s="164">
        <f>'[23]Wood &amp; Fuax HC Bev Cost'!F58+'[23]Wood &amp; Fuax HC Bev Cost'!F58*(ForestWoodMarkUp)</f>
        <v>65.852999999999994</v>
      </c>
      <c r="G58" s="164">
        <f>'[23]Wood &amp; Fuax HC Bev Cost'!G58+'[23]Wood &amp; Fuax HC Bev Cost'!G58*(ForestWoodMarkUp)</f>
        <v>76.820400000000006</v>
      </c>
      <c r="H58" s="164">
        <f>'[23]Wood &amp; Fuax HC Bev Cost'!H58+'[23]Wood &amp; Fuax HC Bev Cost'!H58*(ForestWoodMarkUp)</f>
        <v>87.804000000000002</v>
      </c>
      <c r="I58" s="164">
        <f>'[23]Wood &amp; Fuax HC Bev Cost'!I58+'[23]Wood &amp; Fuax HC Bev Cost'!I58*(ForestWoodMarkUp)</f>
        <v>98.7714</v>
      </c>
      <c r="J58" s="164">
        <f>'[23]Wood &amp; Fuax HC Bev Cost'!J58+'[23]Wood &amp; Fuax HC Bev Cost'!J58*(ForestWoodMarkUp)</f>
        <v>109.76309999999999</v>
      </c>
      <c r="K58" s="164">
        <f>'[23]Wood &amp; Fuax HC Bev Cost'!K58+'[23]Wood &amp; Fuax HC Bev Cost'!K58*(ForestWoodMarkUp)</f>
        <v>120.73050000000001</v>
      </c>
      <c r="L58" s="164">
        <f>'[23]Wood &amp; Fuax HC Bev Cost'!L58+'[23]Wood &amp; Fuax HC Bev Cost'!L58*(ForestWoodMarkUp)</f>
        <v>131.68979999999999</v>
      </c>
      <c r="M58" s="164">
        <f>'[23]Wood &amp; Fuax HC Bev Cost'!M58+'[23]Wood &amp; Fuax HC Bev Cost'!M58*(ForestWoodMarkUp)</f>
        <v>148.69980000000001</v>
      </c>
      <c r="N58" s="164">
        <f>'[23]Wood &amp; Fuax HC Bev Cost'!N58+'[23]Wood &amp; Fuax HC Bev Cost'!N58*(ForestWoodMarkUp)</f>
        <v>160.2747</v>
      </c>
      <c r="O58" s="164">
        <f>'[23]Wood &amp; Fuax HC Bev Cost'!O58+'[23]Wood &amp; Fuax HC Bev Cost'!O58*(ForestWoodMarkUp)</f>
        <v>171.84959999999998</v>
      </c>
      <c r="P58" s="164">
        <f>'[23]Wood &amp; Fuax HC Bev Cost'!P58+'[23]Wood &amp; Fuax HC Bev Cost'!P58*(ForestWoodMarkUp)</f>
        <v>183.43260000000001</v>
      </c>
    </row>
    <row r="59" spans="1:16" s="155" customFormat="1" ht="24.95" customHeight="1" x14ac:dyDescent="0.35">
      <c r="B59" s="154"/>
    </row>
    <row r="60" spans="1:16" s="155" customFormat="1" ht="24.95" customHeight="1" x14ac:dyDescent="0.35">
      <c r="A60" s="166" t="s">
        <v>568</v>
      </c>
    </row>
    <row r="61" spans="1:16" s="155" customFormat="1" ht="24.95" customHeight="1" x14ac:dyDescent="0.35">
      <c r="B61" s="154"/>
    </row>
    <row r="62" spans="1:16" s="155" customFormat="1" ht="24.95" customHeight="1" x14ac:dyDescent="0.35">
      <c r="A62" s="156" t="s">
        <v>524</v>
      </c>
      <c r="B62" s="157" t="s">
        <v>302</v>
      </c>
      <c r="C62" s="156">
        <v>400</v>
      </c>
      <c r="D62" s="156">
        <v>600</v>
      </c>
      <c r="E62" s="156">
        <v>750</v>
      </c>
      <c r="F62" s="156">
        <v>900</v>
      </c>
      <c r="G62" s="156">
        <v>1050</v>
      </c>
      <c r="H62" s="156">
        <v>1200</v>
      </c>
      <c r="I62" s="156">
        <v>1350</v>
      </c>
      <c r="J62" s="156">
        <v>1500</v>
      </c>
      <c r="K62" s="156">
        <v>1650</v>
      </c>
      <c r="L62" s="156">
        <v>1800</v>
      </c>
      <c r="M62" s="156">
        <v>1950</v>
      </c>
      <c r="N62" s="156">
        <v>2100</v>
      </c>
      <c r="O62" s="156">
        <v>2250</v>
      </c>
      <c r="P62" s="156">
        <v>2400</v>
      </c>
    </row>
    <row r="63" spans="1:16" s="155" customFormat="1" ht="24.95" customHeight="1" x14ac:dyDescent="0.35">
      <c r="A63" s="156" t="s">
        <v>525</v>
      </c>
      <c r="B63" s="157" t="s">
        <v>526</v>
      </c>
      <c r="C63" s="156" t="s">
        <v>527</v>
      </c>
      <c r="D63" s="156">
        <v>23</v>
      </c>
      <c r="E63" s="156" t="s">
        <v>559</v>
      </c>
      <c r="F63" s="156" t="s">
        <v>532</v>
      </c>
      <c r="G63" s="156" t="s">
        <v>560</v>
      </c>
      <c r="H63" s="156" t="s">
        <v>535</v>
      </c>
      <c r="I63" s="156" t="s">
        <v>561</v>
      </c>
      <c r="J63" s="156" t="s">
        <v>538</v>
      </c>
      <c r="K63" s="156" t="s">
        <v>562</v>
      </c>
      <c r="L63" s="156" t="s">
        <v>551</v>
      </c>
      <c r="M63" s="156" t="s">
        <v>563</v>
      </c>
      <c r="N63" s="156" t="s">
        <v>544</v>
      </c>
      <c r="O63" s="156" t="s">
        <v>564</v>
      </c>
      <c r="P63" s="156" t="s">
        <v>547</v>
      </c>
    </row>
    <row r="64" spans="1:16" s="155" customFormat="1" ht="24.95" customHeight="1" x14ac:dyDescent="0.35">
      <c r="A64" s="156">
        <v>1200</v>
      </c>
      <c r="B64" s="157" t="s">
        <v>535</v>
      </c>
      <c r="C64" s="164">
        <f>'[23]Wood &amp; Fuax HC Bev Cost'!C64+'[23]Wood &amp; Fuax HC Bev Cost'!C64*(ForestWoodMarkUp)</f>
        <v>31.832999999999998</v>
      </c>
      <c r="D64" s="164">
        <f>'[23]Wood &amp; Fuax HC Bev Cost'!D64+'[23]Wood &amp; Fuax HC Bev Cost'!D64*(ForestWoodMarkUp)</f>
        <v>35.631900000000002</v>
      </c>
      <c r="E64" s="164">
        <f>'[23]Wood &amp; Fuax HC Bev Cost'!E64+'[23]Wood &amp; Fuax HC Bev Cost'!E64*(ForestWoodMarkUp)</f>
        <v>44.541899999999998</v>
      </c>
      <c r="F64" s="164">
        <f>'[23]Wood &amp; Fuax HC Bev Cost'!F64+'[23]Wood &amp; Fuax HC Bev Cost'!F64*(ForestWoodMarkUp)</f>
        <v>53.451899999999995</v>
      </c>
      <c r="G64" s="164">
        <f>'[23]Wood &amp; Fuax HC Bev Cost'!G64+'[23]Wood &amp; Fuax HC Bev Cost'!G64*(ForestWoodMarkUp)</f>
        <v>62.361899999999991</v>
      </c>
      <c r="H64" s="164">
        <f>'[23]Wood &amp; Fuax HC Bev Cost'!H64+'[23]Wood &amp; Fuax HC Bev Cost'!H64*(ForestWoodMarkUp)</f>
        <v>71.28</v>
      </c>
      <c r="I64" s="164">
        <f>'[23]Wood &amp; Fuax HC Bev Cost'!I64+'[23]Wood &amp; Fuax HC Bev Cost'!I64*(ForestWoodMarkUp)</f>
        <v>80.19</v>
      </c>
      <c r="J64" s="164">
        <f>'[23]Wood &amp; Fuax HC Bev Cost'!J64+'[23]Wood &amp; Fuax HC Bev Cost'!J64*(ForestWoodMarkUp)</f>
        <v>89.1</v>
      </c>
      <c r="K64" s="164">
        <f>'[23]Wood &amp; Fuax HC Bev Cost'!K64+'[23]Wood &amp; Fuax HC Bev Cost'!K64*(ForestWoodMarkUp)</f>
        <v>98.009999999999991</v>
      </c>
      <c r="L64" s="164">
        <f>'[23]Wood &amp; Fuax HC Bev Cost'!L64+'[23]Wood &amp; Fuax HC Bev Cost'!L64*(ForestWoodMarkUp)</f>
        <v>106.89570000000001</v>
      </c>
      <c r="M64" s="164">
        <f>'[23]Wood &amp; Fuax HC Bev Cost'!M64+'[23]Wood &amp; Fuax HC Bev Cost'!M64*(ForestWoodMarkUp)</f>
        <v>120.71429999999998</v>
      </c>
      <c r="N64" s="164">
        <f>'[23]Wood &amp; Fuax HC Bev Cost'!N64+'[23]Wood &amp; Fuax HC Bev Cost'!N64*(ForestWoodMarkUp)</f>
        <v>130.1103</v>
      </c>
      <c r="O64" s="164">
        <f>'[23]Wood &amp; Fuax HC Bev Cost'!O64+'[23]Wood &amp; Fuax HC Bev Cost'!O64*(ForestWoodMarkUp)</f>
        <v>139.4982</v>
      </c>
      <c r="P64" s="164">
        <f>'[23]Wood &amp; Fuax HC Bev Cost'!P64+'[23]Wood &amp; Fuax HC Bev Cost'!P64*(ForestWoodMarkUp)</f>
        <v>148.9023</v>
      </c>
    </row>
    <row r="65" spans="1:16" s="155" customFormat="1" ht="24.95" customHeight="1" x14ac:dyDescent="0.35">
      <c r="A65" s="156">
        <v>1800</v>
      </c>
      <c r="B65" s="157" t="s">
        <v>551</v>
      </c>
      <c r="C65" s="164">
        <f>'[23]Wood &amp; Fuax HC Bev Cost'!C65+'[23]Wood &amp; Fuax HC Bev Cost'!C65*(ForestWoodMarkUp)</f>
        <v>39.446999999999996</v>
      </c>
      <c r="D65" s="164">
        <f>'[23]Wood &amp; Fuax HC Bev Cost'!D65+'[23]Wood &amp; Fuax HC Bev Cost'!D65*(ForestWoodMarkUp)</f>
        <v>44.153099999999995</v>
      </c>
      <c r="E65" s="164">
        <f>'[23]Wood &amp; Fuax HC Bev Cost'!E65+'[23]Wood &amp; Fuax HC Bev Cost'!E65*(ForestWoodMarkUp)</f>
        <v>55.177199999999999</v>
      </c>
      <c r="F65" s="164">
        <f>'[23]Wood &amp; Fuax HC Bev Cost'!F65+'[23]Wood &amp; Fuax HC Bev Cost'!F65*(ForestWoodMarkUp)</f>
        <v>66.233699999999999</v>
      </c>
      <c r="G65" s="164">
        <f>'[23]Wood &amp; Fuax HC Bev Cost'!G65+'[23]Wood &amp; Fuax HC Bev Cost'!G65*(ForestWoodMarkUp)</f>
        <v>77.282099999999986</v>
      </c>
      <c r="H65" s="164">
        <f>'[23]Wood &amp; Fuax HC Bev Cost'!H65+'[23]Wood &amp; Fuax HC Bev Cost'!H65*(ForestWoodMarkUp)</f>
        <v>88.314299999999989</v>
      </c>
      <c r="I65" s="164">
        <f>'[23]Wood &amp; Fuax HC Bev Cost'!I65+'[23]Wood &amp; Fuax HC Bev Cost'!I65*(ForestWoodMarkUp)</f>
        <v>99.362700000000004</v>
      </c>
      <c r="J65" s="164">
        <f>'[23]Wood &amp; Fuax HC Bev Cost'!J65+'[23]Wood &amp; Fuax HC Bev Cost'!J65*(ForestWoodMarkUp)</f>
        <v>110.4111</v>
      </c>
      <c r="K65" s="164">
        <f>'[23]Wood &amp; Fuax HC Bev Cost'!K65+'[23]Wood &amp; Fuax HC Bev Cost'!K65*(ForestWoodMarkUp)</f>
        <v>121.45139999999999</v>
      </c>
      <c r="L65" s="164">
        <f>'[23]Wood &amp; Fuax HC Bev Cost'!L65+'[23]Wood &amp; Fuax HC Bev Cost'!L65*(ForestWoodMarkUp)</f>
        <v>132.4674</v>
      </c>
      <c r="M65" s="164">
        <f>'[23]Wood &amp; Fuax HC Bev Cost'!M65+'[23]Wood &amp; Fuax HC Bev Cost'!M65*(ForestWoodMarkUp)</f>
        <v>149.57459999999998</v>
      </c>
      <c r="N65" s="164">
        <f>'[23]Wood &amp; Fuax HC Bev Cost'!N65+'[23]Wood &amp; Fuax HC Bev Cost'!N65*(ForestWoodMarkUp)</f>
        <v>161.22239999999999</v>
      </c>
      <c r="O65" s="164">
        <f>'[23]Wood &amp; Fuax HC Bev Cost'!O65+'[23]Wood &amp; Fuax HC Bev Cost'!O65*(ForestWoodMarkUp)</f>
        <v>172.87019999999998</v>
      </c>
      <c r="P65" s="164">
        <f>'[23]Wood &amp; Fuax HC Bev Cost'!P65+'[23]Wood &amp; Fuax HC Bev Cost'!P65*(ForestWoodMarkUp)</f>
        <v>184.5018</v>
      </c>
    </row>
    <row r="66" spans="1:16" s="155" customFormat="1" ht="24.95" customHeight="1" x14ac:dyDescent="0.35">
      <c r="A66" s="156">
        <v>2400</v>
      </c>
      <c r="B66" s="157" t="s">
        <v>547</v>
      </c>
      <c r="C66" s="164">
        <f>'[23]Wood &amp; Fuax HC Bev Cost'!C66+'[23]Wood &amp; Fuax HC Bev Cost'!C66*(ForestWoodMarkUp)</f>
        <v>47.061</v>
      </c>
      <c r="D66" s="164">
        <f>'[23]Wood &amp; Fuax HC Bev Cost'!D66+'[23]Wood &amp; Fuax HC Bev Cost'!D66*(ForestWoodMarkUp)</f>
        <v>52.674300000000002</v>
      </c>
      <c r="E66" s="164">
        <f>'[23]Wood &amp; Fuax HC Bev Cost'!E66+'[23]Wood &amp; Fuax HC Bev Cost'!E66*(ForestWoodMarkUp)</f>
        <v>65.836799999999997</v>
      </c>
      <c r="F66" s="164">
        <f>'[23]Wood &amp; Fuax HC Bev Cost'!F66+'[23]Wood &amp; Fuax HC Bev Cost'!F66*(ForestWoodMarkUp)</f>
        <v>79.023600000000002</v>
      </c>
      <c r="G66" s="164">
        <f>'[23]Wood &amp; Fuax HC Bev Cost'!G66+'[23]Wood &amp; Fuax HC Bev Cost'!G66*(ForestWoodMarkUp)</f>
        <v>92.194199999999981</v>
      </c>
      <c r="H66" s="164">
        <f>'[23]Wood &amp; Fuax HC Bev Cost'!H66+'[23]Wood &amp; Fuax HC Bev Cost'!H66*(ForestWoodMarkUp)</f>
        <v>105.35669999999999</v>
      </c>
      <c r="I66" s="164">
        <f>'[23]Wood &amp; Fuax HC Bev Cost'!I66+'[23]Wood &amp; Fuax HC Bev Cost'!I66*(ForestWoodMarkUp)</f>
        <v>118.5273</v>
      </c>
      <c r="J66" s="164">
        <f>'[23]Wood &amp; Fuax HC Bev Cost'!J66+'[23]Wood &amp; Fuax HC Bev Cost'!J66*(ForestWoodMarkUp)</f>
        <v>131.70599999999999</v>
      </c>
      <c r="K66" s="164">
        <f>'[23]Wood &amp; Fuax HC Bev Cost'!K66+'[23]Wood &amp; Fuax HC Bev Cost'!K66*(ForestWoodMarkUp)</f>
        <v>144.88470000000001</v>
      </c>
      <c r="L66" s="164">
        <f>'[23]Wood &amp; Fuax HC Bev Cost'!L66+'[23]Wood &amp; Fuax HC Bev Cost'!L66*(ForestWoodMarkUp)</f>
        <v>158.03099999999998</v>
      </c>
      <c r="M66" s="164">
        <f>'[23]Wood &amp; Fuax HC Bev Cost'!M66+'[23]Wood &amp; Fuax HC Bev Cost'!M66*(ForestWoodMarkUp)</f>
        <v>178.44300000000001</v>
      </c>
      <c r="N66" s="164">
        <f>'[23]Wood &amp; Fuax HC Bev Cost'!N66+'[23]Wood &amp; Fuax HC Bev Cost'!N66*(ForestWoodMarkUp)</f>
        <v>192.32639999999998</v>
      </c>
      <c r="O66" s="164">
        <f>'[23]Wood &amp; Fuax HC Bev Cost'!O66+'[23]Wood &amp; Fuax HC Bev Cost'!O66*(ForestWoodMarkUp)</f>
        <v>206.226</v>
      </c>
      <c r="P66" s="164">
        <f>'[23]Wood &amp; Fuax HC Bev Cost'!P66+'[23]Wood &amp; Fuax HC Bev Cost'!P66*(ForestWoodMarkUp)</f>
        <v>220.11749999999998</v>
      </c>
    </row>
    <row r="67" spans="1:16" s="155" customFormat="1" ht="24.95" customHeight="1" x14ac:dyDescent="0.35">
      <c r="A67" s="155" t="s">
        <v>569</v>
      </c>
      <c r="B67" s="154"/>
    </row>
    <row r="68" spans="1:16" s="155" customFormat="1" ht="24.95" customHeight="1" x14ac:dyDescent="0.35">
      <c r="A68" s="155" t="s">
        <v>570</v>
      </c>
      <c r="B68" s="154"/>
    </row>
    <row r="69" spans="1:16" s="155" customFormat="1" ht="24.95" customHeight="1" x14ac:dyDescent="0.35">
      <c r="A69" s="155" t="s">
        <v>571</v>
      </c>
      <c r="B69" s="154"/>
    </row>
    <row r="70" spans="1:16" s="155" customFormat="1" ht="24.95" customHeight="1" x14ac:dyDescent="0.35">
      <c r="B70" s="154"/>
    </row>
    <row r="71" spans="1:16" s="155" customFormat="1" ht="24.95" customHeight="1" x14ac:dyDescent="0.35">
      <c r="B71" s="154"/>
    </row>
    <row r="72" spans="1:16" s="155" customFormat="1" ht="24.95" customHeight="1" x14ac:dyDescent="0.35">
      <c r="A72" s="169" t="s">
        <v>572</v>
      </c>
      <c r="B72" s="170"/>
      <c r="C72" s="170"/>
      <c r="D72" s="170"/>
      <c r="E72" s="170"/>
      <c r="F72" s="165">
        <f>'[23]Wood &amp; Fuax HC Bev Cost'!F72+'[23]Wood &amp; Fuax HC Bev Cost'!F72*(HcExtrasMarkUp)</f>
        <v>8.32</v>
      </c>
      <c r="G72" s="170"/>
      <c r="H72" s="171"/>
      <c r="J72" s="155" t="s">
        <v>573</v>
      </c>
      <c r="M72" s="155" t="s">
        <v>574</v>
      </c>
      <c r="O72" s="165">
        <f>'[23]Wood &amp; Fuax HC Bev Cost'!O72+'[23]Wood &amp; Fuax HC Bev Cost'!O72*(HcExtrasMarkUp)</f>
        <v>2.6</v>
      </c>
    </row>
    <row r="73" spans="1:16" s="155" customFormat="1" ht="24.95" customHeight="1" x14ac:dyDescent="0.35">
      <c r="A73" s="169" t="s">
        <v>575</v>
      </c>
      <c r="B73" s="172"/>
      <c r="C73" s="172"/>
      <c r="D73" s="172"/>
      <c r="E73" s="172"/>
      <c r="F73" s="165">
        <f>'[23]Wood &amp; Fuax HC Bev Cost'!F73+'[23]Wood &amp; Fuax HC Bev Cost'!F73*(HcExtrasMarkUp)</f>
        <v>0.48099999999999998</v>
      </c>
      <c r="G73" s="172"/>
      <c r="H73" s="172"/>
      <c r="M73" s="155" t="s">
        <v>576</v>
      </c>
      <c r="O73" s="165">
        <f>'[23]Wood &amp; Fuax HC Bev Cost'!O73+'[23]Wood &amp; Fuax HC Bev Cost'!O73*(HcExtrasMarkUp)</f>
        <v>2.6</v>
      </c>
    </row>
    <row r="74" spans="1:16" s="155" customFormat="1" ht="24.95" customHeight="1" x14ac:dyDescent="0.35">
      <c r="A74" s="169" t="s">
        <v>577</v>
      </c>
      <c r="B74" s="173"/>
      <c r="C74" s="173"/>
      <c r="D74" s="173"/>
      <c r="E74" s="173"/>
      <c r="F74" s="165">
        <f>'[23]Wood &amp; Fuax HC Bev Cost'!F74+'[23]Wood &amp; Fuax HC Bev Cost'!F74*(HcExtrasMarkUp)</f>
        <v>2.1319999999999997</v>
      </c>
      <c r="G74" s="173"/>
      <c r="H74" s="173"/>
      <c r="M74" s="155" t="s">
        <v>578</v>
      </c>
      <c r="O74" s="165">
        <f>'[23]Wood &amp; Fuax HC Bev Cost'!O74+'[23]Wood &amp; Fuax HC Bev Cost'!O74*(HcExtrasMarkUp)</f>
        <v>4.55</v>
      </c>
    </row>
    <row r="75" spans="1:16" s="155" customFormat="1" ht="24.95" customHeight="1" x14ac:dyDescent="0.35">
      <c r="A75" s="169" t="s">
        <v>579</v>
      </c>
      <c r="B75" s="172"/>
      <c r="C75" s="172"/>
      <c r="D75" s="172"/>
      <c r="E75" s="172"/>
      <c r="F75" s="165">
        <f>'[23]Wood &amp; Fuax HC Bev Cost'!F75+'[23]Wood &amp; Fuax HC Bev Cost'!F75*(HcExtrasMarkUp)</f>
        <v>0.90999999999999992</v>
      </c>
      <c r="G75" s="172"/>
      <c r="H75" s="174"/>
      <c r="O75" s="165"/>
    </row>
    <row r="76" spans="1:16" s="155" customFormat="1" ht="24.95" customHeight="1" x14ac:dyDescent="0.35">
      <c r="A76" s="169" t="s">
        <v>580</v>
      </c>
      <c r="B76" s="174"/>
      <c r="C76" s="172"/>
      <c r="D76" s="172"/>
      <c r="E76" s="172"/>
      <c r="F76" s="165">
        <f>'[23]Wood &amp; Fuax HC Bev Cost'!F76+'[23]Wood &amp; Fuax HC Bev Cost'!F76*(HcExtrasMarkUp)</f>
        <v>1.365</v>
      </c>
      <c r="G76" s="174"/>
      <c r="H76" s="174"/>
      <c r="L76" s="155" t="s">
        <v>581</v>
      </c>
      <c r="O76" s="165">
        <f>'[23]Wood &amp; Fuax HC Bev Cost'!O76+'[23]Wood &amp; Fuax HC Bev Cost'!O76*(HcExtrasMarkUp)</f>
        <v>0.44849999999999995</v>
      </c>
    </row>
    <row r="77" spans="1:16" s="155" customFormat="1" ht="24.95" customHeight="1" x14ac:dyDescent="0.35">
      <c r="A77" s="172" t="s">
        <v>582</v>
      </c>
      <c r="B77" s="172"/>
      <c r="C77" s="172"/>
      <c r="D77" s="172"/>
      <c r="E77" s="172"/>
      <c r="F77" s="165">
        <f>'[23]Wood &amp; Fuax HC Bev Cost'!F77+'[23]Wood &amp; Fuax HC Bev Cost'!F77*(HcExtrasMarkUp)</f>
        <v>3.0679999999999996</v>
      </c>
      <c r="G77" s="155" t="s">
        <v>583</v>
      </c>
      <c r="H77" s="174"/>
    </row>
    <row r="78" spans="1:16" s="155" customFormat="1" ht="24.95" customHeight="1" x14ac:dyDescent="0.35">
      <c r="A78" s="172" t="s">
        <v>584</v>
      </c>
      <c r="B78" s="172"/>
      <c r="C78" s="172"/>
      <c r="D78" s="172"/>
      <c r="E78" s="172"/>
      <c r="F78" s="165">
        <f>'[23]Wood &amp; Fuax HC Bev Cost'!F78+'[23]Wood &amp; Fuax HC Bev Cost'!F78*(HcExtrasMarkUp)</f>
        <v>4.3940000000000001</v>
      </c>
      <c r="G78" s="155" t="s">
        <v>585</v>
      </c>
      <c r="H78" s="174"/>
    </row>
    <row r="79" spans="1:16" s="155" customFormat="1" ht="24.95" customHeight="1" x14ac:dyDescent="0.35">
      <c r="B79" s="154"/>
      <c r="F79" s="165"/>
    </row>
    <row r="80" spans="1:16" s="155" customFormat="1" ht="24.95" customHeight="1" x14ac:dyDescent="0.35">
      <c r="A80" s="155" t="s">
        <v>586</v>
      </c>
      <c r="B80" s="154"/>
      <c r="F80" s="165">
        <f>'[23]Wood &amp; Fuax HC Bev Cost'!F80+'[23]Wood &amp; Fuax HC Bev Cost'!F80*(HcExtrasMarkUp)</f>
        <v>59.8</v>
      </c>
    </row>
    <row r="81" spans="1:6" s="155" customFormat="1" ht="24.95" customHeight="1" x14ac:dyDescent="0.35">
      <c r="A81" s="155" t="s">
        <v>587</v>
      </c>
      <c r="B81" s="154"/>
      <c r="F81" s="165">
        <f>'[23]Wood &amp; Fuax HC Bev Cost'!F81+'[23]Wood &amp; Fuax HC Bev Cost'!F81*(HcExtrasMarkUp)</f>
        <v>13.324999999999999</v>
      </c>
    </row>
    <row r="82" spans="1:6" s="155" customFormat="1" ht="24.95" customHeight="1" x14ac:dyDescent="0.35">
      <c r="A82" s="155" t="s">
        <v>588</v>
      </c>
      <c r="B82" s="154"/>
      <c r="F82" s="165">
        <f>'[23]Wood &amp; Fuax HC Bev Cost'!F82+'[23]Wood &amp; Fuax HC Bev Cost'!F82*(HcExtrasMarkUp)</f>
        <v>8.06</v>
      </c>
    </row>
  </sheetData>
  <mergeCells count="2">
    <mergeCell ref="X8:Z9"/>
    <mergeCell ref="X17:Z18"/>
  </mergeCells>
  <pageMargins left="0.25" right="0.25" top="0.75" bottom="0.75" header="0.3" footer="0.3"/>
  <pageSetup paperSize="9" scale="34" orientation="portrait" r:id="rId1"/>
  <headerFooter>
    <oddHeader>&amp;C&amp;14HC Wood &amp; Faux Wood</oddHeader>
  </headerFooter>
  <rowBreaks count="1" manualBreakCount="1">
    <brk id="82" max="25" man="1"/>
  </rowBreaks>
  <colBreaks count="1" manualBreakCount="1">
    <brk id="26" max="8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C928-5DC1-4E2A-8FBA-C8E2508092FD}">
  <dimension ref="A1:AA82"/>
  <sheetViews>
    <sheetView view="pageLayout" topLeftCell="A62" zoomScaleNormal="100" zoomScaleSheetLayoutView="100" workbookViewId="0">
      <selection activeCell="E72" sqref="E72"/>
    </sheetView>
  </sheetViews>
  <sheetFormatPr defaultRowHeight="21" x14ac:dyDescent="0.35"/>
  <cols>
    <col min="1" max="1" width="10.7109375" style="155" customWidth="1"/>
    <col min="2" max="2" width="10.7109375" style="154" customWidth="1"/>
    <col min="3" max="26" width="10.7109375" style="155" customWidth="1"/>
  </cols>
  <sheetData>
    <row r="1" spans="1:27" ht="24.95" customHeight="1" x14ac:dyDescent="0.35">
      <c r="A1" s="153" t="s">
        <v>523</v>
      </c>
    </row>
    <row r="2" spans="1:27" ht="24.95" customHeight="1" thickBot="1" x14ac:dyDescent="0.4"/>
    <row r="3" spans="1:27" ht="24.95" customHeight="1" x14ac:dyDescent="0.35">
      <c r="A3" s="156" t="s">
        <v>524</v>
      </c>
      <c r="B3" s="157" t="s">
        <v>302</v>
      </c>
      <c r="C3" s="156">
        <v>400</v>
      </c>
      <c r="D3" s="156">
        <v>500</v>
      </c>
      <c r="E3" s="156">
        <v>600</v>
      </c>
      <c r="F3" s="156">
        <v>700</v>
      </c>
      <c r="G3" s="156">
        <v>800</v>
      </c>
      <c r="H3" s="156">
        <v>900</v>
      </c>
      <c r="I3" s="156">
        <v>1000</v>
      </c>
      <c r="J3" s="156">
        <v>1100</v>
      </c>
      <c r="K3" s="156">
        <v>1200</v>
      </c>
      <c r="L3" s="156">
        <v>1300</v>
      </c>
      <c r="M3" s="156">
        <v>1400</v>
      </c>
      <c r="N3" s="156">
        <v>1500</v>
      </c>
      <c r="O3" s="156">
        <v>1600</v>
      </c>
      <c r="P3" s="156">
        <v>1700</v>
      </c>
      <c r="Q3" s="156">
        <v>1800</v>
      </c>
      <c r="R3" s="156">
        <v>1900</v>
      </c>
      <c r="S3" s="156">
        <v>2000</v>
      </c>
      <c r="T3" s="156">
        <v>2100</v>
      </c>
      <c r="U3" s="156">
        <v>2200</v>
      </c>
      <c r="V3" s="156">
        <v>2300</v>
      </c>
      <c r="W3" s="158">
        <v>2400</v>
      </c>
      <c r="X3" s="159">
        <v>2500</v>
      </c>
      <c r="Y3" s="160">
        <v>2600</v>
      </c>
      <c r="Z3" s="161">
        <v>2700</v>
      </c>
    </row>
    <row r="4" spans="1:27" ht="24.95" customHeight="1" x14ac:dyDescent="0.35">
      <c r="A4" s="156" t="s">
        <v>525</v>
      </c>
      <c r="B4" s="157" t="s">
        <v>526</v>
      </c>
      <c r="C4" s="156" t="s">
        <v>527</v>
      </c>
      <c r="D4" s="156" t="s">
        <v>528</v>
      </c>
      <c r="E4" s="156" t="s">
        <v>529</v>
      </c>
      <c r="F4" s="156" t="s">
        <v>530</v>
      </c>
      <c r="G4" s="156" t="s">
        <v>531</v>
      </c>
      <c r="H4" s="156" t="s">
        <v>532</v>
      </c>
      <c r="I4" s="156" t="s">
        <v>533</v>
      </c>
      <c r="J4" s="156" t="s">
        <v>534</v>
      </c>
      <c r="K4" s="156" t="s">
        <v>535</v>
      </c>
      <c r="L4" s="156" t="s">
        <v>536</v>
      </c>
      <c r="M4" s="156" t="s">
        <v>537</v>
      </c>
      <c r="N4" s="156" t="s">
        <v>538</v>
      </c>
      <c r="O4" s="156" t="s">
        <v>539</v>
      </c>
      <c r="P4" s="156" t="s">
        <v>540</v>
      </c>
      <c r="Q4" s="156" t="s">
        <v>541</v>
      </c>
      <c r="R4" s="156" t="s">
        <v>542</v>
      </c>
      <c r="S4" s="156" t="s">
        <v>543</v>
      </c>
      <c r="T4" s="156" t="s">
        <v>544</v>
      </c>
      <c r="U4" s="156" t="s">
        <v>545</v>
      </c>
      <c r="V4" s="156" t="s">
        <v>546</v>
      </c>
      <c r="W4" s="158" t="s">
        <v>547</v>
      </c>
      <c r="X4" s="162" t="s">
        <v>548</v>
      </c>
      <c r="Y4" s="156" t="s">
        <v>549</v>
      </c>
      <c r="Z4" s="163" t="s">
        <v>550</v>
      </c>
    </row>
    <row r="5" spans="1:27" ht="24.95" customHeight="1" x14ac:dyDescent="0.35">
      <c r="A5" s="156">
        <v>1200</v>
      </c>
      <c r="B5" s="157" t="s">
        <v>535</v>
      </c>
      <c r="C5" s="164">
        <f>'Wood &amp; Fuax HC  C'!C5*(1-Sumary!$B$39)</f>
        <v>19.401524999999999</v>
      </c>
      <c r="D5" s="164">
        <f>'Wood &amp; Fuax HC  C'!D5*(1-Sumary!$B$39)</f>
        <v>20.954699999999999</v>
      </c>
      <c r="E5" s="164">
        <f>'Wood &amp; Fuax HC  C'!E5*(1-Sumary!$B$39)</f>
        <v>22.499099999999999</v>
      </c>
      <c r="F5" s="164">
        <f>'Wood &amp; Fuax HC  C'!F5*(1-Sumary!$B$39)</f>
        <v>25.535250000000005</v>
      </c>
      <c r="G5" s="164">
        <f>'Wood &amp; Fuax HC  C'!G5*(1-Sumary!$B$39)</f>
        <v>27.571050000000003</v>
      </c>
      <c r="H5" s="164">
        <f>'Wood &amp; Fuax HC  C'!H5*(1-Sumary!$B$39)</f>
        <v>31.396950000000004</v>
      </c>
      <c r="I5" s="164">
        <f>'Wood &amp; Fuax HC  C'!I5*(1-Sumary!$B$39)</f>
        <v>34.301475000000003</v>
      </c>
      <c r="J5" s="164">
        <f>'Wood &amp; Fuax HC  C'!J5*(1-Sumary!$B$39)</f>
        <v>36.670724999999997</v>
      </c>
      <c r="K5" s="164">
        <f>'Wood &amp; Fuax HC  C'!K5*(1-Sumary!$B$39)</f>
        <v>39.417299999999997</v>
      </c>
      <c r="L5" s="164">
        <f>'Wood &amp; Fuax HC  C'!L5*(1-Sumary!$B$39)</f>
        <v>42.769350000000003</v>
      </c>
      <c r="M5" s="164">
        <f>'Wood &amp; Fuax HC  C'!M5*(1-Sumary!$B$39)</f>
        <v>43.953975</v>
      </c>
      <c r="N5" s="164">
        <f>'Wood &amp; Fuax HC  C'!N5*(1-Sumary!$B$39)</f>
        <v>47.788650000000004</v>
      </c>
      <c r="O5" s="164">
        <f>'Wood &amp; Fuax HC  C'!O5*(1-Sumary!$B$39)</f>
        <v>52.03575</v>
      </c>
      <c r="P5" s="164">
        <f>'Wood &amp; Fuax HC  C'!P5*(1-Sumary!$B$39)</f>
        <v>53.281800000000004</v>
      </c>
      <c r="Q5" s="164">
        <f>'Wood &amp; Fuax HC  C'!Q5*(1-Sumary!$B$39)</f>
        <v>56.38815000000001</v>
      </c>
      <c r="R5" s="164">
        <f>'Wood &amp; Fuax HC  C'!R5*(1-Sumary!$B$39)</f>
        <v>62.846550000000008</v>
      </c>
      <c r="S5" s="164">
        <f>'Wood &amp; Fuax HC  C'!S5*(1-Sumary!$B$39)</f>
        <v>67.084875000000011</v>
      </c>
      <c r="T5" s="164">
        <f>'Wood &amp; Fuax HC  C'!T5*(1-Sumary!$B$39)</f>
        <v>70.945874999999987</v>
      </c>
      <c r="U5" s="164">
        <f>'Wood &amp; Fuax HC  C'!U5*(1-Sumary!$B$39)</f>
        <v>74.622600000000006</v>
      </c>
      <c r="V5" s="164">
        <f>'Wood &amp; Fuax HC  C'!V5*(1-Sumary!$B$39)</f>
        <v>77.325299999999999</v>
      </c>
      <c r="W5" s="164">
        <f>'Wood &amp; Fuax HC  C'!W5*(1-Sumary!$B$39)</f>
        <v>80.782650000000004</v>
      </c>
      <c r="X5" s="164">
        <f>'Wood &amp; Fuax HC  C'!X5*(1-Sumary!$B$39)</f>
        <v>85.319325000000006</v>
      </c>
      <c r="Y5" s="164">
        <f>'Wood &amp; Fuax HC  C'!Y5*(1-Sumary!$B$39)</f>
        <v>88.732800000000012</v>
      </c>
      <c r="Z5" s="164">
        <f>'Wood &amp; Fuax HC  C'!Z5*(1-Sumary!$B$39)</f>
        <v>92.146275000000003</v>
      </c>
    </row>
    <row r="6" spans="1:27" ht="24.95" customHeight="1" x14ac:dyDescent="0.35">
      <c r="A6" s="156">
        <v>1800</v>
      </c>
      <c r="B6" s="157" t="s">
        <v>551</v>
      </c>
      <c r="C6" s="164">
        <f>'Wood &amp; Fuax HC  C'!C6*(1-Sumary!$B$39)</f>
        <v>22.990500000000001</v>
      </c>
      <c r="D6" s="164">
        <f>'Wood &amp; Fuax HC  C'!D6*(1-Sumary!$B$39)</f>
        <v>25.122824999999999</v>
      </c>
      <c r="E6" s="164">
        <f>'Wood &amp; Fuax HC  C'!E6*(1-Sumary!$B$39)</f>
        <v>27.25515</v>
      </c>
      <c r="F6" s="164">
        <f>'Wood &amp; Fuax HC  C'!F6*(1-Sumary!$B$39)</f>
        <v>31.089825000000005</v>
      </c>
      <c r="G6" s="164">
        <f>'Wood &amp; Fuax HC  C'!G6*(1-Sumary!$B$39)</f>
        <v>33.625799999999998</v>
      </c>
      <c r="H6" s="164">
        <f>'Wood &amp; Fuax HC  C'!H6*(1-Sumary!$B$39)</f>
        <v>38.697749999999999</v>
      </c>
      <c r="I6" s="164">
        <f>'Wood &amp; Fuax HC  C'!I6*(1-Sumary!$B$39)</f>
        <v>42.664049999999996</v>
      </c>
      <c r="J6" s="164">
        <f>'Wood &amp; Fuax HC  C'!J6*(1-Sumary!$B$39)</f>
        <v>45.314100000000003</v>
      </c>
      <c r="K6" s="164">
        <f>'Wood &amp; Fuax HC  C'!K6*(1-Sumary!$B$39)</f>
        <v>50.596649999999997</v>
      </c>
      <c r="L6" s="164">
        <f>'Wood &amp; Fuax HC  C'!L6*(1-Sumary!$B$39)</f>
        <v>53.466075000000004</v>
      </c>
      <c r="M6" s="164">
        <f>'Wood &amp; Fuax HC  C'!M6*(1-Sumary!$B$39)</f>
        <v>55.405350000000006</v>
      </c>
      <c r="N6" s="164">
        <f>'Wood &amp; Fuax HC  C'!N6*(1-Sumary!$B$39)</f>
        <v>59.231250000000003</v>
      </c>
      <c r="O6" s="164">
        <f>'Wood &amp; Fuax HC  C'!O6*(1-Sumary!$B$39)</f>
        <v>63.101025000000007</v>
      </c>
      <c r="P6" s="164">
        <f>'Wood &amp; Fuax HC  C'!P6*(1-Sumary!$B$39)</f>
        <v>65.680874999999986</v>
      </c>
      <c r="Q6" s="164">
        <f>'Wood &amp; Fuax HC  C'!Q6*(1-Sumary!$B$39)</f>
        <v>70.849350000000001</v>
      </c>
      <c r="R6" s="164">
        <f>'Wood &amp; Fuax HC  C'!R6*(1-Sumary!$B$39)</f>
        <v>76.439025000000001</v>
      </c>
      <c r="S6" s="164">
        <f>'Wood &amp; Fuax HC  C'!S6*(1-Sumary!$B$39)</f>
        <v>81.309150000000002</v>
      </c>
      <c r="T6" s="164">
        <f>'Wood &amp; Fuax HC  C'!T6*(1-Sumary!$B$39)</f>
        <v>87.618375</v>
      </c>
      <c r="U6" s="164">
        <f>'Wood &amp; Fuax HC  C'!U6*(1-Sumary!$B$39)</f>
        <v>91.768950000000004</v>
      </c>
      <c r="V6" s="164">
        <f>'Wood &amp; Fuax HC  C'!V6*(1-Sumary!$B$39)</f>
        <v>96.823350000000005</v>
      </c>
      <c r="W6" s="164">
        <f>'Wood &amp; Fuax HC  C'!W6*(1-Sumary!$B$39)</f>
        <v>102.342825</v>
      </c>
      <c r="X6" s="164">
        <f>'Wood &amp; Fuax HC  C'!X6*(1-Sumary!$B$39)</f>
        <v>127.983375</v>
      </c>
      <c r="Y6" s="164">
        <f>'Wood &amp; Fuax HC  C'!Y6*(1-Sumary!$B$39)</f>
        <v>133.09920000000002</v>
      </c>
      <c r="Z6" s="164">
        <f>'Wood &amp; Fuax HC  C'!Z6*(1-Sumary!$B$39)</f>
        <v>138.215025</v>
      </c>
    </row>
    <row r="7" spans="1:27" ht="24.95" customHeight="1" thickBot="1" x14ac:dyDescent="0.4">
      <c r="A7" s="156">
        <v>2400</v>
      </c>
      <c r="B7" s="157" t="s">
        <v>547</v>
      </c>
      <c r="C7" s="164">
        <f>'Wood &amp; Fuax HC  C'!C7*(1-Sumary!$B$39)</f>
        <v>25.868700000000004</v>
      </c>
      <c r="D7" s="164">
        <f>'Wood &amp; Fuax HC  C'!D7*(1-Sumary!$B$39)</f>
        <v>28.948725000000003</v>
      </c>
      <c r="E7" s="164">
        <f>'Wood &amp; Fuax HC  C'!E7*(1-Sumary!$B$39)</f>
        <v>32.011200000000002</v>
      </c>
      <c r="F7" s="164">
        <f>'Wood &amp; Fuax HC  C'!F7*(1-Sumary!$B$39)</f>
        <v>35.924849999999999</v>
      </c>
      <c r="G7" s="164">
        <f>'Wood &amp; Fuax HC  C'!G7*(1-Sumary!$B$39)</f>
        <v>38.5398</v>
      </c>
      <c r="H7" s="164">
        <f>'Wood &amp; Fuax HC  C'!H7*(1-Sumary!$B$39)</f>
        <v>43.75215</v>
      </c>
      <c r="I7" s="164">
        <f>'Wood &amp; Fuax HC  C'!I7*(1-Sumary!$B$39)</f>
        <v>48.938175000000001</v>
      </c>
      <c r="J7" s="164">
        <f>'Wood &amp; Fuax HC  C'!J7*(1-Sumary!$B$39)</f>
        <v>53.545050000000003</v>
      </c>
      <c r="K7" s="164">
        <f>'Wood &amp; Fuax HC  C'!K7*(1-Sumary!$B$39)</f>
        <v>59.301450000000003</v>
      </c>
      <c r="L7" s="164">
        <f>'Wood &amp; Fuax HC  C'!L7*(1-Sumary!$B$39)</f>
        <v>63.574875000000006</v>
      </c>
      <c r="M7" s="164">
        <f>'Wood &amp; Fuax HC  C'!M7*(1-Sumary!$B$39)</f>
        <v>67.57627500000001</v>
      </c>
      <c r="N7" s="164">
        <f>'Wood &amp; Fuax HC  C'!N7*(1-Sumary!$B$39)</f>
        <v>72.121724999999998</v>
      </c>
      <c r="O7" s="164">
        <f>'Wood &amp; Fuax HC  C'!O7*(1-Sumary!$B$39)</f>
        <v>76.052925000000002</v>
      </c>
      <c r="P7" s="164">
        <f>'Wood &amp; Fuax HC  C'!P7*(1-Sumary!$B$39)</f>
        <v>78.667875000000009</v>
      </c>
      <c r="Q7" s="164">
        <f>'Wood &amp; Fuax HC  C'!Q7*(1-Sumary!$B$39)</f>
        <v>83.888999999999996</v>
      </c>
      <c r="R7" s="164">
        <f>'Wood &amp; Fuax HC  C'!R7*(1-Sumary!$B$39)</f>
        <v>91.716300000000004</v>
      </c>
      <c r="S7" s="164">
        <f>'Wood &amp; Fuax HC  C'!S7*(1-Sumary!$B$39)</f>
        <v>100.39477500000001</v>
      </c>
      <c r="T7" s="164">
        <f>'Wood &amp; Fuax HC  C'!T7*(1-Sumary!$B$39)</f>
        <v>107.37967500000001</v>
      </c>
      <c r="U7" s="164">
        <f>'Wood &amp; Fuax HC  C'!U7*(1-Sumary!$B$39)</f>
        <v>112.08307500000001</v>
      </c>
      <c r="V7" s="164">
        <f>'Wood &amp; Fuax HC  C'!V7*(1-Sumary!$B$39)</f>
        <v>116.3565</v>
      </c>
      <c r="W7" s="164">
        <f>'Wood &amp; Fuax HC  C'!W7*(1-Sumary!$B$39)</f>
        <v>124.929675</v>
      </c>
      <c r="X7" s="164">
        <f>'Wood &amp; Fuax HC  C'!X7*(1-Sumary!$B$39)</f>
        <v>153.69412500000001</v>
      </c>
      <c r="Y7" s="164">
        <f>'Wood &amp; Fuax HC  C'!Y7*(1-Sumary!$B$39)</f>
        <v>159.84539999999998</v>
      </c>
      <c r="Z7" s="164">
        <f>'Wood &amp; Fuax HC  C'!Z7*(1-Sumary!$B$39)</f>
        <v>165.99667499999998</v>
      </c>
    </row>
    <row r="8" spans="1:27" ht="24.95" customHeight="1" x14ac:dyDescent="0.35">
      <c r="A8" s="156">
        <v>2500</v>
      </c>
      <c r="B8" s="157" t="s">
        <v>548</v>
      </c>
      <c r="C8" s="164">
        <f>'Wood &amp; Fuax HC  C'!C8*(1-Sumary!$B$39)</f>
        <v>32.063850000000002</v>
      </c>
      <c r="D8" s="164">
        <f>'Wood &amp; Fuax HC  C'!D8*(1-Sumary!$B$39)</f>
        <v>35.372025000000001</v>
      </c>
      <c r="E8" s="164">
        <f>'Wood &amp; Fuax HC  C'!E8*(1-Sumary!$B$39)</f>
        <v>38.697749999999999</v>
      </c>
      <c r="F8" s="164">
        <f>'Wood &amp; Fuax HC  C'!F8*(1-Sumary!$B$39)</f>
        <v>47.542949999999998</v>
      </c>
      <c r="G8" s="164">
        <f>'Wood &amp; Fuax HC  C'!G8*(1-Sumary!$B$39)</f>
        <v>52.535924999999999</v>
      </c>
      <c r="H8" s="164">
        <f>'Wood &amp; Fuax HC  C'!H8*(1-Sumary!$B$39)</f>
        <v>57.958874999999992</v>
      </c>
      <c r="I8" s="164">
        <f>'Wood &amp; Fuax HC  C'!I8*(1-Sumary!$B$39)</f>
        <v>61.591724999999997</v>
      </c>
      <c r="J8" s="164">
        <f>'Wood &amp; Fuax HC  C'!J8*(1-Sumary!$B$39)</f>
        <v>68.822325000000006</v>
      </c>
      <c r="K8" s="164">
        <f>'Wood &amp; Fuax HC  C'!K8*(1-Sumary!$B$39)</f>
        <v>73.358999999999995</v>
      </c>
      <c r="L8" s="164">
        <f>'Wood &amp; Fuax HC  C'!L8*(1-Sumary!$B$39)</f>
        <v>77.535899999999998</v>
      </c>
      <c r="M8" s="164">
        <f>'Wood &amp; Fuax HC  C'!M8*(1-Sumary!$B$39)</f>
        <v>83.072925000000012</v>
      </c>
      <c r="N8" s="164"/>
      <c r="O8" s="164"/>
      <c r="P8" s="164"/>
      <c r="Q8" s="164"/>
      <c r="R8" s="164"/>
      <c r="S8" s="164"/>
      <c r="T8" s="164"/>
      <c r="U8" s="164"/>
      <c r="V8" s="164"/>
      <c r="W8" s="164"/>
      <c r="X8" s="539" t="s">
        <v>552</v>
      </c>
      <c r="Y8" s="539"/>
      <c r="Z8" s="539"/>
      <c r="AA8" s="52"/>
    </row>
    <row r="9" spans="1:27" ht="24.95" customHeight="1" x14ac:dyDescent="0.35">
      <c r="C9" s="165"/>
      <c r="D9" s="165"/>
      <c r="E9" s="165"/>
      <c r="F9" s="165"/>
      <c r="G9" s="165"/>
      <c r="H9" s="165"/>
      <c r="I9" s="165"/>
      <c r="J9" s="165"/>
      <c r="K9" s="165"/>
      <c r="L9" s="165"/>
      <c r="M9" s="165"/>
      <c r="N9" s="165"/>
      <c r="O9" s="165"/>
      <c r="P9" s="165"/>
      <c r="Q9" s="165"/>
      <c r="R9" s="165"/>
      <c r="S9" s="165"/>
      <c r="T9" s="165"/>
      <c r="U9" s="165"/>
      <c r="V9" s="165"/>
      <c r="W9" s="165"/>
      <c r="X9" s="540"/>
      <c r="Y9" s="540"/>
      <c r="Z9" s="540"/>
    </row>
    <row r="10" spans="1:27" ht="24.95" customHeight="1" x14ac:dyDescent="0.35">
      <c r="A10" s="153" t="s">
        <v>553</v>
      </c>
    </row>
    <row r="11" spans="1:27" ht="24.95" customHeight="1" thickBot="1" x14ac:dyDescent="0.4">
      <c r="J11" s="155" t="s">
        <v>554</v>
      </c>
    </row>
    <row r="12" spans="1:27" ht="24.95" customHeight="1" x14ac:dyDescent="0.35">
      <c r="A12" s="156" t="s">
        <v>524</v>
      </c>
      <c r="B12" s="157" t="s">
        <v>302</v>
      </c>
      <c r="C12" s="156">
        <v>400</v>
      </c>
      <c r="D12" s="156">
        <v>500</v>
      </c>
      <c r="E12" s="156">
        <v>600</v>
      </c>
      <c r="F12" s="156">
        <v>700</v>
      </c>
      <c r="G12" s="156">
        <v>800</v>
      </c>
      <c r="H12" s="156">
        <v>900</v>
      </c>
      <c r="I12" s="156">
        <v>1000</v>
      </c>
      <c r="J12" s="156">
        <v>1100</v>
      </c>
      <c r="K12" s="156">
        <v>1200</v>
      </c>
      <c r="L12" s="156">
        <v>1300</v>
      </c>
      <c r="M12" s="156">
        <v>1400</v>
      </c>
      <c r="N12" s="156">
        <v>1500</v>
      </c>
      <c r="O12" s="156">
        <v>1600</v>
      </c>
      <c r="P12" s="156">
        <v>1700</v>
      </c>
      <c r="Q12" s="156">
        <v>1800</v>
      </c>
      <c r="R12" s="156">
        <v>1900</v>
      </c>
      <c r="S12" s="156">
        <v>2000</v>
      </c>
      <c r="T12" s="156">
        <v>2100</v>
      </c>
      <c r="U12" s="156">
        <v>2200</v>
      </c>
      <c r="V12" s="156">
        <v>2300</v>
      </c>
      <c r="W12" s="156">
        <v>2400</v>
      </c>
      <c r="X12" s="159">
        <v>2500</v>
      </c>
      <c r="Y12" s="160">
        <v>2600</v>
      </c>
      <c r="Z12" s="161">
        <v>2700</v>
      </c>
    </row>
    <row r="13" spans="1:27" ht="24.95" customHeight="1" x14ac:dyDescent="0.35">
      <c r="A13" s="156" t="s">
        <v>525</v>
      </c>
      <c r="B13" s="157" t="s">
        <v>526</v>
      </c>
      <c r="C13" s="156" t="s">
        <v>527</v>
      </c>
      <c r="D13" s="156" t="s">
        <v>528</v>
      </c>
      <c r="E13" s="156" t="s">
        <v>529</v>
      </c>
      <c r="F13" s="156" t="s">
        <v>530</v>
      </c>
      <c r="G13" s="156" t="s">
        <v>531</v>
      </c>
      <c r="H13" s="156" t="s">
        <v>532</v>
      </c>
      <c r="I13" s="156" t="s">
        <v>533</v>
      </c>
      <c r="J13" s="156" t="s">
        <v>534</v>
      </c>
      <c r="K13" s="156" t="s">
        <v>535</v>
      </c>
      <c r="L13" s="156" t="s">
        <v>536</v>
      </c>
      <c r="M13" s="156" t="s">
        <v>537</v>
      </c>
      <c r="N13" s="156" t="s">
        <v>538</v>
      </c>
      <c r="O13" s="156" t="s">
        <v>539</v>
      </c>
      <c r="P13" s="156" t="s">
        <v>540</v>
      </c>
      <c r="Q13" s="156" t="s">
        <v>541</v>
      </c>
      <c r="R13" s="156" t="s">
        <v>542</v>
      </c>
      <c r="S13" s="156" t="s">
        <v>543</v>
      </c>
      <c r="T13" s="156" t="s">
        <v>544</v>
      </c>
      <c r="U13" s="156" t="s">
        <v>545</v>
      </c>
      <c r="V13" s="156" t="s">
        <v>546</v>
      </c>
      <c r="W13" s="156" t="s">
        <v>547</v>
      </c>
      <c r="X13" s="162" t="s">
        <v>548</v>
      </c>
      <c r="Y13" s="156" t="s">
        <v>549</v>
      </c>
      <c r="Z13" s="163" t="s">
        <v>550</v>
      </c>
    </row>
    <row r="14" spans="1:27" ht="24.95" customHeight="1" x14ac:dyDescent="0.35">
      <c r="A14" s="156">
        <v>1200</v>
      </c>
      <c r="B14" s="157" t="s">
        <v>535</v>
      </c>
      <c r="C14" s="164">
        <f>'Wood &amp; Fuax HC  C'!C14*(1-Sumary!$B$39)</f>
        <v>24.736725000000003</v>
      </c>
      <c r="D14" s="164">
        <f>'Wood &amp; Fuax HC  C'!D14*(1-Sumary!$B$39)</f>
        <v>26.711100000000002</v>
      </c>
      <c r="E14" s="164">
        <f>'Wood &amp; Fuax HC  C'!E14*(1-Sumary!$B$39)</f>
        <v>28.685475</v>
      </c>
      <c r="F14" s="164">
        <f>'Wood &amp; Fuax HC  C'!F14*(1-Sumary!$B$39)</f>
        <v>32.572800000000001</v>
      </c>
      <c r="G14" s="164">
        <f>'Wood &amp; Fuax HC  C'!G14*(1-Sumary!$B$39)</f>
        <v>35.152650000000001</v>
      </c>
      <c r="H14" s="164">
        <f>'Wood &amp; Fuax HC  C'!H14*(1-Sumary!$B$39)</f>
        <v>40.031549999999996</v>
      </c>
      <c r="I14" s="164">
        <f>'Wood &amp; Fuax HC  C'!I14*(1-Sumary!$B$39)</f>
        <v>43.743375</v>
      </c>
      <c r="J14" s="164">
        <f>'Wood &amp; Fuax HC  C'!J14*(1-Sumary!$B$39)</f>
        <v>46.753200000000007</v>
      </c>
      <c r="K14" s="164">
        <f>'Wood &amp; Fuax HC  C'!K14*(1-Sumary!$B$39)</f>
        <v>50.254425000000005</v>
      </c>
      <c r="L14" s="164">
        <f>'Wood &amp; Fuax HC  C'!L14*(1-Sumary!$B$39)</f>
        <v>54.527850000000001</v>
      </c>
      <c r="M14" s="164">
        <f>'Wood &amp; Fuax HC  C'!M14*(1-Sumary!$B$39)</f>
        <v>56.045925000000004</v>
      </c>
      <c r="N14" s="164">
        <f>'Wood &amp; Fuax HC  C'!N14*(1-Sumary!$B$39)</f>
        <v>60.933599999999998</v>
      </c>
      <c r="O14" s="164">
        <f>'Wood &amp; Fuax HC  C'!O14*(1-Sumary!$B$39)</f>
        <v>66.347774999999999</v>
      </c>
      <c r="P14" s="164">
        <f>'Wood &amp; Fuax HC  C'!P14*(1-Sumary!$B$39)</f>
        <v>67.936049999999994</v>
      </c>
      <c r="Q14" s="164">
        <f>'Wood &amp; Fuax HC  C'!Q14*(1-Sumary!$B$39)</f>
        <v>71.884800000000013</v>
      </c>
      <c r="R14" s="164">
        <f>'Wood &amp; Fuax HC  C'!R14*(1-Sumary!$B$39)</f>
        <v>80.133299999999991</v>
      </c>
      <c r="S14" s="164">
        <f>'Wood &amp; Fuax HC  C'!S14*(1-Sumary!$B$39)</f>
        <v>85.538700000000006</v>
      </c>
      <c r="T14" s="164">
        <f>'Wood &amp; Fuax HC  C'!T14*(1-Sumary!$B$39)</f>
        <v>90.470249999999993</v>
      </c>
      <c r="U14" s="164">
        <f>'Wood &amp; Fuax HC  C'!U14*(1-Sumary!$B$39)</f>
        <v>95.138549999999995</v>
      </c>
      <c r="V14" s="164">
        <f>'Wood &amp; Fuax HC  C'!V14*(1-Sumary!$B$39)</f>
        <v>98.5959</v>
      </c>
      <c r="W14" s="164">
        <f>'Wood &amp; Fuax HC  C'!W14*(1-Sumary!$B$39)</f>
        <v>103.00094999999999</v>
      </c>
      <c r="X14" s="164">
        <f>'Wood &amp; Fuax HC  C'!X14*(1-Sumary!$B$39)</f>
        <v>110.91600000000001</v>
      </c>
      <c r="Y14" s="164">
        <f>'Wood &amp; Fuax HC  C'!Y14*(1-Sumary!$B$39)</f>
        <v>115.364925</v>
      </c>
      <c r="Z14" s="164">
        <f>'Wood &amp; Fuax HC  C'!Z14*(1-Sumary!$B$39)</f>
        <v>119.78752499999999</v>
      </c>
    </row>
    <row r="15" spans="1:27" ht="24.95" customHeight="1" x14ac:dyDescent="0.35">
      <c r="A15" s="156">
        <v>1800</v>
      </c>
      <c r="B15" s="157" t="s">
        <v>551</v>
      </c>
      <c r="C15" s="164">
        <f>'Wood &amp; Fuax HC  C'!C15*(1-Sumary!$B$39)</f>
        <v>29.308500000000002</v>
      </c>
      <c r="D15" s="164">
        <f>'Wood &amp; Fuax HC  C'!D15*(1-Sumary!$B$39)</f>
        <v>32.037525000000002</v>
      </c>
      <c r="E15" s="164">
        <f>'Wood &amp; Fuax HC  C'!E15*(1-Sumary!$B$39)</f>
        <v>34.749000000000002</v>
      </c>
      <c r="F15" s="164">
        <f>'Wood &amp; Fuax HC  C'!F15*(1-Sumary!$B$39)</f>
        <v>39.636675000000004</v>
      </c>
      <c r="G15" s="164">
        <f>'Wood &amp; Fuax HC  C'!G15*(1-Sumary!$B$39)</f>
        <v>42.874650000000003</v>
      </c>
      <c r="H15" s="164">
        <f>'Wood &amp; Fuax HC  C'!H15*(1-Sumary!$B$39)</f>
        <v>49.341825</v>
      </c>
      <c r="I15" s="164">
        <f>'Wood &amp; Fuax HC  C'!I15*(1-Sumary!$B$39)</f>
        <v>54.405000000000001</v>
      </c>
      <c r="J15" s="164">
        <f>'Wood &amp; Fuax HC  C'!J15*(1-Sumary!$B$39)</f>
        <v>57.774600000000007</v>
      </c>
      <c r="K15" s="164">
        <f>'Wood &amp; Fuax HC  C'!K15*(1-Sumary!$B$39)</f>
        <v>64.513800000000003</v>
      </c>
      <c r="L15" s="164">
        <f>'Wood &amp; Fuax HC  C'!L15*(1-Sumary!$B$39)</f>
        <v>68.181749999999994</v>
      </c>
      <c r="M15" s="164">
        <f>'Wood &amp; Fuax HC  C'!M15*(1-Sumary!$B$39)</f>
        <v>70.629975000000002</v>
      </c>
      <c r="N15" s="164">
        <f>'Wood &amp; Fuax HC  C'!N15*(1-Sumary!$B$39)</f>
        <v>75.526424999999989</v>
      </c>
      <c r="O15" s="164">
        <f>'Wood &amp; Fuax HC  C'!O15*(1-Sumary!$B$39)</f>
        <v>80.457975000000005</v>
      </c>
      <c r="P15" s="164">
        <f>'Wood &amp; Fuax HC  C'!P15*(1-Sumary!$B$39)</f>
        <v>83.748599999999996</v>
      </c>
      <c r="Q15" s="164">
        <f>'Wood &amp; Fuax HC  C'!Q15*(1-Sumary!$B$39)</f>
        <v>90.329849999999993</v>
      </c>
      <c r="R15" s="164">
        <f>'Wood &amp; Fuax HC  C'!R15*(1-Sumary!$B$39)</f>
        <v>97.463924999999989</v>
      </c>
      <c r="S15" s="164">
        <f>'Wood &amp; Fuax HC  C'!S15*(1-Sumary!$B$39)</f>
        <v>103.676625</v>
      </c>
      <c r="T15" s="164">
        <f>'Wood &amp; Fuax HC  C'!T15*(1-Sumary!$B$39)</f>
        <v>111.71452500000001</v>
      </c>
      <c r="U15" s="164">
        <f>'Wood &amp; Fuax HC  C'!U15*(1-Sumary!$B$39)</f>
        <v>116.99707500000002</v>
      </c>
      <c r="V15" s="164">
        <f>'Wood &amp; Fuax HC  C'!V15*(1-Sumary!$B$39)</f>
        <v>123.46424999999999</v>
      </c>
      <c r="W15" s="164">
        <f>'Wood &amp; Fuax HC  C'!W15*(1-Sumary!$B$39)</f>
        <v>130.5018</v>
      </c>
      <c r="X15" s="164">
        <f>'Wood &amp; Fuax HC  C'!X15*(1-Sumary!$B$39)</f>
        <v>166.374</v>
      </c>
      <c r="Y15" s="164">
        <f>'Wood &amp; Fuax HC  C'!Y15*(1-Sumary!$B$39)</f>
        <v>173.03422499999999</v>
      </c>
      <c r="Z15" s="164">
        <f>'Wood &amp; Fuax HC  C'!Z15*(1-Sumary!$B$39)</f>
        <v>179.67689999999999</v>
      </c>
    </row>
    <row r="16" spans="1:27" ht="24.95" customHeight="1" thickBot="1" x14ac:dyDescent="0.4">
      <c r="A16" s="156">
        <v>2400</v>
      </c>
      <c r="B16" s="157" t="s">
        <v>547</v>
      </c>
      <c r="C16" s="164">
        <f>'Wood &amp; Fuax HC  C'!C16*(1-Sumary!$B$39)</f>
        <v>32.97645</v>
      </c>
      <c r="D16" s="164">
        <f>'Wood &amp; Fuax HC  C'!D16*(1-Sumary!$B$39)</f>
        <v>36.898874999999997</v>
      </c>
      <c r="E16" s="164">
        <f>'Wood &amp; Fuax HC  C'!E16*(1-Sumary!$B$39)</f>
        <v>40.812525000000001</v>
      </c>
      <c r="F16" s="164">
        <f>'Wood &amp; Fuax HC  C'!F16*(1-Sumary!$B$39)</f>
        <v>45.814275000000002</v>
      </c>
      <c r="G16" s="164">
        <f>'Wood &amp; Fuax HC  C'!G16*(1-Sumary!$B$39)</f>
        <v>49.131225000000001</v>
      </c>
      <c r="H16" s="164">
        <f>'Wood &amp; Fuax HC  C'!H16*(1-Sumary!$B$39)</f>
        <v>55.782675000000005</v>
      </c>
      <c r="I16" s="164">
        <f>'Wood &amp; Fuax HC  C'!I16*(1-Sumary!$B$39)</f>
        <v>62.390249999999995</v>
      </c>
      <c r="J16" s="164">
        <f>'Wood &amp; Fuax HC  C'!J16*(1-Sumary!$B$39)</f>
        <v>68.269499999999994</v>
      </c>
      <c r="K16" s="164">
        <f>'Wood &amp; Fuax HC  C'!K16*(1-Sumary!$B$39)</f>
        <v>75.605400000000003</v>
      </c>
      <c r="L16" s="164">
        <f>'Wood &amp; Fuax HC  C'!L16*(1-Sumary!$B$39)</f>
        <v>81.054675000000003</v>
      </c>
      <c r="M16" s="164">
        <f>'Wood &amp; Fuax HC  C'!M16*(1-Sumary!$B$39)</f>
        <v>86.161725000000004</v>
      </c>
      <c r="N16" s="164">
        <f>'Wood &amp; Fuax HC  C'!N16*(1-Sumary!$B$39)</f>
        <v>91.953225000000003</v>
      </c>
      <c r="O16" s="164">
        <f>'Wood &amp; Fuax HC  C'!O16*(1-Sumary!$B$39)</f>
        <v>96.972525000000005</v>
      </c>
      <c r="P16" s="164">
        <f>'Wood &amp; Fuax HC  C'!P16*(1-Sumary!$B$39)</f>
        <v>100.3158</v>
      </c>
      <c r="Q16" s="164">
        <f>'Wood &amp; Fuax HC  C'!Q16*(1-Sumary!$B$39)</f>
        <v>106.95847499999999</v>
      </c>
      <c r="R16" s="164">
        <f>'Wood &amp; Fuax HC  C'!R16*(1-Sumary!$B$39)</f>
        <v>116.94442500000002</v>
      </c>
      <c r="S16" s="164">
        <f>'Wood &amp; Fuax HC  C'!S16*(1-Sumary!$B$39)</f>
        <v>128.000925</v>
      </c>
      <c r="T16" s="164">
        <f>'Wood &amp; Fuax HC  C'!T16*(1-Sumary!$B$39)</f>
        <v>136.90755000000001</v>
      </c>
      <c r="U16" s="164">
        <f>'Wood &amp; Fuax HC  C'!U16*(1-Sumary!$B$39)</f>
        <v>142.90087500000001</v>
      </c>
      <c r="V16" s="164">
        <f>'Wood &amp; Fuax HC  C'!V16*(1-Sumary!$B$39)</f>
        <v>148.35015000000001</v>
      </c>
      <c r="W16" s="164">
        <f>'Wood &amp; Fuax HC  C'!W16*(1-Sumary!$B$39)</f>
        <v>159.30135000000001</v>
      </c>
      <c r="X16" s="164">
        <f>'Wood &amp; Fuax HC  C'!X16*(1-Sumary!$B$39)</f>
        <v>221.83200000000002</v>
      </c>
      <c r="Y16" s="164">
        <f>'Wood &amp; Fuax HC  C'!Y16*(1-Sumary!$B$39)</f>
        <v>230.70352500000004</v>
      </c>
      <c r="Z16" s="164">
        <f>'Wood &amp; Fuax HC  C'!Z16*(1-Sumary!$B$39)</f>
        <v>239.58382499999996</v>
      </c>
    </row>
    <row r="17" spans="1:26" ht="24.95" customHeight="1" x14ac:dyDescent="0.35">
      <c r="A17" s="156">
        <v>2500</v>
      </c>
      <c r="B17" s="157" t="s">
        <v>548</v>
      </c>
      <c r="C17" s="164">
        <f>'Wood &amp; Fuax HC  C'!C17*(1-Sumary!$B$39)</f>
        <v>40.873950000000001</v>
      </c>
      <c r="D17" s="164">
        <f>'Wood &amp; Fuax HC  C'!D17*(1-Sumary!$B$39)</f>
        <v>45.112274999999997</v>
      </c>
      <c r="E17" s="164">
        <f>'Wood &amp; Fuax HC  C'!E17*(1-Sumary!$B$39)</f>
        <v>49.341825</v>
      </c>
      <c r="F17" s="164">
        <f>'Wood &amp; Fuax HC  C'!F17*(1-Sumary!$B$39)</f>
        <v>60.626475000000006</v>
      </c>
      <c r="G17" s="164">
        <f>'Wood &amp; Fuax HC  C'!G17*(1-Sumary!$B$39)</f>
        <v>66.988349999999997</v>
      </c>
      <c r="H17" s="164">
        <f>'Wood &amp; Fuax HC  C'!H17*(1-Sumary!$B$39)</f>
        <v>73.903050000000007</v>
      </c>
      <c r="I17" s="164">
        <f>'Wood &amp; Fuax HC  C'!I17*(1-Sumary!$B$39)</f>
        <v>78.53625000000001</v>
      </c>
      <c r="J17" s="164">
        <f>'Wood &amp; Fuax HC  C'!J17*(1-Sumary!$B$39)</f>
        <v>87.758775</v>
      </c>
      <c r="K17" s="164">
        <f>'Wood &amp; Fuax HC  C'!K17*(1-Sumary!$B$39)</f>
        <v>93.523949999999999</v>
      </c>
      <c r="L17" s="164">
        <f>'Wood &amp; Fuax HC  C'!L17*(1-Sumary!$B$39)</f>
        <v>98.85915</v>
      </c>
      <c r="M17" s="164">
        <f>'Wood &amp; Fuax HC  C'!M17*(1-Sumary!$B$39)</f>
        <v>105.923025</v>
      </c>
      <c r="N17" s="165"/>
      <c r="O17" s="165"/>
      <c r="P17" s="165"/>
      <c r="Q17" s="165"/>
      <c r="R17" s="165"/>
      <c r="S17" s="165"/>
      <c r="T17" s="165"/>
      <c r="U17" s="165"/>
      <c r="V17" s="165"/>
      <c r="W17" s="165"/>
      <c r="X17" s="539" t="s">
        <v>552</v>
      </c>
      <c r="Y17" s="539"/>
      <c r="Z17" s="539"/>
    </row>
    <row r="18" spans="1:26" ht="24.95" customHeight="1" x14ac:dyDescent="0.35">
      <c r="C18" s="165"/>
      <c r="D18" s="165"/>
      <c r="E18" s="165"/>
      <c r="F18" s="165"/>
      <c r="G18" s="165"/>
      <c r="H18" s="165"/>
      <c r="I18" s="165"/>
      <c r="J18" s="165"/>
      <c r="K18" s="165"/>
      <c r="L18" s="165"/>
      <c r="M18" s="165"/>
      <c r="N18" s="165"/>
      <c r="O18" s="165"/>
      <c r="P18" s="165"/>
      <c r="Q18" s="165"/>
      <c r="R18" s="165"/>
      <c r="S18" s="165"/>
      <c r="T18" s="165"/>
      <c r="U18" s="165"/>
      <c r="V18" s="165"/>
      <c r="W18" s="165"/>
      <c r="X18" s="540"/>
      <c r="Y18" s="540"/>
      <c r="Z18" s="540"/>
    </row>
    <row r="19" spans="1:26" ht="24.95" customHeight="1" x14ac:dyDescent="0.35">
      <c r="A19" s="153" t="s">
        <v>555</v>
      </c>
    </row>
    <row r="20" spans="1:26" ht="24.95" customHeight="1" x14ac:dyDescent="0.35"/>
    <row r="21" spans="1:26" ht="24.95" customHeight="1" x14ac:dyDescent="0.35">
      <c r="A21" s="156" t="s">
        <v>524</v>
      </c>
      <c r="B21" s="157" t="s">
        <v>302</v>
      </c>
      <c r="C21" s="156">
        <v>400</v>
      </c>
      <c r="D21" s="156">
        <v>500</v>
      </c>
      <c r="E21" s="156">
        <v>600</v>
      </c>
      <c r="F21" s="156">
        <v>700</v>
      </c>
      <c r="G21" s="156">
        <v>800</v>
      </c>
      <c r="H21" s="156">
        <v>900</v>
      </c>
      <c r="I21" s="156">
        <v>1000</v>
      </c>
      <c r="J21" s="156">
        <v>1100</v>
      </c>
      <c r="K21" s="156">
        <v>1200</v>
      </c>
      <c r="L21" s="156">
        <v>1300</v>
      </c>
      <c r="M21" s="156">
        <v>1400</v>
      </c>
      <c r="N21" s="156">
        <v>1500</v>
      </c>
      <c r="O21" s="156">
        <v>1600</v>
      </c>
      <c r="P21" s="156">
        <v>1700</v>
      </c>
      <c r="Q21" s="156">
        <v>1800</v>
      </c>
      <c r="R21" s="156">
        <v>1900</v>
      </c>
      <c r="S21" s="156">
        <v>2000</v>
      </c>
      <c r="T21" s="156">
        <v>2100</v>
      </c>
      <c r="U21" s="156">
        <v>2200</v>
      </c>
      <c r="V21" s="156">
        <v>2300</v>
      </c>
      <c r="W21" s="156">
        <v>2400</v>
      </c>
    </row>
    <row r="22" spans="1:26" ht="24.95" customHeight="1" x14ac:dyDescent="0.35">
      <c r="A22" s="156" t="s">
        <v>525</v>
      </c>
      <c r="B22" s="157" t="s">
        <v>526</v>
      </c>
      <c r="C22" s="156" t="s">
        <v>527</v>
      </c>
      <c r="D22" s="156" t="s">
        <v>528</v>
      </c>
      <c r="E22" s="156" t="s">
        <v>529</v>
      </c>
      <c r="F22" s="156" t="s">
        <v>530</v>
      </c>
      <c r="G22" s="156" t="s">
        <v>531</v>
      </c>
      <c r="H22" s="156" t="s">
        <v>532</v>
      </c>
      <c r="I22" s="156" t="s">
        <v>533</v>
      </c>
      <c r="J22" s="156" t="s">
        <v>534</v>
      </c>
      <c r="K22" s="156" t="s">
        <v>535</v>
      </c>
      <c r="L22" s="156" t="s">
        <v>536</v>
      </c>
      <c r="M22" s="156" t="s">
        <v>537</v>
      </c>
      <c r="N22" s="156" t="s">
        <v>538</v>
      </c>
      <c r="O22" s="156" t="s">
        <v>539</v>
      </c>
      <c r="P22" s="156" t="s">
        <v>540</v>
      </c>
      <c r="Q22" s="156" t="s">
        <v>541</v>
      </c>
      <c r="R22" s="156" t="s">
        <v>542</v>
      </c>
      <c r="S22" s="156" t="s">
        <v>543</v>
      </c>
      <c r="T22" s="156" t="s">
        <v>544</v>
      </c>
      <c r="U22" s="156" t="s">
        <v>545</v>
      </c>
      <c r="V22" s="156" t="s">
        <v>546</v>
      </c>
      <c r="W22" s="156" t="s">
        <v>547</v>
      </c>
    </row>
    <row r="23" spans="1:26" ht="24.95" customHeight="1" x14ac:dyDescent="0.35">
      <c r="A23" s="156">
        <v>1200</v>
      </c>
      <c r="B23" s="157" t="s">
        <v>535</v>
      </c>
      <c r="C23" s="164">
        <f>'Wood &amp; Fuax HC  C'!C23*(1-Sumary!$B$39)</f>
        <v>21.332024999999998</v>
      </c>
      <c r="D23" s="164">
        <f>'Wood &amp; Fuax HC  C'!D23*(1-Sumary!$B$39)</f>
        <v>23.051925000000001</v>
      </c>
      <c r="E23" s="164">
        <f>'Wood &amp; Fuax HC  C'!E23*(1-Sumary!$B$39)</f>
        <v>24.745500000000003</v>
      </c>
      <c r="F23" s="164">
        <f>'Wood &amp; Fuax HC  C'!F23*(1-Sumary!$B$39)</f>
        <v>28.088774999999998</v>
      </c>
      <c r="G23" s="164">
        <f>'Wood &amp; Fuax HC  C'!G23*(1-Sumary!$B$39)</f>
        <v>30.326400000000003</v>
      </c>
      <c r="H23" s="164">
        <f>'Wood &amp; Fuax HC  C'!H23*(1-Sumary!$B$39)</f>
        <v>34.529624999999996</v>
      </c>
      <c r="I23" s="164">
        <f>'Wood &amp; Fuax HC  C'!I23*(1-Sumary!$B$39)</f>
        <v>37.732500000000002</v>
      </c>
      <c r="J23" s="164">
        <f>'Wood &amp; Fuax HC  C'!J23*(1-Sumary!$B$39)</f>
        <v>40.338675000000002</v>
      </c>
      <c r="K23" s="164">
        <f>'Wood &amp; Fuax HC  C'!K23*(1-Sumary!$B$39)</f>
        <v>43.357275000000001</v>
      </c>
      <c r="L23" s="164">
        <f>'Wood &amp; Fuax HC  C'!L23*(1-Sumary!$B$39)</f>
        <v>47.042774999999999</v>
      </c>
      <c r="M23" s="164">
        <f>'Wood &amp; Fuax HC  C'!M23*(1-Sumary!$B$39)</f>
        <v>48.350250000000003</v>
      </c>
      <c r="N23" s="164">
        <f>'Wood &amp; Fuax HC  C'!N23*(1-Sumary!$B$39)</f>
        <v>52.579799999999999</v>
      </c>
      <c r="O23" s="164">
        <f>'Wood &amp; Fuax HC  C'!O23*(1-Sumary!$B$39)</f>
        <v>57.239325000000001</v>
      </c>
      <c r="P23" s="164">
        <f>'Wood &amp; Fuax HC  C'!P23*(1-Sumary!$B$39)</f>
        <v>58.608225000000004</v>
      </c>
      <c r="Q23" s="164">
        <f>'Wood &amp; Fuax HC  C'!Q23*(1-Sumary!$B$39)</f>
        <v>62.030475000000003</v>
      </c>
      <c r="R23" s="164">
        <f>'Wood &amp; Fuax HC  C'!R23*(1-Sumary!$B$39)</f>
        <v>69.129449999999991</v>
      </c>
      <c r="S23" s="164">
        <f>'Wood &amp; Fuax HC  C'!S23*(1-Sumary!$B$39)</f>
        <v>73.780200000000008</v>
      </c>
      <c r="T23" s="164">
        <f>'Wood &amp; Fuax HC  C'!T23*(1-Sumary!$B$39)</f>
        <v>78.053625000000011</v>
      </c>
      <c r="U23" s="164">
        <f>'Wood &amp; Fuax HC  C'!U23*(1-Sumary!$B$39)</f>
        <v>82.081350000000015</v>
      </c>
      <c r="V23" s="164">
        <f>'Wood &amp; Fuax HC  C'!V23*(1-Sumary!$B$39)</f>
        <v>85.064850000000007</v>
      </c>
      <c r="W23" s="164">
        <f>'Wood &amp; Fuax HC  C'!W23*(1-Sumary!$B$39)</f>
        <v>88.855649999999997</v>
      </c>
      <c r="X23" s="164"/>
      <c r="Y23" s="164"/>
      <c r="Z23" s="164"/>
    </row>
    <row r="24" spans="1:26" ht="24.95" customHeight="1" x14ac:dyDescent="0.35">
      <c r="A24" s="156">
        <v>1800</v>
      </c>
      <c r="B24" s="157" t="s">
        <v>551</v>
      </c>
      <c r="C24" s="164">
        <f>'Wood &amp; Fuax HC  C'!C24*(1-Sumary!$B$39)</f>
        <v>25.280775000000002</v>
      </c>
      <c r="D24" s="164">
        <f>'Wood &amp; Fuax HC  C'!D24*(1-Sumary!$B$39)</f>
        <v>27.641249999999999</v>
      </c>
      <c r="E24" s="164">
        <f>'Wood &amp; Fuax HC  C'!E24*(1-Sumary!$B$39)</f>
        <v>29.99295</v>
      </c>
      <c r="F24" s="164">
        <f>'Wood &amp; Fuax HC  C'!F24*(1-Sumary!$B$39)</f>
        <v>34.196174999999997</v>
      </c>
      <c r="G24" s="164">
        <f>'Wood &amp; Fuax HC  C'!G24*(1-Sumary!$B$39)</f>
        <v>36.995400000000004</v>
      </c>
      <c r="H24" s="164">
        <f>'Wood &amp; Fuax HC  C'!H24*(1-Sumary!$B$39)</f>
        <v>42.567525000000003</v>
      </c>
      <c r="I24" s="164">
        <f>'Wood &amp; Fuax HC  C'!I24*(1-Sumary!$B$39)</f>
        <v>46.937475000000006</v>
      </c>
      <c r="J24" s="164">
        <f>'Wood &amp; Fuax HC  C'!J24*(1-Sumary!$B$39)</f>
        <v>49.841999999999999</v>
      </c>
      <c r="K24" s="164">
        <f>'Wood &amp; Fuax HC  C'!K24*(1-Sumary!$B$39)</f>
        <v>55.668599999999998</v>
      </c>
      <c r="L24" s="164">
        <f>'Wood &amp; Fuax HC  C'!L24*(1-Sumary!$B$39)</f>
        <v>58.818825000000004</v>
      </c>
      <c r="M24" s="164">
        <f>'Wood &amp; Fuax HC  C'!M24*(1-Sumary!$B$39)</f>
        <v>60.942375000000006</v>
      </c>
      <c r="N24" s="164">
        <f>'Wood &amp; Fuax HC  C'!N24*(1-Sumary!$B$39)</f>
        <v>65.154375000000002</v>
      </c>
      <c r="O24" s="164">
        <f>'Wood &amp; Fuax HC  C'!O24*(1-Sumary!$B$39)</f>
        <v>69.419025000000005</v>
      </c>
      <c r="P24" s="164">
        <f>'Wood &amp; Fuax HC  C'!P24*(1-Sumary!$B$39)</f>
        <v>72.244574999999998</v>
      </c>
      <c r="Q24" s="164">
        <f>'Wood &amp; Fuax HC  C'!Q24*(1-Sumary!$B$39)</f>
        <v>77.930774999999997</v>
      </c>
      <c r="R24" s="164">
        <f>'Wood &amp; Fuax HC  C'!R24*(1-Sumary!$B$39)</f>
        <v>84.07327500000001</v>
      </c>
      <c r="S24" s="164">
        <f>'Wood &amp; Fuax HC  C'!S24*(1-Sumary!$B$39)</f>
        <v>89.452349999999996</v>
      </c>
      <c r="T24" s="164">
        <f>'Wood &amp; Fuax HC  C'!T24*(1-Sumary!$B$39)</f>
        <v>96.375824999999992</v>
      </c>
      <c r="U24" s="164">
        <f>'Wood &amp; Fuax HC  C'!U24*(1-Sumary!$B$39)</f>
        <v>100.93882500000001</v>
      </c>
      <c r="V24" s="164">
        <f>'Wood &amp; Fuax HC  C'!V24*(1-Sumary!$B$39)</f>
        <v>106.50217499999999</v>
      </c>
      <c r="W24" s="164">
        <f>'Wood &amp; Fuax HC  C'!W24*(1-Sumary!$B$39)</f>
        <v>112.59202499999999</v>
      </c>
      <c r="X24" s="164"/>
      <c r="Y24" s="164"/>
      <c r="Z24" s="164"/>
    </row>
    <row r="25" spans="1:26" ht="24.95" customHeight="1" x14ac:dyDescent="0.35">
      <c r="A25" s="156">
        <v>2400</v>
      </c>
      <c r="B25" s="157" t="s">
        <v>547</v>
      </c>
      <c r="C25" s="164">
        <f>'Wood &amp; Fuax HC  C'!C25*(1-Sumary!$B$39)</f>
        <v>28.448550000000001</v>
      </c>
      <c r="D25" s="164">
        <f>'Wood &amp; Fuax HC  C'!D25*(1-Sumary!$B$39)</f>
        <v>31.835700000000003</v>
      </c>
      <c r="E25" s="164">
        <f>'Wood &amp; Fuax HC  C'!E25*(1-Sumary!$B$39)</f>
        <v>35.214075000000001</v>
      </c>
      <c r="F25" s="164">
        <f>'Wood &amp; Fuax HC  C'!F25*(1-Sumary!$B$39)</f>
        <v>39.513824999999997</v>
      </c>
      <c r="G25" s="164">
        <f>'Wood &amp; Fuax HC  C'!G25*(1-Sumary!$B$39)</f>
        <v>42.392025000000004</v>
      </c>
      <c r="H25" s="164">
        <f>'Wood &amp; Fuax HC  C'!H25*(1-Sumary!$B$39)</f>
        <v>48.122100000000003</v>
      </c>
      <c r="I25" s="164">
        <f>'Wood &amp; Fuax HC  C'!I25*(1-Sumary!$B$39)</f>
        <v>53.825850000000003</v>
      </c>
      <c r="J25" s="164">
        <f>'Wood &amp; Fuax HC  C'!J25*(1-Sumary!$B$39)</f>
        <v>58.897800000000011</v>
      </c>
      <c r="K25" s="164">
        <f>'Wood &amp; Fuax HC  C'!K25*(1-Sumary!$B$39)</f>
        <v>65.224575000000002</v>
      </c>
      <c r="L25" s="164">
        <f>'Wood &amp; Fuax HC  C'!L25*(1-Sumary!$B$39)</f>
        <v>69.936750000000004</v>
      </c>
      <c r="M25" s="164">
        <f>'Wood &amp; Fuax HC  C'!M25*(1-Sumary!$B$39)</f>
        <v>74.350575000000006</v>
      </c>
      <c r="N25" s="164">
        <f>'Wood &amp; Fuax HC  C'!N25*(1-Sumary!$B$39)</f>
        <v>79.343550000000008</v>
      </c>
      <c r="O25" s="164">
        <f>'Wood &amp; Fuax HC  C'!O25*(1-Sumary!$B$39)</f>
        <v>83.652074999999996</v>
      </c>
      <c r="P25" s="164">
        <f>'Wood &amp; Fuax HC  C'!P25*(1-Sumary!$B$39)</f>
        <v>86.530275000000003</v>
      </c>
      <c r="Q25" s="164">
        <f>'Wood &amp; Fuax HC  C'!Q25*(1-Sumary!$B$39)</f>
        <v>92.286675000000002</v>
      </c>
      <c r="R25" s="164">
        <f>'Wood &amp; Fuax HC  C'!R25*(1-Sumary!$B$39)</f>
        <v>100.89495000000001</v>
      </c>
      <c r="S25" s="164">
        <f>'Wood &amp; Fuax HC  C'!S25*(1-Sumary!$B$39)</f>
        <v>110.44215</v>
      </c>
      <c r="T25" s="164">
        <f>'Wood &amp; Fuax HC  C'!T25*(1-Sumary!$B$39)</f>
        <v>118.11149999999999</v>
      </c>
      <c r="U25" s="164">
        <f>'Wood &amp; Fuax HC  C'!U25*(1-Sumary!$B$39)</f>
        <v>123.28874999999999</v>
      </c>
      <c r="V25" s="164">
        <f>'Wood &amp; Fuax HC  C'!V25*(1-Sumary!$B$39)</f>
        <v>127.99215000000001</v>
      </c>
      <c r="W25" s="164">
        <f>'Wood &amp; Fuax HC  C'!W25*(1-Sumary!$B$39)</f>
        <v>137.43405000000001</v>
      </c>
      <c r="X25" s="164"/>
      <c r="Y25" s="164"/>
      <c r="Z25" s="164"/>
    </row>
    <row r="26" spans="1:26" ht="24.95" customHeight="1" x14ac:dyDescent="0.35">
      <c r="A26" s="156">
        <v>2500</v>
      </c>
      <c r="B26" s="157" t="s">
        <v>548</v>
      </c>
      <c r="C26" s="164">
        <f>'Wood &amp; Fuax HC  C'!C26*(1-Sumary!$B$39)</f>
        <v>35.257950000000001</v>
      </c>
      <c r="D26" s="164">
        <f>'Wood &amp; Fuax HC  C'!D26*(1-Sumary!$B$39)</f>
        <v>38.917124999999999</v>
      </c>
      <c r="E26" s="164">
        <f>'Wood &amp; Fuax HC  C'!E26*(1-Sumary!$B$39)</f>
        <v>42.567525000000003</v>
      </c>
      <c r="F26" s="164">
        <f>'Wood &amp; Fuax HC  C'!F26*(1-Sumary!$B$39)</f>
        <v>52.298999999999999</v>
      </c>
      <c r="G26" s="164">
        <f>'Wood &amp; Fuax HC  C'!G26*(1-Sumary!$B$39)</f>
        <v>57.792150000000007</v>
      </c>
      <c r="H26" s="164">
        <f>'Wood &amp; Fuax HC  C'!H26*(1-Sumary!$B$39)</f>
        <v>63.759149999999998</v>
      </c>
      <c r="I26" s="164">
        <f>'Wood &amp; Fuax HC  C'!I26*(1-Sumary!$B$39)</f>
        <v>67.751774999999995</v>
      </c>
      <c r="J26" s="164">
        <f>'Wood &amp; Fuax HC  C'!J26*(1-Sumary!$B$39)</f>
        <v>75.719475000000003</v>
      </c>
      <c r="K26" s="164">
        <f>'Wood &amp; Fuax HC  C'!K26*(1-Sumary!$B$39)</f>
        <v>80.694900000000004</v>
      </c>
      <c r="L26" s="164">
        <f>'Wood &amp; Fuax HC  C'!L26*(1-Sumary!$B$39)</f>
        <v>85.284225000000006</v>
      </c>
      <c r="M26" s="164">
        <f>'Wood &amp; Fuax HC  C'!M26*(1-Sumary!$B$39)</f>
        <v>91.382850000000005</v>
      </c>
      <c r="N26" s="164"/>
      <c r="O26" s="164"/>
      <c r="P26" s="164"/>
      <c r="Q26" s="164"/>
      <c r="R26" s="164"/>
      <c r="S26" s="164"/>
      <c r="T26" s="164"/>
      <c r="U26" s="164"/>
      <c r="V26" s="164"/>
      <c r="W26" s="164"/>
    </row>
    <row r="27" spans="1:26" ht="24.95" customHeight="1" x14ac:dyDescent="0.35"/>
    <row r="28" spans="1:26" ht="24.95" customHeight="1" x14ac:dyDescent="0.35">
      <c r="A28" s="153" t="s">
        <v>556</v>
      </c>
    </row>
    <row r="29" spans="1:26" ht="24.95" customHeight="1" x14ac:dyDescent="0.35"/>
    <row r="30" spans="1:26" ht="24.95" customHeight="1" x14ac:dyDescent="0.35">
      <c r="A30" s="156" t="s">
        <v>524</v>
      </c>
      <c r="B30" s="157" t="s">
        <v>302</v>
      </c>
      <c r="C30" s="156">
        <v>400</v>
      </c>
      <c r="D30" s="156">
        <v>500</v>
      </c>
      <c r="E30" s="156">
        <v>600</v>
      </c>
      <c r="F30" s="156">
        <v>700</v>
      </c>
      <c r="G30" s="156">
        <v>800</v>
      </c>
      <c r="H30" s="156">
        <v>900</v>
      </c>
      <c r="I30" s="156">
        <v>1000</v>
      </c>
      <c r="J30" s="156">
        <v>1100</v>
      </c>
      <c r="K30" s="156">
        <v>1200</v>
      </c>
      <c r="L30" s="156">
        <v>1300</v>
      </c>
      <c r="M30" s="156">
        <v>1400</v>
      </c>
      <c r="N30" s="156">
        <v>1500</v>
      </c>
      <c r="O30" s="156">
        <v>1600</v>
      </c>
      <c r="P30" s="156">
        <v>1700</v>
      </c>
      <c r="Q30" s="156">
        <v>1800</v>
      </c>
      <c r="R30" s="156">
        <v>1900</v>
      </c>
      <c r="S30" s="156">
        <v>2000</v>
      </c>
      <c r="T30" s="156">
        <v>2100</v>
      </c>
      <c r="U30" s="156">
        <v>2200</v>
      </c>
      <c r="V30" s="156">
        <v>2300</v>
      </c>
      <c r="W30" s="156">
        <v>2400</v>
      </c>
    </row>
    <row r="31" spans="1:26" ht="24.95" customHeight="1" x14ac:dyDescent="0.35">
      <c r="A31" s="156" t="s">
        <v>525</v>
      </c>
      <c r="B31" s="157" t="s">
        <v>526</v>
      </c>
      <c r="C31" s="156" t="s">
        <v>527</v>
      </c>
      <c r="D31" s="156" t="s">
        <v>528</v>
      </c>
      <c r="E31" s="156" t="s">
        <v>529</v>
      </c>
      <c r="F31" s="156" t="s">
        <v>530</v>
      </c>
      <c r="G31" s="156" t="s">
        <v>531</v>
      </c>
      <c r="H31" s="156" t="s">
        <v>532</v>
      </c>
      <c r="I31" s="156" t="s">
        <v>533</v>
      </c>
      <c r="J31" s="156" t="s">
        <v>534</v>
      </c>
      <c r="K31" s="156" t="s">
        <v>535</v>
      </c>
      <c r="L31" s="156" t="s">
        <v>536</v>
      </c>
      <c r="M31" s="156" t="s">
        <v>537</v>
      </c>
      <c r="N31" s="156" t="s">
        <v>538</v>
      </c>
      <c r="O31" s="156" t="s">
        <v>539</v>
      </c>
      <c r="P31" s="156" t="s">
        <v>540</v>
      </c>
      <c r="Q31" s="156" t="s">
        <v>541</v>
      </c>
      <c r="R31" s="156" t="s">
        <v>542</v>
      </c>
      <c r="S31" s="156" t="s">
        <v>543</v>
      </c>
      <c r="T31" s="156" t="s">
        <v>544</v>
      </c>
      <c r="U31" s="156" t="s">
        <v>545</v>
      </c>
      <c r="V31" s="156" t="s">
        <v>546</v>
      </c>
      <c r="W31" s="156" t="s">
        <v>547</v>
      </c>
    </row>
    <row r="32" spans="1:26" ht="24.95" customHeight="1" x14ac:dyDescent="0.35">
      <c r="A32" s="156">
        <v>1200</v>
      </c>
      <c r="B32" s="157" t="s">
        <v>535</v>
      </c>
      <c r="C32" s="164">
        <f>'Wood &amp; Fuax HC  C'!C32*(1-Sumary!$B$39)</f>
        <v>27.211275000000001</v>
      </c>
      <c r="D32" s="164">
        <f>'Wood &amp; Fuax HC  C'!D32*(1-Sumary!$B$39)</f>
        <v>29.378700000000002</v>
      </c>
      <c r="E32" s="164">
        <f>'Wood &amp; Fuax HC  C'!E32*(1-Sumary!$B$39)</f>
        <v>31.563675000000003</v>
      </c>
      <c r="F32" s="164">
        <f>'Wood &amp; Fuax HC  C'!F32*(1-Sumary!$B$39)</f>
        <v>35.828325</v>
      </c>
      <c r="G32" s="164">
        <f>'Wood &amp; Fuax HC  C'!G32*(1-Sumary!$B$39)</f>
        <v>38.671424999999999</v>
      </c>
      <c r="H32" s="164">
        <f>'Wood &amp; Fuax HC  C'!H32*(1-Sumary!$B$39)</f>
        <v>44.032950000000007</v>
      </c>
      <c r="I32" s="164">
        <f>'Wood &amp; Fuax HC  C'!I32*(1-Sumary!$B$39)</f>
        <v>48.113324999999996</v>
      </c>
      <c r="J32" s="164">
        <f>'Wood &amp; Fuax HC  C'!J32*(1-Sumary!$B$39)</f>
        <v>51.430274999999995</v>
      </c>
      <c r="K32" s="164">
        <f>'Wood &amp; Fuax HC  C'!K32*(1-Sumary!$B$39)</f>
        <v>55.273724999999999</v>
      </c>
      <c r="L32" s="164">
        <f>'Wood &amp; Fuax HC  C'!L32*(1-Sumary!$B$39)</f>
        <v>59.977124999999994</v>
      </c>
      <c r="M32" s="164">
        <f>'Wood &amp; Fuax HC  C'!M32*(1-Sumary!$B$39)</f>
        <v>61.653150000000004</v>
      </c>
      <c r="N32" s="164">
        <f>'Wood &amp; Fuax HC  C'!N32*(1-Sumary!$B$39)</f>
        <v>67.023449999999997</v>
      </c>
      <c r="O32" s="164">
        <f>'Wood &amp; Fuax HC  C'!O32*(1-Sumary!$B$39)</f>
        <v>72.97290000000001</v>
      </c>
      <c r="P32" s="164">
        <f>'Wood &amp; Fuax HC  C'!P32*(1-Sumary!$B$39)</f>
        <v>74.719125000000005</v>
      </c>
      <c r="Q32" s="164">
        <f>'Wood &amp; Fuax HC  C'!Q32*(1-Sumary!$B$39)</f>
        <v>79.080299999999994</v>
      </c>
      <c r="R32" s="164">
        <f>'Wood &amp; Fuax HC  C'!R32*(1-Sumary!$B$39)</f>
        <v>88.144874999999999</v>
      </c>
      <c r="S32" s="164">
        <f>'Wood &amp; Fuax HC  C'!S32*(1-Sumary!$B$39)</f>
        <v>94.094324999999998</v>
      </c>
      <c r="T32" s="164">
        <f>'Wood &amp; Fuax HC  C'!T32*(1-Sumary!$B$39)</f>
        <v>99.508500000000012</v>
      </c>
      <c r="U32" s="164">
        <f>'Wood &amp; Fuax HC  C'!U32*(1-Sumary!$B$39)</f>
        <v>104.641875</v>
      </c>
      <c r="V32" s="164">
        <f>'Wood &amp; Fuax HC  C'!V32*(1-Sumary!$B$39)</f>
        <v>108.450225</v>
      </c>
      <c r="W32" s="164">
        <f>'Wood &amp; Fuax HC  C'!W32*(1-Sumary!$B$39)</f>
        <v>113.311575</v>
      </c>
    </row>
    <row r="33" spans="1:23" s="155" customFormat="1" ht="24.95" customHeight="1" x14ac:dyDescent="0.35">
      <c r="A33" s="156">
        <v>1800</v>
      </c>
      <c r="B33" s="157" t="s">
        <v>551</v>
      </c>
      <c r="C33" s="164">
        <f>'Wood &amp; Fuax HC  C'!C33*(1-Sumary!$B$39)</f>
        <v>32.239350000000002</v>
      </c>
      <c r="D33" s="164">
        <f>'Wood &amp; Fuax HC  C'!D33*(1-Sumary!$B$39)</f>
        <v>35.240399999999994</v>
      </c>
      <c r="E33" s="164">
        <f>'Wood &amp; Fuax HC  C'!E33*(1-Sumary!$B$39)</f>
        <v>38.2239</v>
      </c>
      <c r="F33" s="164">
        <f>'Wood &amp; Fuax HC  C'!F33*(1-Sumary!$B$39)</f>
        <v>43.602974999999994</v>
      </c>
      <c r="G33" s="164">
        <f>'Wood &amp; Fuax HC  C'!G33*(1-Sumary!$B$39)</f>
        <v>47.165624999999999</v>
      </c>
      <c r="H33" s="164">
        <f>'Wood &amp; Fuax HC  C'!H33*(1-Sumary!$B$39)</f>
        <v>54.273375000000001</v>
      </c>
      <c r="I33" s="164">
        <f>'Wood &amp; Fuax HC  C'!I33*(1-Sumary!$B$39)</f>
        <v>59.845500000000008</v>
      </c>
      <c r="J33" s="164">
        <f>'Wood &amp; Fuax HC  C'!J33*(1-Sumary!$B$39)</f>
        <v>63.548549999999999</v>
      </c>
      <c r="K33" s="164">
        <f>'Wood &amp; Fuax HC  C'!K33*(1-Sumary!$B$39)</f>
        <v>70.963425000000001</v>
      </c>
      <c r="L33" s="164">
        <f>'Wood &amp; Fuax HC  C'!L33*(1-Sumary!$B$39)</f>
        <v>74.999925000000005</v>
      </c>
      <c r="M33" s="164">
        <f>'Wood &amp; Fuax HC  C'!M33*(1-Sumary!$B$39)</f>
        <v>77.693850000000012</v>
      </c>
      <c r="N33" s="164">
        <f>'Wood &amp; Fuax HC  C'!N33*(1-Sumary!$B$39)</f>
        <v>83.081700000000012</v>
      </c>
      <c r="O33" s="164">
        <f>'Wood &amp; Fuax HC  C'!O33*(1-Sumary!$B$39)</f>
        <v>88.504649999999998</v>
      </c>
      <c r="P33" s="164">
        <f>'Wood &amp; Fuax HC  C'!P33*(1-Sumary!$B$39)</f>
        <v>92.119950000000017</v>
      </c>
      <c r="Q33" s="164">
        <f>'Wood &amp; Fuax HC  C'!Q33*(1-Sumary!$B$39)</f>
        <v>99.359325000000013</v>
      </c>
      <c r="R33" s="164">
        <f>'Wood &amp; Fuax HC  C'!R33*(1-Sumary!$B$39)</f>
        <v>107.20417499999999</v>
      </c>
      <c r="S33" s="164">
        <f>'Wood &amp; Fuax HC  C'!S33*(1-Sumary!$B$39)</f>
        <v>114.0399</v>
      </c>
      <c r="T33" s="164">
        <f>'Wood &amp; Fuax HC  C'!T33*(1-Sumary!$B$39)</f>
        <v>122.88509999999999</v>
      </c>
      <c r="U33" s="164">
        <f>'Wood &amp; Fuax HC  C'!U33*(1-Sumary!$B$39)</f>
        <v>128.70292499999999</v>
      </c>
      <c r="V33" s="164">
        <f>'Wood &amp; Fuax HC  C'!V33*(1-Sumary!$B$39)</f>
        <v>135.80189999999999</v>
      </c>
      <c r="W33" s="164">
        <f>'Wood &amp; Fuax HC  C'!W33*(1-Sumary!$B$39)</f>
        <v>143.55022500000001</v>
      </c>
    </row>
    <row r="34" spans="1:23" s="155" customFormat="1" ht="24.95" customHeight="1" x14ac:dyDescent="0.35">
      <c r="A34" s="156">
        <v>2400</v>
      </c>
      <c r="B34" s="157" t="s">
        <v>547</v>
      </c>
      <c r="C34" s="164">
        <f>'Wood &amp; Fuax HC  C'!C34*(1-Sumary!$B$39)</f>
        <v>36.275850000000005</v>
      </c>
      <c r="D34" s="164">
        <f>'Wood &amp; Fuax HC  C'!D34*(1-Sumary!$B$39)</f>
        <v>40.593149999999994</v>
      </c>
      <c r="E34" s="164">
        <f>'Wood &amp; Fuax HC  C'!E34*(1-Sumary!$B$39)</f>
        <v>44.892899999999997</v>
      </c>
      <c r="F34" s="164">
        <f>'Wood &amp; Fuax HC  C'!F34*(1-Sumary!$B$39)</f>
        <v>50.386049999999997</v>
      </c>
      <c r="G34" s="164">
        <f>'Wood &amp; Fuax HC  C'!G34*(1-Sumary!$B$39)</f>
        <v>54.045225000000002</v>
      </c>
      <c r="H34" s="164">
        <f>'Wood &amp; Fuax HC  C'!H34*(1-Sumary!$B$39)</f>
        <v>61.363575000000004</v>
      </c>
      <c r="I34" s="164">
        <f>'Wood &amp; Fuax HC  C'!I34*(1-Sumary!$B$39)</f>
        <v>68.646825000000007</v>
      </c>
      <c r="J34" s="164">
        <f>'Wood &amp; Fuax HC  C'!J34*(1-Sumary!$B$39)</f>
        <v>75.096450000000004</v>
      </c>
      <c r="K34" s="164">
        <f>'Wood &amp; Fuax HC  C'!K34*(1-Sumary!$B$39)</f>
        <v>83.178225000000012</v>
      </c>
      <c r="L34" s="164">
        <f>'Wood &amp; Fuax HC  C'!L34*(1-Sumary!$B$39)</f>
        <v>89.171550000000011</v>
      </c>
      <c r="M34" s="164">
        <f>'Wood &amp; Fuax HC  C'!M34*(1-Sumary!$B$39)</f>
        <v>94.77000000000001</v>
      </c>
      <c r="N34" s="164">
        <f>'Wood &amp; Fuax HC  C'!N34*(1-Sumary!$B$39)</f>
        <v>101.15819999999999</v>
      </c>
      <c r="O34" s="164">
        <f>'Wood &amp; Fuax HC  C'!O34*(1-Sumary!$B$39)</f>
        <v>106.66890000000001</v>
      </c>
      <c r="P34" s="164">
        <f>'Wood &amp; Fuax HC  C'!P34*(1-Sumary!$B$39)</f>
        <v>110.33685</v>
      </c>
      <c r="Q34" s="164">
        <f>'Wood &amp; Fuax HC  C'!Q34*(1-Sumary!$B$39)</f>
        <v>117.64642499999999</v>
      </c>
      <c r="R34" s="164">
        <f>'Wood &amp; Fuax HC  C'!R34*(1-Sumary!$B$39)</f>
        <v>128.64150000000001</v>
      </c>
      <c r="S34" s="164">
        <f>'Wood &amp; Fuax HC  C'!S34*(1-Sumary!$B$39)</f>
        <v>140.80365</v>
      </c>
      <c r="T34" s="164">
        <f>'Wood &amp; Fuax HC  C'!T34*(1-Sumary!$B$39)</f>
        <v>150.58777500000002</v>
      </c>
      <c r="U34" s="164">
        <f>'Wood &amp; Fuax HC  C'!U34*(1-Sumary!$B$39)</f>
        <v>157.19534999999999</v>
      </c>
      <c r="V34" s="164">
        <f>'Wood &amp; Fuax HC  C'!V34*(1-Sumary!$B$39)</f>
        <v>163.18867499999999</v>
      </c>
      <c r="W34" s="164">
        <f>'Wood &amp; Fuax HC  C'!W34*(1-Sumary!$B$39)</f>
        <v>175.22797499999999</v>
      </c>
    </row>
    <row r="35" spans="1:23" s="155" customFormat="1" ht="24.95" customHeight="1" x14ac:dyDescent="0.35">
      <c r="A35" s="156">
        <v>2500</v>
      </c>
      <c r="B35" s="157" t="s">
        <v>548</v>
      </c>
      <c r="C35" s="164">
        <f>'Wood &amp; Fuax HC  C'!C35*(1-Sumary!$B$39)</f>
        <v>44.954325000000004</v>
      </c>
      <c r="D35" s="164">
        <f>'Wood &amp; Fuax HC  C'!D35*(1-Sumary!$B$39)</f>
        <v>49.622624999999999</v>
      </c>
      <c r="E35" s="164">
        <f>'Wood &amp; Fuax HC  C'!E35*(1-Sumary!$B$39)</f>
        <v>54.273375000000001</v>
      </c>
      <c r="F35" s="164">
        <f>'Wood &amp; Fuax HC  C'!F35*(1-Sumary!$B$39)</f>
        <v>66.681224999999998</v>
      </c>
      <c r="G35" s="164">
        <f>'Wood &amp; Fuax HC  C'!G35*(1-Sumary!$B$39)</f>
        <v>73.683674999999994</v>
      </c>
      <c r="H35" s="164">
        <f>'Wood &amp; Fuax HC  C'!H35*(1-Sumary!$B$39)</f>
        <v>81.282825000000003</v>
      </c>
      <c r="I35" s="164">
        <f>'Wood &amp; Fuax HC  C'!I35*(1-Sumary!$B$39)</f>
        <v>86.381100000000004</v>
      </c>
      <c r="J35" s="164">
        <f>'Wood &amp; Fuax HC  C'!J35*(1-Sumary!$B$39)</f>
        <v>96.533775000000006</v>
      </c>
      <c r="K35" s="164">
        <f>'Wood &amp; Fuax HC  C'!K35*(1-Sumary!$B$39)</f>
        <v>102.8781</v>
      </c>
      <c r="L35" s="164">
        <f>'Wood &amp; Fuax HC  C'!L35*(1-Sumary!$B$39)</f>
        <v>108.748575</v>
      </c>
      <c r="M35" s="164">
        <f>'Wood &amp; Fuax HC  C'!M35*(1-Sumary!$B$39)</f>
        <v>116.50567500000002</v>
      </c>
      <c r="N35" s="164"/>
      <c r="O35" s="164"/>
      <c r="P35" s="164"/>
      <c r="Q35" s="164"/>
      <c r="R35" s="164"/>
      <c r="S35" s="164"/>
      <c r="T35" s="164"/>
      <c r="U35" s="164"/>
      <c r="V35" s="164"/>
      <c r="W35" s="164"/>
    </row>
    <row r="36" spans="1:23" s="155" customFormat="1" ht="24.95" customHeight="1" x14ac:dyDescent="0.35">
      <c r="A36" s="155" t="s">
        <v>557</v>
      </c>
      <c r="B36" s="154"/>
    </row>
    <row r="37" spans="1:23" s="155" customFormat="1" ht="24.95" customHeight="1" x14ac:dyDescent="0.35">
      <c r="B37" s="154"/>
    </row>
    <row r="38" spans="1:23" s="155" customFormat="1" ht="24.95" customHeight="1" x14ac:dyDescent="0.35">
      <c r="A38" s="166" t="s">
        <v>558</v>
      </c>
      <c r="B38" s="154"/>
    </row>
    <row r="39" spans="1:23" s="155" customFormat="1" ht="24.95" customHeight="1" x14ac:dyDescent="0.35">
      <c r="A39" s="156" t="s">
        <v>524</v>
      </c>
      <c r="B39" s="157" t="s">
        <v>302</v>
      </c>
      <c r="C39" s="156">
        <v>400</v>
      </c>
      <c r="D39" s="156">
        <v>600</v>
      </c>
      <c r="E39" s="156">
        <v>750</v>
      </c>
      <c r="F39" s="156">
        <v>900</v>
      </c>
      <c r="G39" s="156">
        <v>1050</v>
      </c>
      <c r="H39" s="156">
        <v>1200</v>
      </c>
      <c r="I39" s="156">
        <v>1350</v>
      </c>
      <c r="J39" s="156">
        <v>1500</v>
      </c>
      <c r="K39" s="156">
        <v>1650</v>
      </c>
      <c r="L39" s="156">
        <v>1800</v>
      </c>
      <c r="M39" s="156">
        <v>1950</v>
      </c>
      <c r="N39" s="156">
        <v>2100</v>
      </c>
      <c r="O39" s="156">
        <v>2250</v>
      </c>
      <c r="P39" s="156">
        <v>2400</v>
      </c>
    </row>
    <row r="40" spans="1:23" s="155" customFormat="1" ht="24.95" customHeight="1" x14ac:dyDescent="0.35">
      <c r="A40" s="156" t="s">
        <v>525</v>
      </c>
      <c r="B40" s="157" t="s">
        <v>526</v>
      </c>
      <c r="C40" s="156" t="s">
        <v>527</v>
      </c>
      <c r="D40" s="156">
        <v>23</v>
      </c>
      <c r="E40" s="156" t="s">
        <v>559</v>
      </c>
      <c r="F40" s="156" t="s">
        <v>532</v>
      </c>
      <c r="G40" s="156" t="s">
        <v>560</v>
      </c>
      <c r="H40" s="156" t="s">
        <v>535</v>
      </c>
      <c r="I40" s="156" t="s">
        <v>561</v>
      </c>
      <c r="J40" s="156" t="s">
        <v>538</v>
      </c>
      <c r="K40" s="156" t="s">
        <v>562</v>
      </c>
      <c r="L40" s="156" t="s">
        <v>551</v>
      </c>
      <c r="M40" s="156" t="s">
        <v>563</v>
      </c>
      <c r="N40" s="156" t="s">
        <v>544</v>
      </c>
      <c r="O40" s="156" t="s">
        <v>564</v>
      </c>
      <c r="P40" s="156" t="s">
        <v>547</v>
      </c>
    </row>
    <row r="41" spans="1:23" s="155" customFormat="1" ht="24.95" customHeight="1" x14ac:dyDescent="0.35">
      <c r="A41" s="156">
        <v>1200</v>
      </c>
      <c r="B41" s="157" t="s">
        <v>535</v>
      </c>
      <c r="C41" s="164">
        <f>'Wood &amp; Fuax HC  C'!C41*(1-Sumary!$B$40)</f>
        <v>23.6601</v>
      </c>
      <c r="D41" s="164">
        <f>'Wood &amp; Fuax HC  C'!D41*(1-Sumary!$B$40)</f>
        <v>26.478899999999996</v>
      </c>
      <c r="E41" s="164">
        <f>'Wood &amp; Fuax HC  C'!E41*(1-Sumary!$B$40)</f>
        <v>33.104699999999994</v>
      </c>
      <c r="F41" s="164">
        <f>'Wood &amp; Fuax HC  C'!F41*(1-Sumary!$B$40)</f>
        <v>39.7224</v>
      </c>
      <c r="G41" s="164">
        <f>'Wood &amp; Fuax HC  C'!G41*(1-Sumary!$B$40)</f>
        <v>46.35629999999999</v>
      </c>
      <c r="H41" s="164">
        <f>'Wood &amp; Fuax HC  C'!H41*(1-Sumary!$B$40)</f>
        <v>52.965900000000005</v>
      </c>
      <c r="I41" s="164">
        <f>'Wood &amp; Fuax HC  C'!I41*(1-Sumary!$B$40)</f>
        <v>59.583600000000004</v>
      </c>
      <c r="J41" s="164">
        <f>'Wood &amp; Fuax HC  C'!J41*(1-Sumary!$B$40)</f>
        <v>66.209399999999988</v>
      </c>
      <c r="K41" s="164">
        <f>'Wood &amp; Fuax HC  C'!K41*(1-Sumary!$B$40)</f>
        <v>72.827100000000002</v>
      </c>
      <c r="L41" s="164">
        <f>'Wood &amp; Fuax HC  C'!L41*(1-Sumary!$B$40)</f>
        <v>79.436699999999988</v>
      </c>
      <c r="M41" s="164">
        <f>'Wood &amp; Fuax HC  C'!M41*(1-Sumary!$B$40)</f>
        <v>89.70750000000001</v>
      </c>
      <c r="N41" s="164">
        <f>'Wood &amp; Fuax HC  C'!N41*(1-Sumary!$B$40)</f>
        <v>96.689700000000002</v>
      </c>
      <c r="O41" s="164">
        <f>'Wood &amp; Fuax HC  C'!O41*(1-Sumary!$B$40)</f>
        <v>103.67189999999999</v>
      </c>
      <c r="P41" s="164">
        <f>'Wood &amp; Fuax HC  C'!P41*(1-Sumary!$B$40)</f>
        <v>110.65410000000001</v>
      </c>
    </row>
    <row r="42" spans="1:23" s="155" customFormat="1" ht="24.95" customHeight="1" x14ac:dyDescent="0.35">
      <c r="A42" s="156">
        <v>1800</v>
      </c>
      <c r="B42" s="157" t="s">
        <v>551</v>
      </c>
      <c r="C42" s="164">
        <f>'Wood &amp; Fuax HC  C'!C42*(1-Sumary!$B$40)</f>
        <v>29.305799999999998</v>
      </c>
      <c r="D42" s="164">
        <f>'Wood &amp; Fuax HC  C'!D42*(1-Sumary!$B$40)</f>
        <v>32.813099999999991</v>
      </c>
      <c r="E42" s="164">
        <f>'Wood &amp; Fuax HC  C'!E42*(1-Sumary!$B$40)</f>
        <v>41.010300000000001</v>
      </c>
      <c r="F42" s="164">
        <f>'Wood &amp; Fuax HC  C'!F42*(1-Sumary!$B$40)</f>
        <v>49.215599999999995</v>
      </c>
      <c r="G42" s="164">
        <f>'Wood &amp; Fuax HC  C'!G42*(1-Sumary!$B$40)</f>
        <v>57.429000000000002</v>
      </c>
      <c r="H42" s="164">
        <f>'Wood &amp; Fuax HC  C'!H42*(1-Sumary!$B$40)</f>
        <v>65.626199999999983</v>
      </c>
      <c r="I42" s="164">
        <f>'Wood &amp; Fuax HC  C'!I42*(1-Sumary!$B$40)</f>
        <v>73.831500000000005</v>
      </c>
      <c r="J42" s="164">
        <f>'Wood &amp; Fuax HC  C'!J42*(1-Sumary!$B$40)</f>
        <v>82.044899999999998</v>
      </c>
      <c r="K42" s="164">
        <f>'Wood &amp; Fuax HC  C'!K42*(1-Sumary!$B$40)</f>
        <v>90.250200000000007</v>
      </c>
      <c r="L42" s="164">
        <f>'Wood &amp; Fuax HC  C'!L42*(1-Sumary!$B$40)</f>
        <v>98.439299999999989</v>
      </c>
      <c r="M42" s="164">
        <f>'Wood &amp; Fuax HC  C'!M42*(1-Sumary!$B$40)</f>
        <v>111.15629999999999</v>
      </c>
      <c r="N42" s="164">
        <f>'Wood &amp; Fuax HC  C'!N42*(1-Sumary!$B$40)</f>
        <v>119.80709999999999</v>
      </c>
      <c r="O42" s="164">
        <f>'Wood &amp; Fuax HC  C'!O42*(1-Sumary!$B$40)</f>
        <v>128.44980000000001</v>
      </c>
      <c r="P42" s="164">
        <f>'Wood &amp; Fuax HC  C'!P42*(1-Sumary!$B$40)</f>
        <v>137.1087</v>
      </c>
    </row>
    <row r="43" spans="1:23" s="155" customFormat="1" ht="24.95" customHeight="1" x14ac:dyDescent="0.35">
      <c r="A43" s="156">
        <v>2400</v>
      </c>
      <c r="B43" s="157" t="s">
        <v>547</v>
      </c>
      <c r="C43" s="164">
        <f>'Wood &amp; Fuax HC  C'!C43*(1-Sumary!$B$40)</f>
        <v>34.967700000000001</v>
      </c>
      <c r="D43" s="164">
        <f>'Wood &amp; Fuax HC  C'!D43*(1-Sumary!$B$40)</f>
        <v>39.139199999999995</v>
      </c>
      <c r="E43" s="164">
        <f>'Wood &amp; Fuax HC  C'!E43*(1-Sumary!$B$40)</f>
        <v>48.923999999999992</v>
      </c>
      <c r="F43" s="164">
        <f>'Wood &amp; Fuax HC  C'!F43*(1-Sumary!$B$40)</f>
        <v>58.716899999999988</v>
      </c>
      <c r="G43" s="164">
        <f>'Wood &amp; Fuax HC  C'!G43*(1-Sumary!$B$40)</f>
        <v>68.509799999999998</v>
      </c>
      <c r="H43" s="164">
        <f>'Wood &amp; Fuax HC  C'!H43*(1-Sumary!$B$40)</f>
        <v>78.294599999999988</v>
      </c>
      <c r="I43" s="164">
        <f>'Wood &amp; Fuax HC  C'!I43*(1-Sumary!$B$40)</f>
        <v>88.079399999999993</v>
      </c>
      <c r="J43" s="164">
        <f>'Wood &amp; Fuax HC  C'!J43*(1-Sumary!$B$40)</f>
        <v>97.880400000000009</v>
      </c>
      <c r="K43" s="164">
        <f>'Wood &amp; Fuax HC  C'!K43*(1-Sumary!$B$40)</f>
        <v>107.65709999999999</v>
      </c>
      <c r="L43" s="164">
        <f>'Wood &amp; Fuax HC  C'!L43*(1-Sumary!$B$40)</f>
        <v>117.43379999999998</v>
      </c>
      <c r="M43" s="164">
        <f>'Wood &amp; Fuax HC  C'!M43*(1-Sumary!$B$40)</f>
        <v>132.60509999999999</v>
      </c>
      <c r="N43" s="164">
        <f>'Wood &amp; Fuax HC  C'!N43*(1-Sumary!$B$40)</f>
        <v>142.93260000000001</v>
      </c>
      <c r="O43" s="164">
        <f>'Wood &amp; Fuax HC  C'!O43*(1-Sumary!$B$40)</f>
        <v>153.25200000000001</v>
      </c>
      <c r="P43" s="164">
        <f>'Wood &amp; Fuax HC  C'!P43*(1-Sumary!$B$40)</f>
        <v>163.57139999999998</v>
      </c>
    </row>
    <row r="44" spans="1:23" s="155" customFormat="1" ht="24.95" customHeight="1" x14ac:dyDescent="0.35">
      <c r="B44" s="154"/>
    </row>
    <row r="45" spans="1:23" s="155" customFormat="1" ht="24.95" customHeight="1" x14ac:dyDescent="0.35">
      <c r="A45" s="166" t="s">
        <v>565</v>
      </c>
      <c r="B45" s="154"/>
    </row>
    <row r="46" spans="1:23" s="155" customFormat="1" ht="24.95" customHeight="1" x14ac:dyDescent="0.35">
      <c r="B46" s="154"/>
      <c r="F46" s="155" t="s">
        <v>566</v>
      </c>
    </row>
    <row r="47" spans="1:23" s="155" customFormat="1" ht="24.95" customHeight="1" x14ac:dyDescent="0.35">
      <c r="A47" s="156" t="s">
        <v>524</v>
      </c>
      <c r="B47" s="157" t="s">
        <v>302</v>
      </c>
      <c r="C47" s="156">
        <v>400</v>
      </c>
      <c r="D47" s="156">
        <v>600</v>
      </c>
      <c r="E47" s="156">
        <v>750</v>
      </c>
      <c r="F47" s="156">
        <v>900</v>
      </c>
      <c r="G47" s="156">
        <v>1050</v>
      </c>
      <c r="H47" s="156">
        <v>1200</v>
      </c>
      <c r="I47" s="156">
        <v>1350</v>
      </c>
      <c r="J47" s="156">
        <v>1500</v>
      </c>
      <c r="K47" s="156">
        <v>1650</v>
      </c>
      <c r="L47" s="156">
        <v>1800</v>
      </c>
      <c r="M47" s="156">
        <v>1950</v>
      </c>
      <c r="N47" s="156">
        <v>2100</v>
      </c>
      <c r="O47" s="156">
        <v>2250</v>
      </c>
      <c r="P47" s="156">
        <v>2400</v>
      </c>
    </row>
    <row r="48" spans="1:23" s="155" customFormat="1" ht="24.95" customHeight="1" x14ac:dyDescent="0.35">
      <c r="A48" s="156" t="s">
        <v>525</v>
      </c>
      <c r="B48" s="157" t="s">
        <v>526</v>
      </c>
      <c r="C48" s="156" t="s">
        <v>527</v>
      </c>
      <c r="D48" s="156">
        <v>23</v>
      </c>
      <c r="E48" s="156" t="s">
        <v>559</v>
      </c>
      <c r="F48" s="156" t="s">
        <v>532</v>
      </c>
      <c r="G48" s="156" t="s">
        <v>560</v>
      </c>
      <c r="H48" s="156" t="s">
        <v>535</v>
      </c>
      <c r="I48" s="156" t="s">
        <v>561</v>
      </c>
      <c r="J48" s="156" t="s">
        <v>538</v>
      </c>
      <c r="K48" s="156" t="s">
        <v>562</v>
      </c>
      <c r="L48" s="156" t="s">
        <v>551</v>
      </c>
      <c r="M48" s="156" t="s">
        <v>563</v>
      </c>
      <c r="N48" s="156" t="s">
        <v>544</v>
      </c>
      <c r="O48" s="156" t="s">
        <v>564</v>
      </c>
      <c r="P48" s="156" t="s">
        <v>547</v>
      </c>
    </row>
    <row r="49" spans="1:16" s="155" customFormat="1" ht="24.95" customHeight="1" x14ac:dyDescent="0.35">
      <c r="A49" s="156">
        <v>1200</v>
      </c>
      <c r="B49" s="157" t="s">
        <v>535</v>
      </c>
      <c r="C49" s="164">
        <f>'Wood &amp; Fuax HC  C'!C49*(1-Sumary!$B$40)</f>
        <v>28.390499999999996</v>
      </c>
      <c r="D49" s="164">
        <f>'Wood &amp; Fuax HC  C'!D49*(1-Sumary!$B$40)</f>
        <v>31.784399999999998</v>
      </c>
      <c r="E49" s="164">
        <f>'Wood &amp; Fuax HC  C'!E49*(1-Sumary!$B$40)</f>
        <v>39.7224</v>
      </c>
      <c r="F49" s="164">
        <f>'Wood &amp; Fuax HC  C'!F49*(1-Sumary!$B$40)</f>
        <v>47.668500000000002</v>
      </c>
      <c r="G49" s="164">
        <f>'Wood &amp; Fuax HC  C'!G49*(1-Sumary!$B$40)</f>
        <v>55.614599999999996</v>
      </c>
      <c r="H49" s="164">
        <f>'Wood &amp; Fuax HC  C'!H49*(1-Sumary!$B$40)</f>
        <v>63.560699999999997</v>
      </c>
      <c r="I49" s="164">
        <f>'Wood &amp; Fuax HC  C'!I49*(1-Sumary!$B$40)</f>
        <v>71.506799999999998</v>
      </c>
      <c r="J49" s="164">
        <f>'Wood &amp; Fuax HC  C'!J49*(1-Sumary!$B$40)</f>
        <v>79.444800000000001</v>
      </c>
      <c r="K49" s="164">
        <f>'Wood &amp; Fuax HC  C'!K49*(1-Sumary!$B$40)</f>
        <v>87.398999999999987</v>
      </c>
      <c r="L49" s="164">
        <f>'Wood &amp; Fuax HC  C'!L49*(1-Sumary!$B$40)</f>
        <v>95.320800000000006</v>
      </c>
      <c r="M49" s="164">
        <f>'Wood &amp; Fuax HC  C'!M49*(1-Sumary!$B$40)</f>
        <v>107.64089999999999</v>
      </c>
      <c r="N49" s="164">
        <f>'Wood &amp; Fuax HC  C'!N49*(1-Sumary!$B$40)</f>
        <v>116.01629999999999</v>
      </c>
      <c r="O49" s="164">
        <f>'Wood &amp; Fuax HC  C'!O49*(1-Sumary!$B$40)</f>
        <v>124.39980000000001</v>
      </c>
      <c r="P49" s="164">
        <f>'Wood &amp; Fuax HC  C'!P49*(1-Sumary!$B$40)</f>
        <v>132.77519999999998</v>
      </c>
    </row>
    <row r="50" spans="1:16" s="155" customFormat="1" ht="24.95" customHeight="1" x14ac:dyDescent="0.35">
      <c r="A50" s="156">
        <v>1800</v>
      </c>
      <c r="B50" s="157" t="s">
        <v>551</v>
      </c>
      <c r="C50" s="164">
        <f>'Wood &amp; Fuax HC  C'!C50*(1-Sumary!$B$40)</f>
        <v>35.170200000000001</v>
      </c>
      <c r="D50" s="164">
        <f>'Wood &amp; Fuax HC  C'!D50*(1-Sumary!$B$40)</f>
        <v>39.374099999999999</v>
      </c>
      <c r="E50" s="164">
        <f>'Wood &amp; Fuax HC  C'!E50*(1-Sumary!$B$40)</f>
        <v>49.207499999999996</v>
      </c>
      <c r="F50" s="164">
        <f>'Wood &amp; Fuax HC  C'!F50*(1-Sumary!$B$40)</f>
        <v>59.065200000000004</v>
      </c>
      <c r="G50" s="164">
        <f>'Wood &amp; Fuax HC  C'!G50*(1-Sumary!$B$40)</f>
        <v>68.914799999999985</v>
      </c>
      <c r="H50" s="164">
        <f>'Wood &amp; Fuax HC  C'!H50*(1-Sumary!$B$40)</f>
        <v>78.748199999999997</v>
      </c>
      <c r="I50" s="164">
        <f>'Wood &amp; Fuax HC  C'!I50*(1-Sumary!$B$40)</f>
        <v>88.597800000000007</v>
      </c>
      <c r="J50" s="164">
        <f>'Wood &amp; Fuax HC  C'!J50*(1-Sumary!$B$40)</f>
        <v>98.455499999999986</v>
      </c>
      <c r="K50" s="164">
        <f>'Wood &amp; Fuax HC  C'!K50*(1-Sumary!$B$40)</f>
        <v>108.3051</v>
      </c>
      <c r="L50" s="164">
        <f>'Wood &amp; Fuax HC  C'!L50*(1-Sumary!$B$40)</f>
        <v>118.1223</v>
      </c>
      <c r="M50" s="164">
        <f>'Wood &amp; Fuax HC  C'!M50*(1-Sumary!$B$40)</f>
        <v>133.3827</v>
      </c>
      <c r="N50" s="164">
        <f>'Wood &amp; Fuax HC  C'!N50*(1-Sumary!$B$40)</f>
        <v>143.76689999999999</v>
      </c>
      <c r="O50" s="164">
        <f>'Wood &amp; Fuax HC  C'!O50*(1-Sumary!$B$40)</f>
        <v>154.15109999999999</v>
      </c>
      <c r="P50" s="164">
        <f>'Wood &amp; Fuax HC  C'!P50*(1-Sumary!$B$40)</f>
        <v>164.53529999999998</v>
      </c>
    </row>
    <row r="51" spans="1:16" s="155" customFormat="1" ht="24.95" customHeight="1" x14ac:dyDescent="0.35">
      <c r="A51" s="156">
        <v>2400</v>
      </c>
      <c r="B51" s="157" t="s">
        <v>547</v>
      </c>
      <c r="C51" s="164">
        <f>'Wood &amp; Fuax HC  C'!C51*(1-Sumary!$B$40)</f>
        <v>41.966099999999997</v>
      </c>
      <c r="D51" s="164">
        <f>'Wood &amp; Fuax HC  C'!D51*(1-Sumary!$B$40)</f>
        <v>46.963799999999992</v>
      </c>
      <c r="E51" s="164">
        <f>'Wood &amp; Fuax HC  C'!E51*(1-Sumary!$B$40)</f>
        <v>58.708799999999997</v>
      </c>
      <c r="F51" s="164">
        <f>'Wood &amp; Fuax HC  C'!F51*(1-Sumary!$B$40)</f>
        <v>70.461899999999986</v>
      </c>
      <c r="G51" s="164">
        <f>'Wood &amp; Fuax HC  C'!G51*(1-Sumary!$B$40)</f>
        <v>82.20689999999999</v>
      </c>
      <c r="H51" s="164">
        <f>'Wood &amp; Fuax HC  C'!H51*(1-Sumary!$B$40)</f>
        <v>93.951899999999995</v>
      </c>
      <c r="I51" s="164">
        <f>'Wood &amp; Fuax HC  C'!I51*(1-Sumary!$B$40)</f>
        <v>105.6969</v>
      </c>
      <c r="J51" s="164">
        <f>'Wood &amp; Fuax HC  C'!J51*(1-Sumary!$B$40)</f>
        <v>117.45</v>
      </c>
      <c r="K51" s="164">
        <f>'Wood &amp; Fuax HC  C'!K51*(1-Sumary!$B$40)</f>
        <v>129.19499999999999</v>
      </c>
      <c r="L51" s="164">
        <f>'Wood &amp; Fuax HC  C'!L51*(1-Sumary!$B$40)</f>
        <v>140.92379999999997</v>
      </c>
      <c r="M51" s="164">
        <f>'Wood &amp; Fuax HC  C'!M51*(1-Sumary!$B$40)</f>
        <v>159.12449999999998</v>
      </c>
      <c r="N51" s="164">
        <f>'Wood &amp; Fuax HC  C'!N51*(1-Sumary!$B$40)</f>
        <v>171.5094</v>
      </c>
      <c r="O51" s="164">
        <f>'Wood &amp; Fuax HC  C'!O51*(1-Sumary!$B$40)</f>
        <v>183.9024</v>
      </c>
      <c r="P51" s="164">
        <f>'Wood &amp; Fuax HC  C'!P51*(1-Sumary!$B$40)</f>
        <v>196.28729999999999</v>
      </c>
    </row>
    <row r="52" spans="1:16" s="155" customFormat="1" ht="24.95" customHeight="1" x14ac:dyDescent="0.35">
      <c r="B52" s="154"/>
    </row>
    <row r="53" spans="1:16" s="155" customFormat="1" ht="24.95" customHeight="1" x14ac:dyDescent="0.35">
      <c r="A53" s="166" t="s">
        <v>567</v>
      </c>
      <c r="B53" s="154"/>
    </row>
    <row r="54" spans="1:16" s="155" customFormat="1" ht="24.95" customHeight="1" x14ac:dyDescent="0.35">
      <c r="A54" s="156" t="s">
        <v>524</v>
      </c>
      <c r="B54" s="157" t="s">
        <v>302</v>
      </c>
      <c r="C54" s="156">
        <v>400</v>
      </c>
      <c r="D54" s="156">
        <v>600</v>
      </c>
      <c r="E54" s="156">
        <v>750</v>
      </c>
      <c r="F54" s="156">
        <v>900</v>
      </c>
      <c r="G54" s="156">
        <v>1050</v>
      </c>
      <c r="H54" s="156">
        <v>1200</v>
      </c>
      <c r="I54" s="156">
        <v>1350</v>
      </c>
      <c r="J54" s="156">
        <v>1500</v>
      </c>
      <c r="K54" s="156">
        <v>1650</v>
      </c>
      <c r="L54" s="156">
        <v>1800</v>
      </c>
      <c r="M54" s="156">
        <v>1950</v>
      </c>
      <c r="N54" s="156">
        <v>2100</v>
      </c>
      <c r="O54" s="156">
        <v>2250</v>
      </c>
      <c r="P54" s="156">
        <v>2400</v>
      </c>
    </row>
    <row r="55" spans="1:16" s="155" customFormat="1" ht="24.95" customHeight="1" x14ac:dyDescent="0.35">
      <c r="A55" s="156" t="s">
        <v>525</v>
      </c>
      <c r="B55" s="157" t="s">
        <v>526</v>
      </c>
      <c r="C55" s="156" t="s">
        <v>527</v>
      </c>
      <c r="D55" s="156">
        <v>23</v>
      </c>
      <c r="E55" s="156" t="s">
        <v>559</v>
      </c>
      <c r="F55" s="156" t="s">
        <v>532</v>
      </c>
      <c r="G55" s="156" t="s">
        <v>560</v>
      </c>
      <c r="H55" s="156" t="s">
        <v>535</v>
      </c>
      <c r="I55" s="156" t="s">
        <v>561</v>
      </c>
      <c r="J55" s="156" t="s">
        <v>538</v>
      </c>
      <c r="K55" s="156" t="s">
        <v>562</v>
      </c>
      <c r="L55" s="156" t="s">
        <v>551</v>
      </c>
      <c r="M55" s="156" t="s">
        <v>563</v>
      </c>
      <c r="N55" s="156" t="s">
        <v>544</v>
      </c>
      <c r="O55" s="156" t="s">
        <v>564</v>
      </c>
      <c r="P55" s="156" t="s">
        <v>547</v>
      </c>
    </row>
    <row r="56" spans="1:16" s="155" customFormat="1" ht="24.95" customHeight="1" x14ac:dyDescent="0.35">
      <c r="A56" s="167">
        <v>1200</v>
      </c>
      <c r="B56" s="168" t="s">
        <v>535</v>
      </c>
      <c r="C56" s="164">
        <f>'Wood &amp; Fuax HC  C'!C56*(1-Sumary!$B$40)</f>
        <v>26.535599999999999</v>
      </c>
      <c r="D56" s="164">
        <f>'Wood &amp; Fuax HC  C'!D56*(1-Sumary!$B$40)</f>
        <v>29.694599999999998</v>
      </c>
      <c r="E56" s="164">
        <f>'Wood &amp; Fuax HC  C'!E56*(1-Sumary!$B$40)</f>
        <v>37.122299999999996</v>
      </c>
      <c r="F56" s="164">
        <f>'Wood &amp; Fuax HC  C'!F56*(1-Sumary!$B$40)</f>
        <v>44.541899999999998</v>
      </c>
      <c r="G56" s="164">
        <f>'Wood &amp; Fuax HC  C'!G56*(1-Sumary!$B$40)</f>
        <v>51.969599999999993</v>
      </c>
      <c r="H56" s="164">
        <f>'Wood &amp; Fuax HC  C'!H56*(1-Sumary!$B$40)</f>
        <v>59.389199999999995</v>
      </c>
      <c r="I56" s="164">
        <f>'Wood &amp; Fuax HC  C'!I56*(1-Sumary!$B$40)</f>
        <v>66.825000000000003</v>
      </c>
      <c r="J56" s="164">
        <f>'Wood &amp; Fuax HC  C'!J56*(1-Sumary!$B$40)</f>
        <v>74.252700000000004</v>
      </c>
      <c r="K56" s="164">
        <f>'Wood &amp; Fuax HC  C'!K56*(1-Sumary!$B$40)</f>
        <v>81.672299999999993</v>
      </c>
      <c r="L56" s="164">
        <f>'Wood &amp; Fuax HC  C'!L56*(1-Sumary!$B$40)</f>
        <v>89.083799999999997</v>
      </c>
      <c r="M56" s="164">
        <f>'Wood &amp; Fuax HC  C'!M56*(1-Sumary!$B$40)</f>
        <v>100.58579999999999</v>
      </c>
      <c r="N56" s="164">
        <f>'Wood &amp; Fuax HC  C'!N56*(1-Sumary!$B$40)</f>
        <v>108.41849999999998</v>
      </c>
      <c r="O56" s="164">
        <f>'Wood &amp; Fuax HC  C'!O56*(1-Sumary!$B$40)</f>
        <v>116.25120000000001</v>
      </c>
      <c r="P56" s="164">
        <f>'Wood &amp; Fuax HC  C'!P56*(1-Sumary!$B$40)</f>
        <v>124.0839</v>
      </c>
    </row>
    <row r="57" spans="1:16" s="155" customFormat="1" ht="24.95" customHeight="1" x14ac:dyDescent="0.35">
      <c r="A57" s="167">
        <v>1800</v>
      </c>
      <c r="B57" s="168" t="s">
        <v>551</v>
      </c>
      <c r="C57" s="164">
        <f>'Wood &amp; Fuax HC  C'!C57*(1-Sumary!$B$40)</f>
        <v>32.869799999999998</v>
      </c>
      <c r="D57" s="164">
        <f>'Wood &amp; Fuax HC  C'!D57*(1-Sumary!$B$40)</f>
        <v>36.798299999999998</v>
      </c>
      <c r="E57" s="164">
        <f>'Wood &amp; Fuax HC  C'!E57*(1-Sumary!$B$40)</f>
        <v>45.991799999999998</v>
      </c>
      <c r="F57" s="164">
        <f>'Wood &amp; Fuax HC  C'!F57*(1-Sumary!$B$40)</f>
        <v>55.185299999999991</v>
      </c>
      <c r="G57" s="164">
        <f>'Wood &amp; Fuax HC  C'!G57*(1-Sumary!$B$40)</f>
        <v>64.394999999999996</v>
      </c>
      <c r="H57" s="164">
        <f>'Wood &amp; Fuax HC  C'!H57*(1-Sumary!$B$40)</f>
        <v>73.596599999999995</v>
      </c>
      <c r="I57" s="164">
        <f>'Wood &amp; Fuax HC  C'!I57*(1-Sumary!$B$40)</f>
        <v>82.798199999999994</v>
      </c>
      <c r="J57" s="164">
        <f>'Wood &amp; Fuax HC  C'!J57*(1-Sumary!$B$40)</f>
        <v>91.999799999999993</v>
      </c>
      <c r="K57" s="164">
        <f>'Wood &amp; Fuax HC  C'!K57*(1-Sumary!$B$40)</f>
        <v>101.20949999999999</v>
      </c>
      <c r="L57" s="164">
        <f>'Wood &amp; Fuax HC  C'!L57*(1-Sumary!$B$40)</f>
        <v>110.38679999999999</v>
      </c>
      <c r="M57" s="164">
        <f>'Wood &amp; Fuax HC  C'!M57*(1-Sumary!$B$40)</f>
        <v>124.64279999999998</v>
      </c>
      <c r="N57" s="164">
        <f>'Wood &amp; Fuax HC  C'!N57*(1-Sumary!$B$40)</f>
        <v>134.3466</v>
      </c>
      <c r="O57" s="164">
        <f>'Wood &amp; Fuax HC  C'!O57*(1-Sumary!$B$40)</f>
        <v>144.0504</v>
      </c>
      <c r="P57" s="164">
        <f>'Wood &amp; Fuax HC  C'!P57*(1-Sumary!$B$40)</f>
        <v>153.7542</v>
      </c>
    </row>
    <row r="58" spans="1:16" s="155" customFormat="1" ht="24.95" customHeight="1" x14ac:dyDescent="0.35">
      <c r="A58" s="167">
        <v>2400</v>
      </c>
      <c r="B58" s="168" t="s">
        <v>547</v>
      </c>
      <c r="C58" s="164">
        <f>'Wood &amp; Fuax HC  C'!C58*(1-Sumary!$B$40)</f>
        <v>39.220199999999998</v>
      </c>
      <c r="D58" s="164">
        <f>'Wood &amp; Fuax HC  C'!D58*(1-Sumary!$B$40)</f>
        <v>43.885799999999989</v>
      </c>
      <c r="E58" s="164">
        <f>'Wood &amp; Fuax HC  C'!E58*(1-Sumary!$B$40)</f>
        <v>54.869399999999999</v>
      </c>
      <c r="F58" s="164">
        <f>'Wood &amp; Fuax HC  C'!F58*(1-Sumary!$B$40)</f>
        <v>65.852999999999994</v>
      </c>
      <c r="G58" s="164">
        <f>'Wood &amp; Fuax HC  C'!G58*(1-Sumary!$B$40)</f>
        <v>76.820400000000006</v>
      </c>
      <c r="H58" s="164">
        <f>'Wood &amp; Fuax HC  C'!H58*(1-Sumary!$B$40)</f>
        <v>87.804000000000002</v>
      </c>
      <c r="I58" s="164">
        <f>'Wood &amp; Fuax HC  C'!I58*(1-Sumary!$B$40)</f>
        <v>98.7714</v>
      </c>
      <c r="J58" s="164">
        <f>'Wood &amp; Fuax HC  C'!J58*(1-Sumary!$B$40)</f>
        <v>109.76309999999999</v>
      </c>
      <c r="K58" s="164">
        <f>'Wood &amp; Fuax HC  C'!K58*(1-Sumary!$B$40)</f>
        <v>120.73050000000001</v>
      </c>
      <c r="L58" s="164">
        <f>'Wood &amp; Fuax HC  C'!L58*(1-Sumary!$B$40)</f>
        <v>131.68979999999999</v>
      </c>
      <c r="M58" s="164">
        <f>'Wood &amp; Fuax HC  C'!M58*(1-Sumary!$B$40)</f>
        <v>148.69980000000001</v>
      </c>
      <c r="N58" s="164">
        <f>'Wood &amp; Fuax HC  C'!N58*(1-Sumary!$B$40)</f>
        <v>160.2747</v>
      </c>
      <c r="O58" s="164">
        <f>'Wood &amp; Fuax HC  C'!O58*(1-Sumary!$B$40)</f>
        <v>171.84959999999998</v>
      </c>
      <c r="P58" s="164">
        <f>'Wood &amp; Fuax HC  C'!P58*(1-Sumary!$B$40)</f>
        <v>183.43260000000001</v>
      </c>
    </row>
    <row r="59" spans="1:16" s="155" customFormat="1" ht="24.95" customHeight="1" x14ac:dyDescent="0.35">
      <c r="B59" s="154"/>
    </row>
    <row r="60" spans="1:16" s="155" customFormat="1" ht="24.95" customHeight="1" x14ac:dyDescent="0.35">
      <c r="A60" s="166" t="s">
        <v>568</v>
      </c>
    </row>
    <row r="61" spans="1:16" s="155" customFormat="1" ht="24.95" customHeight="1" x14ac:dyDescent="0.35">
      <c r="B61" s="154"/>
    </row>
    <row r="62" spans="1:16" s="155" customFormat="1" ht="24.95" customHeight="1" x14ac:dyDescent="0.35">
      <c r="A62" s="156" t="s">
        <v>524</v>
      </c>
      <c r="B62" s="157" t="s">
        <v>302</v>
      </c>
      <c r="C62" s="156">
        <v>400</v>
      </c>
      <c r="D62" s="156">
        <v>600</v>
      </c>
      <c r="E62" s="156">
        <v>750</v>
      </c>
      <c r="F62" s="156">
        <v>900</v>
      </c>
      <c r="G62" s="156">
        <v>1050</v>
      </c>
      <c r="H62" s="156">
        <v>1200</v>
      </c>
      <c r="I62" s="156">
        <v>1350</v>
      </c>
      <c r="J62" s="156">
        <v>1500</v>
      </c>
      <c r="K62" s="156">
        <v>1650</v>
      </c>
      <c r="L62" s="156">
        <v>1800</v>
      </c>
      <c r="M62" s="156">
        <v>1950</v>
      </c>
      <c r="N62" s="156">
        <v>2100</v>
      </c>
      <c r="O62" s="156">
        <v>2250</v>
      </c>
      <c r="P62" s="156">
        <v>2400</v>
      </c>
    </row>
    <row r="63" spans="1:16" s="155" customFormat="1" ht="24.95" customHeight="1" x14ac:dyDescent="0.35">
      <c r="A63" s="156" t="s">
        <v>525</v>
      </c>
      <c r="B63" s="157" t="s">
        <v>526</v>
      </c>
      <c r="C63" s="156" t="s">
        <v>527</v>
      </c>
      <c r="D63" s="156">
        <v>23</v>
      </c>
      <c r="E63" s="156" t="s">
        <v>559</v>
      </c>
      <c r="F63" s="156" t="s">
        <v>532</v>
      </c>
      <c r="G63" s="156" t="s">
        <v>560</v>
      </c>
      <c r="H63" s="156" t="s">
        <v>535</v>
      </c>
      <c r="I63" s="156" t="s">
        <v>561</v>
      </c>
      <c r="J63" s="156" t="s">
        <v>538</v>
      </c>
      <c r="K63" s="156" t="s">
        <v>562</v>
      </c>
      <c r="L63" s="156" t="s">
        <v>551</v>
      </c>
      <c r="M63" s="156" t="s">
        <v>563</v>
      </c>
      <c r="N63" s="156" t="s">
        <v>544</v>
      </c>
      <c r="O63" s="156" t="s">
        <v>564</v>
      </c>
      <c r="P63" s="156" t="s">
        <v>547</v>
      </c>
    </row>
    <row r="64" spans="1:16" s="155" customFormat="1" ht="24.95" customHeight="1" x14ac:dyDescent="0.35">
      <c r="A64" s="156">
        <v>1200</v>
      </c>
      <c r="B64" s="157" t="s">
        <v>535</v>
      </c>
      <c r="C64" s="164">
        <f>'Wood &amp; Fuax HC  C'!C64*(1-Sumary!$B$40)</f>
        <v>31.832999999999998</v>
      </c>
      <c r="D64" s="164">
        <f>'Wood &amp; Fuax HC  C'!D64*(1-Sumary!$B$40)</f>
        <v>35.631900000000002</v>
      </c>
      <c r="E64" s="164">
        <f>'Wood &amp; Fuax HC  C'!E64*(1-Sumary!$B$40)</f>
        <v>44.541899999999998</v>
      </c>
      <c r="F64" s="164">
        <f>'Wood &amp; Fuax HC  C'!F64*(1-Sumary!$B$40)</f>
        <v>53.451899999999995</v>
      </c>
      <c r="G64" s="164">
        <f>'Wood &amp; Fuax HC  C'!G64*(1-Sumary!$B$40)</f>
        <v>62.361899999999991</v>
      </c>
      <c r="H64" s="164">
        <f>'Wood &amp; Fuax HC  C'!H64*(1-Sumary!$B$40)</f>
        <v>71.28</v>
      </c>
      <c r="I64" s="164">
        <f>'Wood &amp; Fuax HC  C'!I64*(1-Sumary!$B$40)</f>
        <v>80.19</v>
      </c>
      <c r="J64" s="164">
        <f>'Wood &amp; Fuax HC  C'!J64*(1-Sumary!$B$40)</f>
        <v>89.1</v>
      </c>
      <c r="K64" s="164">
        <f>'Wood &amp; Fuax HC  C'!K64*(1-Sumary!$B$40)</f>
        <v>98.009999999999991</v>
      </c>
      <c r="L64" s="164">
        <f>'Wood &amp; Fuax HC  C'!L64*(1-Sumary!$B$40)</f>
        <v>106.89570000000001</v>
      </c>
      <c r="M64" s="164">
        <f>'Wood &amp; Fuax HC  C'!M64*(1-Sumary!$B$40)</f>
        <v>120.71429999999998</v>
      </c>
      <c r="N64" s="164">
        <f>'Wood &amp; Fuax HC  C'!N64*(1-Sumary!$B$40)</f>
        <v>130.1103</v>
      </c>
      <c r="O64" s="164">
        <f>'Wood &amp; Fuax HC  C'!O64*(1-Sumary!$B$40)</f>
        <v>139.4982</v>
      </c>
      <c r="P64" s="164">
        <f>'Wood &amp; Fuax HC  C'!P64*(1-Sumary!$B$40)</f>
        <v>148.9023</v>
      </c>
    </row>
    <row r="65" spans="1:16" s="155" customFormat="1" ht="24.95" customHeight="1" x14ac:dyDescent="0.35">
      <c r="A65" s="156">
        <v>1800</v>
      </c>
      <c r="B65" s="157" t="s">
        <v>551</v>
      </c>
      <c r="C65" s="164">
        <f>'Wood &amp; Fuax HC  C'!C65*(1-Sumary!$B$40)</f>
        <v>39.446999999999996</v>
      </c>
      <c r="D65" s="164">
        <f>'Wood &amp; Fuax HC  C'!D65*(1-Sumary!$B$40)</f>
        <v>44.153099999999995</v>
      </c>
      <c r="E65" s="164">
        <f>'Wood &amp; Fuax HC  C'!E65*(1-Sumary!$B$40)</f>
        <v>55.177199999999999</v>
      </c>
      <c r="F65" s="164">
        <f>'Wood &amp; Fuax HC  C'!F65*(1-Sumary!$B$40)</f>
        <v>66.233699999999999</v>
      </c>
      <c r="G65" s="164">
        <f>'Wood &amp; Fuax HC  C'!G65*(1-Sumary!$B$40)</f>
        <v>77.282099999999986</v>
      </c>
      <c r="H65" s="164">
        <f>'Wood &amp; Fuax HC  C'!H65*(1-Sumary!$B$40)</f>
        <v>88.314299999999989</v>
      </c>
      <c r="I65" s="164">
        <f>'Wood &amp; Fuax HC  C'!I65*(1-Sumary!$B$40)</f>
        <v>99.362700000000004</v>
      </c>
      <c r="J65" s="164">
        <f>'Wood &amp; Fuax HC  C'!J65*(1-Sumary!$B$40)</f>
        <v>110.4111</v>
      </c>
      <c r="K65" s="164">
        <f>'Wood &amp; Fuax HC  C'!K65*(1-Sumary!$B$40)</f>
        <v>121.45139999999999</v>
      </c>
      <c r="L65" s="164">
        <f>'Wood &amp; Fuax HC  C'!L65*(1-Sumary!$B$40)</f>
        <v>132.4674</v>
      </c>
      <c r="M65" s="164">
        <f>'Wood &amp; Fuax HC  C'!M65*(1-Sumary!$B$40)</f>
        <v>149.57459999999998</v>
      </c>
      <c r="N65" s="164">
        <f>'Wood &amp; Fuax HC  C'!N65*(1-Sumary!$B$40)</f>
        <v>161.22239999999999</v>
      </c>
      <c r="O65" s="164">
        <f>'Wood &amp; Fuax HC  C'!O65*(1-Sumary!$B$40)</f>
        <v>172.87019999999998</v>
      </c>
      <c r="P65" s="164">
        <f>'Wood &amp; Fuax HC  C'!P65*(1-Sumary!$B$40)</f>
        <v>184.5018</v>
      </c>
    </row>
    <row r="66" spans="1:16" s="155" customFormat="1" ht="24.95" customHeight="1" x14ac:dyDescent="0.35">
      <c r="A66" s="156">
        <v>2400</v>
      </c>
      <c r="B66" s="157" t="s">
        <v>547</v>
      </c>
      <c r="C66" s="164">
        <f>'Wood &amp; Fuax HC  C'!C66*(1-Sumary!$B$40)</f>
        <v>47.061</v>
      </c>
      <c r="D66" s="164">
        <f>'Wood &amp; Fuax HC  C'!D66*(1-Sumary!$B$40)</f>
        <v>52.674300000000002</v>
      </c>
      <c r="E66" s="164">
        <f>'Wood &amp; Fuax HC  C'!E66*(1-Sumary!$B$40)</f>
        <v>65.836799999999997</v>
      </c>
      <c r="F66" s="164">
        <f>'Wood &amp; Fuax HC  C'!F66*(1-Sumary!$B$40)</f>
        <v>79.023600000000002</v>
      </c>
      <c r="G66" s="164">
        <f>'Wood &amp; Fuax HC  C'!G66*(1-Sumary!$B$40)</f>
        <v>92.194199999999981</v>
      </c>
      <c r="H66" s="164">
        <f>'Wood &amp; Fuax HC  C'!H66*(1-Sumary!$B$40)</f>
        <v>105.35669999999999</v>
      </c>
      <c r="I66" s="164">
        <f>'Wood &amp; Fuax HC  C'!I66*(1-Sumary!$B$40)</f>
        <v>118.5273</v>
      </c>
      <c r="J66" s="164">
        <f>'Wood &amp; Fuax HC  C'!J66*(1-Sumary!$B$40)</f>
        <v>131.70599999999999</v>
      </c>
      <c r="K66" s="164">
        <f>'Wood &amp; Fuax HC  C'!K66*(1-Sumary!$B$40)</f>
        <v>144.88470000000001</v>
      </c>
      <c r="L66" s="164">
        <f>'Wood &amp; Fuax HC  C'!L66*(1-Sumary!$B$40)</f>
        <v>158.03099999999998</v>
      </c>
      <c r="M66" s="164">
        <f>'Wood &amp; Fuax HC  C'!M66*(1-Sumary!$B$40)</f>
        <v>178.44300000000001</v>
      </c>
      <c r="N66" s="164">
        <f>'Wood &amp; Fuax HC  C'!N66*(1-Sumary!$B$40)</f>
        <v>192.32639999999998</v>
      </c>
      <c r="O66" s="164">
        <f>'Wood &amp; Fuax HC  C'!O66*(1-Sumary!$B$40)</f>
        <v>206.226</v>
      </c>
      <c r="P66" s="164">
        <f>'Wood &amp; Fuax HC  C'!P66*(1-Sumary!$B$40)</f>
        <v>220.11749999999998</v>
      </c>
    </row>
    <row r="67" spans="1:16" s="155" customFormat="1" ht="24.95" customHeight="1" x14ac:dyDescent="0.35">
      <c r="A67" s="155" t="s">
        <v>569</v>
      </c>
      <c r="B67" s="154"/>
    </row>
    <row r="68" spans="1:16" s="155" customFormat="1" ht="24.95" customHeight="1" x14ac:dyDescent="0.35">
      <c r="A68" s="155" t="s">
        <v>570</v>
      </c>
      <c r="B68" s="154"/>
    </row>
    <row r="69" spans="1:16" s="155" customFormat="1" ht="24.95" customHeight="1" x14ac:dyDescent="0.35">
      <c r="A69" s="155" t="s">
        <v>571</v>
      </c>
      <c r="B69" s="154"/>
    </row>
    <row r="70" spans="1:16" s="155" customFormat="1" ht="24.95" customHeight="1" x14ac:dyDescent="0.35">
      <c r="B70" s="154"/>
    </row>
    <row r="71" spans="1:16" s="155" customFormat="1" ht="24.95" customHeight="1" x14ac:dyDescent="0.35">
      <c r="B71" s="154"/>
    </row>
    <row r="72" spans="1:16" s="155" customFormat="1" ht="24.95" customHeight="1" x14ac:dyDescent="0.35">
      <c r="A72" s="169" t="s">
        <v>572</v>
      </c>
      <c r="B72" s="170"/>
      <c r="C72" s="170"/>
      <c r="D72" s="170"/>
      <c r="E72" s="170"/>
      <c r="F72" s="165">
        <f>'[23]Wood &amp; Fuax HC Bev Cost'!F72+'[23]Wood &amp; Fuax HC Bev Cost'!F72*(HcExtrasMarkUp)</f>
        <v>8.32</v>
      </c>
      <c r="G72" s="170"/>
      <c r="H72" s="171"/>
      <c r="J72" s="155" t="s">
        <v>573</v>
      </c>
      <c r="M72" s="155" t="s">
        <v>574</v>
      </c>
      <c r="O72" s="165">
        <f>'[23]Wood &amp; Fuax HC Bev Cost'!O72+'[23]Wood &amp; Fuax HC Bev Cost'!O72*(HcExtrasMarkUp)</f>
        <v>2.6</v>
      </c>
    </row>
    <row r="73" spans="1:16" s="155" customFormat="1" ht="24.95" customHeight="1" x14ac:dyDescent="0.35">
      <c r="A73" s="169" t="s">
        <v>575</v>
      </c>
      <c r="B73" s="172"/>
      <c r="C73" s="172"/>
      <c r="D73" s="172"/>
      <c r="E73" s="172"/>
      <c r="F73" s="165">
        <f>'[23]Wood &amp; Fuax HC Bev Cost'!F73+'[23]Wood &amp; Fuax HC Bev Cost'!F73*(HcExtrasMarkUp)</f>
        <v>0.48099999999999998</v>
      </c>
      <c r="G73" s="172"/>
      <c r="H73" s="172"/>
      <c r="M73" s="155" t="s">
        <v>576</v>
      </c>
      <c r="O73" s="165">
        <f>'[23]Wood &amp; Fuax HC Bev Cost'!O73+'[23]Wood &amp; Fuax HC Bev Cost'!O73*(HcExtrasMarkUp)</f>
        <v>2.6</v>
      </c>
    </row>
    <row r="74" spans="1:16" s="155" customFormat="1" ht="24.95" customHeight="1" x14ac:dyDescent="0.35">
      <c r="A74" s="169" t="s">
        <v>577</v>
      </c>
      <c r="B74" s="173"/>
      <c r="C74" s="173"/>
      <c r="D74" s="173"/>
      <c r="E74" s="173"/>
      <c r="F74" s="165">
        <f>'[23]Wood &amp; Fuax HC Bev Cost'!F74+'[23]Wood &amp; Fuax HC Bev Cost'!F74*(HcExtrasMarkUp)</f>
        <v>2.1319999999999997</v>
      </c>
      <c r="G74" s="173"/>
      <c r="H74" s="173"/>
      <c r="M74" s="155" t="s">
        <v>578</v>
      </c>
      <c r="O74" s="165">
        <f>'[23]Wood &amp; Fuax HC Bev Cost'!O74+'[23]Wood &amp; Fuax HC Bev Cost'!O74*(HcExtrasMarkUp)</f>
        <v>4.55</v>
      </c>
    </row>
    <row r="75" spans="1:16" s="155" customFormat="1" ht="24.95" customHeight="1" x14ac:dyDescent="0.35">
      <c r="A75" s="169" t="s">
        <v>579</v>
      </c>
      <c r="B75" s="172"/>
      <c r="C75" s="172"/>
      <c r="D75" s="172"/>
      <c r="E75" s="172"/>
      <c r="F75" s="165">
        <f>'[23]Wood &amp; Fuax HC Bev Cost'!F75+'[23]Wood &amp; Fuax HC Bev Cost'!F75*(HcExtrasMarkUp)</f>
        <v>0.90999999999999992</v>
      </c>
      <c r="G75" s="172"/>
      <c r="H75" s="174"/>
      <c r="O75" s="165"/>
    </row>
    <row r="76" spans="1:16" s="155" customFormat="1" ht="24.95" customHeight="1" x14ac:dyDescent="0.35">
      <c r="A76" s="169" t="s">
        <v>580</v>
      </c>
      <c r="B76" s="174"/>
      <c r="C76" s="172"/>
      <c r="D76" s="172"/>
      <c r="E76" s="172"/>
      <c r="F76" s="165">
        <f>'[23]Wood &amp; Fuax HC Bev Cost'!F76+'[23]Wood &amp; Fuax HC Bev Cost'!F76*(HcExtrasMarkUp)</f>
        <v>1.365</v>
      </c>
      <c r="G76" s="174"/>
      <c r="H76" s="174"/>
      <c r="L76" s="155" t="s">
        <v>581</v>
      </c>
      <c r="O76" s="165">
        <f>'[23]Wood &amp; Fuax HC Bev Cost'!O76+'[23]Wood &amp; Fuax HC Bev Cost'!O76*(HcExtrasMarkUp)</f>
        <v>0.44849999999999995</v>
      </c>
    </row>
    <row r="77" spans="1:16" s="155" customFormat="1" ht="24.95" customHeight="1" x14ac:dyDescent="0.35">
      <c r="A77" s="172" t="s">
        <v>582</v>
      </c>
      <c r="B77" s="172"/>
      <c r="C77" s="172"/>
      <c r="D77" s="172"/>
      <c r="E77" s="172"/>
      <c r="F77" s="165">
        <f>'[23]Wood &amp; Fuax HC Bev Cost'!F77+'[23]Wood &amp; Fuax HC Bev Cost'!F77*(HcExtrasMarkUp)</f>
        <v>3.0679999999999996</v>
      </c>
      <c r="G77" s="155" t="s">
        <v>583</v>
      </c>
      <c r="H77" s="174"/>
    </row>
    <row r="78" spans="1:16" s="155" customFormat="1" ht="24.95" customHeight="1" x14ac:dyDescent="0.35">
      <c r="A78" s="172" t="s">
        <v>584</v>
      </c>
      <c r="B78" s="172"/>
      <c r="C78" s="172"/>
      <c r="D78" s="172"/>
      <c r="E78" s="172"/>
      <c r="F78" s="165">
        <f>'[23]Wood &amp; Fuax HC Bev Cost'!F78+'[23]Wood &amp; Fuax HC Bev Cost'!F78*(HcExtrasMarkUp)</f>
        <v>4.3940000000000001</v>
      </c>
      <c r="G78" s="155" t="s">
        <v>585</v>
      </c>
      <c r="H78" s="174"/>
    </row>
    <row r="79" spans="1:16" s="155" customFormat="1" ht="24.95" customHeight="1" x14ac:dyDescent="0.35">
      <c r="B79" s="154"/>
      <c r="F79" s="165"/>
    </row>
    <row r="80" spans="1:16" s="155" customFormat="1" ht="24.95" customHeight="1" x14ac:dyDescent="0.35">
      <c r="A80" s="155" t="s">
        <v>586</v>
      </c>
      <c r="B80" s="154"/>
      <c r="F80" s="165">
        <f>'[23]Wood &amp; Fuax HC Bev Cost'!F80+'[23]Wood &amp; Fuax HC Bev Cost'!F80*(HcExtrasMarkUp)</f>
        <v>59.8</v>
      </c>
    </row>
    <row r="81" spans="1:6" s="155" customFormat="1" ht="24.95" customHeight="1" x14ac:dyDescent="0.35">
      <c r="A81" s="155" t="s">
        <v>587</v>
      </c>
      <c r="B81" s="154"/>
      <c r="F81" s="165">
        <f>'[23]Wood &amp; Fuax HC Bev Cost'!F81+'[23]Wood &amp; Fuax HC Bev Cost'!F81*(HcExtrasMarkUp)</f>
        <v>13.324999999999999</v>
      </c>
    </row>
    <row r="82" spans="1:6" s="155" customFormat="1" ht="24.95" customHeight="1" x14ac:dyDescent="0.35">
      <c r="A82" s="155" t="s">
        <v>588</v>
      </c>
      <c r="B82" s="154"/>
      <c r="F82" s="165">
        <f>'[23]Wood &amp; Fuax HC Bev Cost'!F82+'[23]Wood &amp; Fuax HC Bev Cost'!F82*(HcExtrasMarkUp)</f>
        <v>8.06</v>
      </c>
    </row>
  </sheetData>
  <mergeCells count="2">
    <mergeCell ref="X8:Z9"/>
    <mergeCell ref="X17:Z18"/>
  </mergeCells>
  <pageMargins left="0.25" right="0.25" top="0.75" bottom="0.75" header="0.3" footer="0.3"/>
  <pageSetup paperSize="9" scale="34" orientation="portrait" r:id="rId1"/>
  <headerFooter>
    <oddHeader>&amp;C&amp;14HC Wood &amp; Faux Wood</oddHeader>
  </headerFooter>
  <rowBreaks count="1" manualBreakCount="1">
    <brk id="82" max="25" man="1"/>
  </rowBreaks>
  <colBreaks count="1" manualBreakCount="1">
    <brk id="26" max="81"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D212-4941-42DF-8904-38D1A2B556B5}">
  <dimension ref="A1:AA82"/>
  <sheetViews>
    <sheetView view="pageLayout" topLeftCell="A57" zoomScaleNormal="100" zoomScaleSheetLayoutView="100" workbookViewId="0">
      <selection activeCell="C64" sqref="C64:P66"/>
    </sheetView>
  </sheetViews>
  <sheetFormatPr defaultRowHeight="21" x14ac:dyDescent="0.35"/>
  <cols>
    <col min="1" max="1" width="10.7109375" style="155" customWidth="1"/>
    <col min="2" max="2" width="10.7109375" style="154" customWidth="1"/>
    <col min="3" max="26" width="10.7109375" style="155" customWidth="1"/>
  </cols>
  <sheetData>
    <row r="1" spans="1:27" ht="24.95" customHeight="1" x14ac:dyDescent="0.35">
      <c r="A1" s="153" t="s">
        <v>523</v>
      </c>
    </row>
    <row r="2" spans="1:27" ht="24.95" customHeight="1" thickBot="1" x14ac:dyDescent="0.4"/>
    <row r="3" spans="1:27" ht="24.95" customHeight="1" x14ac:dyDescent="0.35">
      <c r="A3" s="156" t="s">
        <v>524</v>
      </c>
      <c r="B3" s="157" t="s">
        <v>302</v>
      </c>
      <c r="C3" s="156">
        <v>400</v>
      </c>
      <c r="D3" s="156">
        <v>500</v>
      </c>
      <c r="E3" s="156">
        <v>600</v>
      </c>
      <c r="F3" s="156">
        <v>700</v>
      </c>
      <c r="G3" s="156">
        <v>800</v>
      </c>
      <c r="H3" s="156">
        <v>900</v>
      </c>
      <c r="I3" s="156">
        <v>1000</v>
      </c>
      <c r="J3" s="156">
        <v>1100</v>
      </c>
      <c r="K3" s="156">
        <v>1200</v>
      </c>
      <c r="L3" s="156">
        <v>1300</v>
      </c>
      <c r="M3" s="156">
        <v>1400</v>
      </c>
      <c r="N3" s="156">
        <v>1500</v>
      </c>
      <c r="O3" s="156">
        <v>1600</v>
      </c>
      <c r="P3" s="156">
        <v>1700</v>
      </c>
      <c r="Q3" s="156">
        <v>1800</v>
      </c>
      <c r="R3" s="156">
        <v>1900</v>
      </c>
      <c r="S3" s="156">
        <v>2000</v>
      </c>
      <c r="T3" s="156">
        <v>2100</v>
      </c>
      <c r="U3" s="156">
        <v>2200</v>
      </c>
      <c r="V3" s="156">
        <v>2300</v>
      </c>
      <c r="W3" s="158">
        <v>2400</v>
      </c>
      <c r="X3" s="159">
        <v>2500</v>
      </c>
      <c r="Y3" s="160">
        <v>2600</v>
      </c>
      <c r="Z3" s="161">
        <v>2700</v>
      </c>
    </row>
    <row r="4" spans="1:27" ht="24.95" customHeight="1" x14ac:dyDescent="0.35">
      <c r="A4" s="156" t="s">
        <v>525</v>
      </c>
      <c r="B4" s="157" t="s">
        <v>526</v>
      </c>
      <c r="C4" s="156" t="s">
        <v>527</v>
      </c>
      <c r="D4" s="156" t="s">
        <v>528</v>
      </c>
      <c r="E4" s="156" t="s">
        <v>529</v>
      </c>
      <c r="F4" s="156" t="s">
        <v>530</v>
      </c>
      <c r="G4" s="156" t="s">
        <v>531</v>
      </c>
      <c r="H4" s="156" t="s">
        <v>532</v>
      </c>
      <c r="I4" s="156" t="s">
        <v>533</v>
      </c>
      <c r="J4" s="156" t="s">
        <v>534</v>
      </c>
      <c r="K4" s="156" t="s">
        <v>535</v>
      </c>
      <c r="L4" s="156" t="s">
        <v>536</v>
      </c>
      <c r="M4" s="156" t="s">
        <v>537</v>
      </c>
      <c r="N4" s="156" t="s">
        <v>538</v>
      </c>
      <c r="O4" s="156" t="s">
        <v>539</v>
      </c>
      <c r="P4" s="156" t="s">
        <v>540</v>
      </c>
      <c r="Q4" s="156" t="s">
        <v>541</v>
      </c>
      <c r="R4" s="156" t="s">
        <v>542</v>
      </c>
      <c r="S4" s="156" t="s">
        <v>543</v>
      </c>
      <c r="T4" s="156" t="s">
        <v>544</v>
      </c>
      <c r="U4" s="156" t="s">
        <v>545</v>
      </c>
      <c r="V4" s="156" t="s">
        <v>546</v>
      </c>
      <c r="W4" s="158" t="s">
        <v>547</v>
      </c>
      <c r="X4" s="162" t="s">
        <v>548</v>
      </c>
      <c r="Y4" s="156" t="s">
        <v>549</v>
      </c>
      <c r="Z4" s="163" t="s">
        <v>550</v>
      </c>
    </row>
    <row r="5" spans="1:27" ht="24.95" customHeight="1" x14ac:dyDescent="0.35">
      <c r="A5" s="156">
        <v>1200</v>
      </c>
      <c r="B5" s="157" t="s">
        <v>535</v>
      </c>
      <c r="C5" s="164">
        <f>'Wood &amp; Fuax HC  D'!C5*(1+Sumary!$C$39)</f>
        <v>19.401524999999999</v>
      </c>
      <c r="D5" s="164">
        <f>'Wood &amp; Fuax HC  D'!D5*(1+Sumary!$C$39)</f>
        <v>20.954699999999999</v>
      </c>
      <c r="E5" s="164">
        <f>'Wood &amp; Fuax HC  D'!E5*(1+Sumary!$C$39)</f>
        <v>22.499099999999999</v>
      </c>
      <c r="F5" s="164">
        <f>'Wood &amp; Fuax HC  D'!F5*(1+Sumary!$C$39)</f>
        <v>25.535250000000005</v>
      </c>
      <c r="G5" s="164">
        <f>'Wood &amp; Fuax HC  D'!G5*(1+Sumary!$C$39)</f>
        <v>27.571050000000003</v>
      </c>
      <c r="H5" s="164">
        <f>'Wood &amp; Fuax HC  D'!H5*(1+Sumary!$C$39)</f>
        <v>31.396950000000004</v>
      </c>
      <c r="I5" s="164">
        <f>'Wood &amp; Fuax HC  D'!I5*(1+Sumary!$C$39)</f>
        <v>34.301475000000003</v>
      </c>
      <c r="J5" s="164">
        <f>'Wood &amp; Fuax HC  D'!J5*(1+Sumary!$C$39)</f>
        <v>36.670724999999997</v>
      </c>
      <c r="K5" s="164">
        <f>'Wood &amp; Fuax HC  D'!K5*(1+Sumary!$C$39)</f>
        <v>39.417299999999997</v>
      </c>
      <c r="L5" s="164">
        <f>'Wood &amp; Fuax HC  D'!L5*(1+Sumary!$C$39)</f>
        <v>42.769350000000003</v>
      </c>
      <c r="M5" s="164">
        <f>'Wood &amp; Fuax HC  D'!M5*(1+Sumary!$C$39)</f>
        <v>43.953975</v>
      </c>
      <c r="N5" s="164">
        <f>'Wood &amp; Fuax HC  D'!N5*(1+Sumary!$C$39)</f>
        <v>47.788650000000004</v>
      </c>
      <c r="O5" s="164">
        <f>'Wood &amp; Fuax HC  D'!O5*(1+Sumary!$C$39)</f>
        <v>52.03575</v>
      </c>
      <c r="P5" s="164">
        <f>'Wood &amp; Fuax HC  D'!P5*(1+Sumary!$C$39)</f>
        <v>53.281800000000004</v>
      </c>
      <c r="Q5" s="164">
        <f>'Wood &amp; Fuax HC  D'!Q5*(1+Sumary!$C$39)</f>
        <v>56.38815000000001</v>
      </c>
      <c r="R5" s="164">
        <f>'Wood &amp; Fuax HC  D'!R5*(1+Sumary!$C$39)</f>
        <v>62.846550000000008</v>
      </c>
      <c r="S5" s="164">
        <f>'Wood &amp; Fuax HC  D'!S5*(1+Sumary!$C$39)</f>
        <v>67.084875000000011</v>
      </c>
      <c r="T5" s="164">
        <f>'Wood &amp; Fuax HC  D'!T5*(1+Sumary!$C$39)</f>
        <v>70.945874999999987</v>
      </c>
      <c r="U5" s="164">
        <f>'Wood &amp; Fuax HC  D'!U5*(1+Sumary!$C$39)</f>
        <v>74.622600000000006</v>
      </c>
      <c r="V5" s="164">
        <f>'Wood &amp; Fuax HC  D'!V5*(1+Sumary!$C$39)</f>
        <v>77.325299999999999</v>
      </c>
      <c r="W5" s="164">
        <f>'Wood &amp; Fuax HC  D'!W5*(1+Sumary!$C$39)</f>
        <v>80.782650000000004</v>
      </c>
      <c r="X5" s="164">
        <f>'Wood &amp; Fuax HC  D'!X5*(1+Sumary!$C$39)</f>
        <v>85.319325000000006</v>
      </c>
      <c r="Y5" s="164">
        <f>'Wood &amp; Fuax HC  D'!Y5*(1+Sumary!$C$39)</f>
        <v>88.732800000000012</v>
      </c>
      <c r="Z5" s="164">
        <f>'Wood &amp; Fuax HC  D'!Z5*(1+Sumary!$C$39)</f>
        <v>92.146275000000003</v>
      </c>
    </row>
    <row r="6" spans="1:27" ht="24.95" customHeight="1" x14ac:dyDescent="0.35">
      <c r="A6" s="156">
        <v>1800</v>
      </c>
      <c r="B6" s="157" t="s">
        <v>551</v>
      </c>
      <c r="C6" s="164">
        <f>'Wood &amp; Fuax HC  D'!C6*(1+Sumary!$C$39)</f>
        <v>22.990500000000001</v>
      </c>
      <c r="D6" s="164">
        <f>'Wood &amp; Fuax HC  D'!D6*(1+Sumary!$C$39)</f>
        <v>25.122824999999999</v>
      </c>
      <c r="E6" s="164">
        <f>'Wood &amp; Fuax HC  D'!E6*(1+Sumary!$C$39)</f>
        <v>27.25515</v>
      </c>
      <c r="F6" s="164">
        <f>'Wood &amp; Fuax HC  D'!F6*(1+Sumary!$C$39)</f>
        <v>31.089825000000005</v>
      </c>
      <c r="G6" s="164">
        <f>'Wood &amp; Fuax HC  D'!G6*(1+Sumary!$C$39)</f>
        <v>33.625799999999998</v>
      </c>
      <c r="H6" s="164">
        <f>'Wood &amp; Fuax HC  D'!H6*(1+Sumary!$C$39)</f>
        <v>38.697749999999999</v>
      </c>
      <c r="I6" s="164">
        <f>'Wood &amp; Fuax HC  D'!I6*(1+Sumary!$C$39)</f>
        <v>42.664049999999996</v>
      </c>
      <c r="J6" s="164">
        <f>'Wood &amp; Fuax HC  D'!J6*(1+Sumary!$C$39)</f>
        <v>45.314100000000003</v>
      </c>
      <c r="K6" s="164">
        <f>'Wood &amp; Fuax HC  D'!K6*(1+Sumary!$C$39)</f>
        <v>50.596649999999997</v>
      </c>
      <c r="L6" s="164">
        <f>'Wood &amp; Fuax HC  D'!L6*(1+Sumary!$C$39)</f>
        <v>53.466075000000004</v>
      </c>
      <c r="M6" s="164">
        <f>'Wood &amp; Fuax HC  D'!M6*(1+Sumary!$C$39)</f>
        <v>55.405350000000006</v>
      </c>
      <c r="N6" s="164">
        <f>'Wood &amp; Fuax HC  D'!N6*(1+Sumary!$C$39)</f>
        <v>59.231250000000003</v>
      </c>
      <c r="O6" s="164">
        <f>'Wood &amp; Fuax HC  D'!O6*(1+Sumary!$C$39)</f>
        <v>63.101025000000007</v>
      </c>
      <c r="P6" s="164">
        <f>'Wood &amp; Fuax HC  D'!P6*(1+Sumary!$C$39)</f>
        <v>65.680874999999986</v>
      </c>
      <c r="Q6" s="164">
        <f>'Wood &amp; Fuax HC  D'!Q6*(1+Sumary!$C$39)</f>
        <v>70.849350000000001</v>
      </c>
      <c r="R6" s="164">
        <f>'Wood &amp; Fuax HC  D'!R6*(1+Sumary!$C$39)</f>
        <v>76.439025000000001</v>
      </c>
      <c r="S6" s="164">
        <f>'Wood &amp; Fuax HC  D'!S6*(1+Sumary!$C$39)</f>
        <v>81.309150000000002</v>
      </c>
      <c r="T6" s="164">
        <f>'Wood &amp; Fuax HC  D'!T6*(1+Sumary!$C$39)</f>
        <v>87.618375</v>
      </c>
      <c r="U6" s="164">
        <f>'Wood &amp; Fuax HC  D'!U6*(1+Sumary!$C$39)</f>
        <v>91.768950000000004</v>
      </c>
      <c r="V6" s="164">
        <f>'Wood &amp; Fuax HC  D'!V6*(1+Sumary!$C$39)</f>
        <v>96.823350000000005</v>
      </c>
      <c r="W6" s="164">
        <f>'Wood &amp; Fuax HC  D'!W6*(1+Sumary!$C$39)</f>
        <v>102.342825</v>
      </c>
      <c r="X6" s="164">
        <f>'Wood &amp; Fuax HC  D'!X6*(1+Sumary!$C$39)</f>
        <v>127.983375</v>
      </c>
      <c r="Y6" s="164">
        <f>'Wood &amp; Fuax HC  D'!Y6*(1+Sumary!$C$39)</f>
        <v>133.09920000000002</v>
      </c>
      <c r="Z6" s="164">
        <f>'Wood &amp; Fuax HC  D'!Z6*(1+Sumary!$C$39)</f>
        <v>138.215025</v>
      </c>
    </row>
    <row r="7" spans="1:27" ht="24.95" customHeight="1" x14ac:dyDescent="0.35">
      <c r="A7" s="156">
        <v>2400</v>
      </c>
      <c r="B7" s="157" t="s">
        <v>547</v>
      </c>
      <c r="C7" s="164">
        <f>'Wood &amp; Fuax HC  D'!C7*(1+Sumary!$C$39)</f>
        <v>25.868700000000004</v>
      </c>
      <c r="D7" s="164">
        <f>'Wood &amp; Fuax HC  D'!D7*(1+Sumary!$C$39)</f>
        <v>28.948725000000003</v>
      </c>
      <c r="E7" s="164">
        <f>'Wood &amp; Fuax HC  D'!E7*(1+Sumary!$C$39)</f>
        <v>32.011200000000002</v>
      </c>
      <c r="F7" s="164">
        <f>'Wood &amp; Fuax HC  D'!F7*(1+Sumary!$C$39)</f>
        <v>35.924849999999999</v>
      </c>
      <c r="G7" s="164">
        <f>'Wood &amp; Fuax HC  D'!G7*(1+Sumary!$C$39)</f>
        <v>38.5398</v>
      </c>
      <c r="H7" s="164">
        <f>'Wood &amp; Fuax HC  D'!H7*(1+Sumary!$C$39)</f>
        <v>43.75215</v>
      </c>
      <c r="I7" s="164">
        <f>'Wood &amp; Fuax HC  D'!I7*(1+Sumary!$C$39)</f>
        <v>48.938175000000001</v>
      </c>
      <c r="J7" s="164">
        <f>'Wood &amp; Fuax HC  D'!J7*(1+Sumary!$C$39)</f>
        <v>53.545050000000003</v>
      </c>
      <c r="K7" s="164">
        <f>'Wood &amp; Fuax HC  D'!K7*(1+Sumary!$C$39)</f>
        <v>59.301450000000003</v>
      </c>
      <c r="L7" s="164">
        <f>'Wood &amp; Fuax HC  D'!L7*(1+Sumary!$C$39)</f>
        <v>63.574875000000006</v>
      </c>
      <c r="M7" s="164">
        <f>'Wood &amp; Fuax HC  D'!M7*(1+Sumary!$C$39)</f>
        <v>67.57627500000001</v>
      </c>
      <c r="N7" s="164">
        <f>'Wood &amp; Fuax HC  D'!N7*(1+Sumary!$C$39)</f>
        <v>72.121724999999998</v>
      </c>
      <c r="O7" s="164">
        <f>'Wood &amp; Fuax HC  D'!O7*(1+Sumary!$C$39)</f>
        <v>76.052925000000002</v>
      </c>
      <c r="P7" s="164">
        <f>'Wood &amp; Fuax HC  D'!P7*(1+Sumary!$C$39)</f>
        <v>78.667875000000009</v>
      </c>
      <c r="Q7" s="164">
        <f>'Wood &amp; Fuax HC  D'!Q7*(1+Sumary!$C$39)</f>
        <v>83.888999999999996</v>
      </c>
      <c r="R7" s="164">
        <f>'Wood &amp; Fuax HC  D'!R7*(1+Sumary!$C$39)</f>
        <v>91.716300000000004</v>
      </c>
      <c r="S7" s="164">
        <f>'Wood &amp; Fuax HC  D'!S7*(1+Sumary!$C$39)</f>
        <v>100.39477500000001</v>
      </c>
      <c r="T7" s="164">
        <f>'Wood &amp; Fuax HC  D'!T7*(1+Sumary!$C$39)</f>
        <v>107.37967500000001</v>
      </c>
      <c r="U7" s="164">
        <f>'Wood &amp; Fuax HC  D'!U7*(1+Sumary!$C$39)</f>
        <v>112.08307500000001</v>
      </c>
      <c r="V7" s="164">
        <f>'Wood &amp; Fuax HC  D'!V7*(1+Sumary!$C$39)</f>
        <v>116.3565</v>
      </c>
      <c r="W7" s="164">
        <f>'Wood &amp; Fuax HC  D'!W7*(1+Sumary!$C$39)</f>
        <v>124.929675</v>
      </c>
      <c r="X7" s="164">
        <f>'Wood &amp; Fuax HC  D'!X7*(1+Sumary!$C$39)</f>
        <v>153.69412500000001</v>
      </c>
      <c r="Y7" s="164">
        <f>'Wood &amp; Fuax HC  D'!Y7*(1+Sumary!$C$39)</f>
        <v>159.84539999999998</v>
      </c>
      <c r="Z7" s="164">
        <f>'Wood &amp; Fuax HC  D'!Z7*(1+Sumary!$C$39)</f>
        <v>165.99667499999998</v>
      </c>
    </row>
    <row r="8" spans="1:27" ht="24.95" customHeight="1" x14ac:dyDescent="0.35">
      <c r="A8" s="156">
        <v>2500</v>
      </c>
      <c r="B8" s="157" t="s">
        <v>548</v>
      </c>
      <c r="C8" s="164">
        <f>'Wood &amp; Fuax HC  D'!C8*(1+Sumary!$C$39)</f>
        <v>32.063850000000002</v>
      </c>
      <c r="D8" s="164">
        <f>'Wood &amp; Fuax HC  D'!D8*(1+Sumary!$C$39)</f>
        <v>35.372025000000001</v>
      </c>
      <c r="E8" s="164">
        <f>'Wood &amp; Fuax HC  D'!E8*(1+Sumary!$C$39)</f>
        <v>38.697749999999999</v>
      </c>
      <c r="F8" s="164">
        <f>'Wood &amp; Fuax HC  D'!F8*(1+Sumary!$C$39)</f>
        <v>47.542949999999998</v>
      </c>
      <c r="G8" s="164">
        <f>'Wood &amp; Fuax HC  D'!G8*(1+Sumary!$C$39)</f>
        <v>52.535924999999999</v>
      </c>
      <c r="H8" s="164">
        <f>'Wood &amp; Fuax HC  D'!H8*(1+Sumary!$C$39)</f>
        <v>57.958874999999992</v>
      </c>
      <c r="I8" s="164">
        <f>'Wood &amp; Fuax HC  D'!I8*(1+Sumary!$C$39)</f>
        <v>61.591724999999997</v>
      </c>
      <c r="J8" s="164">
        <f>'Wood &amp; Fuax HC  D'!J8*(1+Sumary!$C$39)</f>
        <v>68.822325000000006</v>
      </c>
      <c r="K8" s="164">
        <f>'Wood &amp; Fuax HC  D'!K8*(1+Sumary!$C$39)</f>
        <v>73.358999999999995</v>
      </c>
      <c r="L8" s="164">
        <f>'Wood &amp; Fuax HC  D'!L8*(1+Sumary!$C$39)</f>
        <v>77.535899999999998</v>
      </c>
      <c r="M8" s="164">
        <f>'Wood &amp; Fuax HC  D'!M8*(1+Sumary!$C$39)</f>
        <v>83.072925000000012</v>
      </c>
      <c r="N8" s="165"/>
      <c r="O8" s="165"/>
      <c r="P8" s="165"/>
      <c r="Q8" s="165"/>
      <c r="R8" s="165"/>
      <c r="S8" s="165"/>
      <c r="T8" s="165"/>
      <c r="U8" s="165"/>
      <c r="V8" s="165"/>
      <c r="W8" s="165"/>
      <c r="X8" s="540" t="s">
        <v>552</v>
      </c>
      <c r="Y8" s="540"/>
      <c r="Z8" s="540"/>
      <c r="AA8" s="52"/>
    </row>
    <row r="9" spans="1:27" ht="24.95" customHeight="1" x14ac:dyDescent="0.35">
      <c r="C9" s="165"/>
      <c r="D9" s="165"/>
      <c r="E9" s="165"/>
      <c r="F9" s="165"/>
      <c r="G9" s="165"/>
      <c r="H9" s="165"/>
      <c r="I9" s="165"/>
      <c r="J9" s="165"/>
      <c r="K9" s="165"/>
      <c r="L9" s="165"/>
      <c r="M9" s="165"/>
      <c r="N9" s="165"/>
      <c r="O9" s="165"/>
      <c r="P9" s="165"/>
      <c r="Q9" s="165"/>
      <c r="R9" s="165"/>
      <c r="S9" s="165"/>
      <c r="T9" s="165"/>
      <c r="U9" s="165"/>
      <c r="V9" s="165"/>
      <c r="W9" s="165"/>
      <c r="X9" s="540"/>
      <c r="Y9" s="540"/>
      <c r="Z9" s="540"/>
    </row>
    <row r="10" spans="1:27" ht="24.95" customHeight="1" x14ac:dyDescent="0.35">
      <c r="A10" s="153" t="s">
        <v>553</v>
      </c>
    </row>
    <row r="11" spans="1:27" ht="24.95" customHeight="1" thickBot="1" x14ac:dyDescent="0.4">
      <c r="J11" s="155" t="s">
        <v>554</v>
      </c>
    </row>
    <row r="12" spans="1:27" ht="24.95" customHeight="1" x14ac:dyDescent="0.35">
      <c r="A12" s="156" t="s">
        <v>524</v>
      </c>
      <c r="B12" s="157" t="s">
        <v>302</v>
      </c>
      <c r="C12" s="156">
        <v>400</v>
      </c>
      <c r="D12" s="156">
        <v>500</v>
      </c>
      <c r="E12" s="156">
        <v>600</v>
      </c>
      <c r="F12" s="156">
        <v>700</v>
      </c>
      <c r="G12" s="156">
        <v>800</v>
      </c>
      <c r="H12" s="156">
        <v>900</v>
      </c>
      <c r="I12" s="156">
        <v>1000</v>
      </c>
      <c r="J12" s="156">
        <v>1100</v>
      </c>
      <c r="K12" s="156">
        <v>1200</v>
      </c>
      <c r="L12" s="156">
        <v>1300</v>
      </c>
      <c r="M12" s="156">
        <v>1400</v>
      </c>
      <c r="N12" s="156">
        <v>1500</v>
      </c>
      <c r="O12" s="156">
        <v>1600</v>
      </c>
      <c r="P12" s="156">
        <v>1700</v>
      </c>
      <c r="Q12" s="156">
        <v>1800</v>
      </c>
      <c r="R12" s="156">
        <v>1900</v>
      </c>
      <c r="S12" s="156">
        <v>2000</v>
      </c>
      <c r="T12" s="156">
        <v>2100</v>
      </c>
      <c r="U12" s="156">
        <v>2200</v>
      </c>
      <c r="V12" s="156">
        <v>2300</v>
      </c>
      <c r="W12" s="156">
        <v>2400</v>
      </c>
      <c r="X12" s="159">
        <v>2500</v>
      </c>
      <c r="Y12" s="160">
        <v>2600</v>
      </c>
      <c r="Z12" s="161">
        <v>2700</v>
      </c>
    </row>
    <row r="13" spans="1:27" ht="24.95" customHeight="1" x14ac:dyDescent="0.35">
      <c r="A13" s="156" t="s">
        <v>525</v>
      </c>
      <c r="B13" s="157" t="s">
        <v>526</v>
      </c>
      <c r="C13" s="156" t="s">
        <v>527</v>
      </c>
      <c r="D13" s="156" t="s">
        <v>528</v>
      </c>
      <c r="E13" s="156" t="s">
        <v>529</v>
      </c>
      <c r="F13" s="156" t="s">
        <v>530</v>
      </c>
      <c r="G13" s="156" t="s">
        <v>531</v>
      </c>
      <c r="H13" s="156" t="s">
        <v>532</v>
      </c>
      <c r="I13" s="156" t="s">
        <v>533</v>
      </c>
      <c r="J13" s="156" t="s">
        <v>534</v>
      </c>
      <c r="K13" s="156" t="s">
        <v>535</v>
      </c>
      <c r="L13" s="156" t="s">
        <v>536</v>
      </c>
      <c r="M13" s="156" t="s">
        <v>537</v>
      </c>
      <c r="N13" s="156" t="s">
        <v>538</v>
      </c>
      <c r="O13" s="156" t="s">
        <v>539</v>
      </c>
      <c r="P13" s="156" t="s">
        <v>540</v>
      </c>
      <c r="Q13" s="156" t="s">
        <v>541</v>
      </c>
      <c r="R13" s="156" t="s">
        <v>542</v>
      </c>
      <c r="S13" s="156" t="s">
        <v>543</v>
      </c>
      <c r="T13" s="156" t="s">
        <v>544</v>
      </c>
      <c r="U13" s="156" t="s">
        <v>545</v>
      </c>
      <c r="V13" s="156" t="s">
        <v>546</v>
      </c>
      <c r="W13" s="156" t="s">
        <v>547</v>
      </c>
      <c r="X13" s="162" t="s">
        <v>548</v>
      </c>
      <c r="Y13" s="156" t="s">
        <v>549</v>
      </c>
      <c r="Z13" s="163" t="s">
        <v>550</v>
      </c>
    </row>
    <row r="14" spans="1:27" ht="24.95" customHeight="1" x14ac:dyDescent="0.35">
      <c r="A14" s="156">
        <v>1200</v>
      </c>
      <c r="B14" s="157" t="s">
        <v>535</v>
      </c>
      <c r="C14" s="164">
        <f>'Wood &amp; Fuax HC  D'!C14*(1+Sumary!$C$39)</f>
        <v>24.736725000000003</v>
      </c>
      <c r="D14" s="164">
        <f>'Wood &amp; Fuax HC  D'!D14*(1+Sumary!$C$39)</f>
        <v>26.711100000000002</v>
      </c>
      <c r="E14" s="164">
        <f>'Wood &amp; Fuax HC  D'!E14*(1+Sumary!$C$39)</f>
        <v>28.685475</v>
      </c>
      <c r="F14" s="164">
        <f>'Wood &amp; Fuax HC  D'!F14*(1+Sumary!$C$39)</f>
        <v>32.572800000000001</v>
      </c>
      <c r="G14" s="164">
        <f>'Wood &amp; Fuax HC  D'!G14*(1+Sumary!$C$39)</f>
        <v>35.152650000000001</v>
      </c>
      <c r="H14" s="164">
        <f>'Wood &amp; Fuax HC  D'!H14*(1+Sumary!$C$39)</f>
        <v>40.031549999999996</v>
      </c>
      <c r="I14" s="164">
        <f>'Wood &amp; Fuax HC  D'!I14*(1+Sumary!$C$39)</f>
        <v>43.743375</v>
      </c>
      <c r="J14" s="164">
        <f>'Wood &amp; Fuax HC  D'!J14*(1+Sumary!$C$39)</f>
        <v>46.753200000000007</v>
      </c>
      <c r="K14" s="164">
        <f>'Wood &amp; Fuax HC  D'!K14*(1+Sumary!$C$39)</f>
        <v>50.254425000000005</v>
      </c>
      <c r="L14" s="164">
        <f>'Wood &amp; Fuax HC  D'!L14*(1+Sumary!$C$39)</f>
        <v>54.527850000000001</v>
      </c>
      <c r="M14" s="164">
        <f>'Wood &amp; Fuax HC  D'!M14*(1+Sumary!$C$39)</f>
        <v>56.045925000000004</v>
      </c>
      <c r="N14" s="164">
        <f>'Wood &amp; Fuax HC  D'!N14*(1+Sumary!$C$39)</f>
        <v>60.933599999999998</v>
      </c>
      <c r="O14" s="164">
        <f>'Wood &amp; Fuax HC  D'!O14*(1+Sumary!$C$39)</f>
        <v>66.347774999999999</v>
      </c>
      <c r="P14" s="164">
        <f>'Wood &amp; Fuax HC  D'!P14*(1+Sumary!$C$39)</f>
        <v>67.936049999999994</v>
      </c>
      <c r="Q14" s="164">
        <f>'Wood &amp; Fuax HC  D'!Q14*(1+Sumary!$C$39)</f>
        <v>71.884800000000013</v>
      </c>
      <c r="R14" s="164">
        <f>'Wood &amp; Fuax HC  D'!R14*(1+Sumary!$C$39)</f>
        <v>80.133299999999991</v>
      </c>
      <c r="S14" s="164">
        <f>'Wood &amp; Fuax HC  D'!S14*(1+Sumary!$C$39)</f>
        <v>85.538700000000006</v>
      </c>
      <c r="T14" s="164">
        <f>'Wood &amp; Fuax HC  D'!T14*(1+Sumary!$C$39)</f>
        <v>90.470249999999993</v>
      </c>
      <c r="U14" s="164">
        <f>'Wood &amp; Fuax HC  D'!U14*(1+Sumary!$C$39)</f>
        <v>95.138549999999995</v>
      </c>
      <c r="V14" s="164">
        <f>'Wood &amp; Fuax HC  D'!V14*(1+Sumary!$C$39)</f>
        <v>98.5959</v>
      </c>
      <c r="W14" s="164">
        <f>'Wood &amp; Fuax HC  D'!W14*(1+Sumary!$C$39)</f>
        <v>103.00094999999999</v>
      </c>
      <c r="X14" s="164">
        <f>'Wood &amp; Fuax HC  D'!X14*(1+Sumary!$C$39)</f>
        <v>110.91600000000001</v>
      </c>
      <c r="Y14" s="164">
        <f>'Wood &amp; Fuax HC  D'!Y14*(1+Sumary!$C$39)</f>
        <v>115.364925</v>
      </c>
      <c r="Z14" s="164">
        <f>'Wood &amp; Fuax HC  D'!Z14*(1+Sumary!$C$39)</f>
        <v>119.78752499999999</v>
      </c>
    </row>
    <row r="15" spans="1:27" ht="24.95" customHeight="1" x14ac:dyDescent="0.35">
      <c r="A15" s="156">
        <v>1800</v>
      </c>
      <c r="B15" s="157" t="s">
        <v>551</v>
      </c>
      <c r="C15" s="164">
        <f>'Wood &amp; Fuax HC  D'!C15*(1+Sumary!$C$39)</f>
        <v>29.308500000000002</v>
      </c>
      <c r="D15" s="164">
        <f>'Wood &amp; Fuax HC  D'!D15*(1+Sumary!$C$39)</f>
        <v>32.037525000000002</v>
      </c>
      <c r="E15" s="164">
        <f>'Wood &amp; Fuax HC  D'!E15*(1+Sumary!$C$39)</f>
        <v>34.749000000000002</v>
      </c>
      <c r="F15" s="164">
        <f>'Wood &amp; Fuax HC  D'!F15*(1+Sumary!$C$39)</f>
        <v>39.636675000000004</v>
      </c>
      <c r="G15" s="164">
        <f>'Wood &amp; Fuax HC  D'!G15*(1+Sumary!$C$39)</f>
        <v>42.874650000000003</v>
      </c>
      <c r="H15" s="164">
        <f>'Wood &amp; Fuax HC  D'!H15*(1+Sumary!$C$39)</f>
        <v>49.341825</v>
      </c>
      <c r="I15" s="164">
        <f>'Wood &amp; Fuax HC  D'!I15*(1+Sumary!$C$39)</f>
        <v>54.405000000000001</v>
      </c>
      <c r="J15" s="164">
        <f>'Wood &amp; Fuax HC  D'!J15*(1+Sumary!$C$39)</f>
        <v>57.774600000000007</v>
      </c>
      <c r="K15" s="164">
        <f>'Wood &amp; Fuax HC  D'!K15*(1+Sumary!$C$39)</f>
        <v>64.513800000000003</v>
      </c>
      <c r="L15" s="164">
        <f>'Wood &amp; Fuax HC  D'!L15*(1+Sumary!$C$39)</f>
        <v>68.181749999999994</v>
      </c>
      <c r="M15" s="164">
        <f>'Wood &amp; Fuax HC  D'!M15*(1+Sumary!$C$39)</f>
        <v>70.629975000000002</v>
      </c>
      <c r="N15" s="164">
        <f>'Wood &amp; Fuax HC  D'!N15*(1+Sumary!$C$39)</f>
        <v>75.526424999999989</v>
      </c>
      <c r="O15" s="164">
        <f>'Wood &amp; Fuax HC  D'!O15*(1+Sumary!$C$39)</f>
        <v>80.457975000000005</v>
      </c>
      <c r="P15" s="164">
        <f>'Wood &amp; Fuax HC  D'!P15*(1+Sumary!$C$39)</f>
        <v>83.748599999999996</v>
      </c>
      <c r="Q15" s="164">
        <f>'Wood &amp; Fuax HC  D'!Q15*(1+Sumary!$C$39)</f>
        <v>90.329849999999993</v>
      </c>
      <c r="R15" s="164">
        <f>'Wood &amp; Fuax HC  D'!R15*(1+Sumary!$C$39)</f>
        <v>97.463924999999989</v>
      </c>
      <c r="S15" s="164">
        <f>'Wood &amp; Fuax HC  D'!S15*(1+Sumary!$C$39)</f>
        <v>103.676625</v>
      </c>
      <c r="T15" s="164">
        <f>'Wood &amp; Fuax HC  D'!T15*(1+Sumary!$C$39)</f>
        <v>111.71452500000001</v>
      </c>
      <c r="U15" s="164">
        <f>'Wood &amp; Fuax HC  D'!U15*(1+Sumary!$C$39)</f>
        <v>116.99707500000002</v>
      </c>
      <c r="V15" s="164">
        <f>'Wood &amp; Fuax HC  D'!V15*(1+Sumary!$C$39)</f>
        <v>123.46424999999999</v>
      </c>
      <c r="W15" s="164">
        <f>'Wood &amp; Fuax HC  D'!W15*(1+Sumary!$C$39)</f>
        <v>130.5018</v>
      </c>
      <c r="X15" s="164">
        <f>'Wood &amp; Fuax HC  D'!X15*(1+Sumary!$C$39)</f>
        <v>166.374</v>
      </c>
      <c r="Y15" s="164">
        <f>'Wood &amp; Fuax HC  D'!Y15*(1+Sumary!$C$39)</f>
        <v>173.03422499999999</v>
      </c>
      <c r="Z15" s="164">
        <f>'Wood &amp; Fuax HC  D'!Z15*(1+Sumary!$C$39)</f>
        <v>179.67689999999999</v>
      </c>
    </row>
    <row r="16" spans="1:27" ht="24.95" customHeight="1" thickBot="1" x14ac:dyDescent="0.4">
      <c r="A16" s="156">
        <v>2400</v>
      </c>
      <c r="B16" s="157" t="s">
        <v>547</v>
      </c>
      <c r="C16" s="164">
        <f>'Wood &amp; Fuax HC  D'!C16*(1+Sumary!$C$39)</f>
        <v>32.97645</v>
      </c>
      <c r="D16" s="164">
        <f>'Wood &amp; Fuax HC  D'!D16*(1+Sumary!$C$39)</f>
        <v>36.898874999999997</v>
      </c>
      <c r="E16" s="164">
        <f>'Wood &amp; Fuax HC  D'!E16*(1+Sumary!$C$39)</f>
        <v>40.812525000000001</v>
      </c>
      <c r="F16" s="164">
        <f>'Wood &amp; Fuax HC  D'!F16*(1+Sumary!$C$39)</f>
        <v>45.814275000000002</v>
      </c>
      <c r="G16" s="164">
        <f>'Wood &amp; Fuax HC  D'!G16*(1+Sumary!$C$39)</f>
        <v>49.131225000000001</v>
      </c>
      <c r="H16" s="164">
        <f>'Wood &amp; Fuax HC  D'!H16*(1+Sumary!$C$39)</f>
        <v>55.782675000000005</v>
      </c>
      <c r="I16" s="164">
        <f>'Wood &amp; Fuax HC  D'!I16*(1+Sumary!$C$39)</f>
        <v>62.390249999999995</v>
      </c>
      <c r="J16" s="164">
        <f>'Wood &amp; Fuax HC  D'!J16*(1+Sumary!$C$39)</f>
        <v>68.269499999999994</v>
      </c>
      <c r="K16" s="164">
        <f>'Wood &amp; Fuax HC  D'!K16*(1+Sumary!$C$39)</f>
        <v>75.605400000000003</v>
      </c>
      <c r="L16" s="164">
        <f>'Wood &amp; Fuax HC  D'!L16*(1+Sumary!$C$39)</f>
        <v>81.054675000000003</v>
      </c>
      <c r="M16" s="164">
        <f>'Wood &amp; Fuax HC  D'!M16*(1+Sumary!$C$39)</f>
        <v>86.161725000000004</v>
      </c>
      <c r="N16" s="164">
        <f>'Wood &amp; Fuax HC  D'!N16*(1+Sumary!$C$39)</f>
        <v>91.953225000000003</v>
      </c>
      <c r="O16" s="164">
        <f>'Wood &amp; Fuax HC  D'!O16*(1+Sumary!$C$39)</f>
        <v>96.972525000000005</v>
      </c>
      <c r="P16" s="164">
        <f>'Wood &amp; Fuax HC  D'!P16*(1+Sumary!$C$39)</f>
        <v>100.3158</v>
      </c>
      <c r="Q16" s="164">
        <f>'Wood &amp; Fuax HC  D'!Q16*(1+Sumary!$C$39)</f>
        <v>106.95847499999999</v>
      </c>
      <c r="R16" s="164">
        <f>'Wood &amp; Fuax HC  D'!R16*(1+Sumary!$C$39)</f>
        <v>116.94442500000002</v>
      </c>
      <c r="S16" s="164">
        <f>'Wood &amp; Fuax HC  D'!S16*(1+Sumary!$C$39)</f>
        <v>128.000925</v>
      </c>
      <c r="T16" s="164">
        <f>'Wood &amp; Fuax HC  D'!T16*(1+Sumary!$C$39)</f>
        <v>136.90755000000001</v>
      </c>
      <c r="U16" s="164">
        <f>'Wood &amp; Fuax HC  D'!U16*(1+Sumary!$C$39)</f>
        <v>142.90087500000001</v>
      </c>
      <c r="V16" s="164">
        <f>'Wood &amp; Fuax HC  D'!V16*(1+Sumary!$C$39)</f>
        <v>148.35015000000001</v>
      </c>
      <c r="W16" s="164">
        <f>'Wood &amp; Fuax HC  D'!W16*(1+Sumary!$C$39)</f>
        <v>159.30135000000001</v>
      </c>
      <c r="X16" s="164">
        <f>'Wood &amp; Fuax HC  D'!X16*(1+Sumary!$C$39)</f>
        <v>221.83200000000002</v>
      </c>
      <c r="Y16" s="164">
        <f>'Wood &amp; Fuax HC  D'!Y16*(1+Sumary!$C$39)</f>
        <v>230.70352500000004</v>
      </c>
      <c r="Z16" s="164">
        <f>'Wood &amp; Fuax HC  D'!Z16*(1+Sumary!$C$39)</f>
        <v>239.58382499999996</v>
      </c>
    </row>
    <row r="17" spans="1:26" ht="24.95" customHeight="1" x14ac:dyDescent="0.35">
      <c r="A17" s="156">
        <v>2500</v>
      </c>
      <c r="B17" s="157" t="s">
        <v>548</v>
      </c>
      <c r="C17" s="164">
        <f>'Wood &amp; Fuax HC  D'!C17*(1+Sumary!$C$39)</f>
        <v>40.873950000000001</v>
      </c>
      <c r="D17" s="164">
        <f>'Wood &amp; Fuax HC  D'!D17*(1+Sumary!$C$39)</f>
        <v>45.112274999999997</v>
      </c>
      <c r="E17" s="164">
        <f>'Wood &amp; Fuax HC  D'!E17*(1+Sumary!$C$39)</f>
        <v>49.341825</v>
      </c>
      <c r="F17" s="164">
        <f>'Wood &amp; Fuax HC  D'!F17*(1+Sumary!$C$39)</f>
        <v>60.626475000000006</v>
      </c>
      <c r="G17" s="164">
        <f>'Wood &amp; Fuax HC  D'!G17*(1+Sumary!$C$39)</f>
        <v>66.988349999999997</v>
      </c>
      <c r="H17" s="164">
        <f>'Wood &amp; Fuax HC  D'!H17*(1+Sumary!$C$39)</f>
        <v>73.903050000000007</v>
      </c>
      <c r="I17" s="164">
        <f>'Wood &amp; Fuax HC  D'!I17*(1+Sumary!$C$39)</f>
        <v>78.53625000000001</v>
      </c>
      <c r="J17" s="164">
        <f>'Wood &amp; Fuax HC  D'!J17*(1+Sumary!$C$39)</f>
        <v>87.758775</v>
      </c>
      <c r="K17" s="164">
        <f>'Wood &amp; Fuax HC  D'!K17*(1+Sumary!$C$39)</f>
        <v>93.523949999999999</v>
      </c>
      <c r="L17" s="164">
        <f>'Wood &amp; Fuax HC  D'!L17*(1+Sumary!$C$39)</f>
        <v>98.85915</v>
      </c>
      <c r="M17" s="164">
        <f>'Wood &amp; Fuax HC  D'!M17*(1+Sumary!$C$39)</f>
        <v>105.923025</v>
      </c>
      <c r="N17" s="165"/>
      <c r="O17" s="165"/>
      <c r="P17" s="165"/>
      <c r="Q17" s="165"/>
      <c r="R17" s="165"/>
      <c r="S17" s="165"/>
      <c r="T17" s="165"/>
      <c r="U17" s="165"/>
      <c r="V17" s="165"/>
      <c r="W17" s="165"/>
      <c r="X17" s="539" t="s">
        <v>552</v>
      </c>
      <c r="Y17" s="539"/>
      <c r="Z17" s="539"/>
    </row>
    <row r="18" spans="1:26" ht="24.95" customHeight="1" x14ac:dyDescent="0.35">
      <c r="C18" s="165"/>
      <c r="D18" s="165"/>
      <c r="E18" s="165"/>
      <c r="F18" s="165"/>
      <c r="G18" s="165"/>
      <c r="H18" s="165"/>
      <c r="I18" s="165"/>
      <c r="J18" s="165"/>
      <c r="K18" s="165"/>
      <c r="L18" s="165"/>
      <c r="M18" s="165"/>
      <c r="N18" s="165"/>
      <c r="O18" s="165"/>
      <c r="P18" s="165"/>
      <c r="Q18" s="165"/>
      <c r="R18" s="165"/>
      <c r="S18" s="165"/>
      <c r="T18" s="165"/>
      <c r="U18" s="165"/>
      <c r="V18" s="165"/>
      <c r="W18" s="165"/>
      <c r="X18" s="540"/>
      <c r="Y18" s="540"/>
      <c r="Z18" s="540"/>
    </row>
    <row r="19" spans="1:26" ht="24.95" customHeight="1" x14ac:dyDescent="0.35">
      <c r="A19" s="153" t="s">
        <v>555</v>
      </c>
    </row>
    <row r="20" spans="1:26" ht="24.95" customHeight="1" x14ac:dyDescent="0.35"/>
    <row r="21" spans="1:26" ht="24.95" customHeight="1" x14ac:dyDescent="0.35">
      <c r="A21" s="156" t="s">
        <v>524</v>
      </c>
      <c r="B21" s="157" t="s">
        <v>302</v>
      </c>
      <c r="C21" s="156">
        <v>400</v>
      </c>
      <c r="D21" s="156">
        <v>500</v>
      </c>
      <c r="E21" s="156">
        <v>600</v>
      </c>
      <c r="F21" s="156">
        <v>700</v>
      </c>
      <c r="G21" s="156">
        <v>800</v>
      </c>
      <c r="H21" s="156">
        <v>900</v>
      </c>
      <c r="I21" s="156">
        <v>1000</v>
      </c>
      <c r="J21" s="156">
        <v>1100</v>
      </c>
      <c r="K21" s="156">
        <v>1200</v>
      </c>
      <c r="L21" s="156">
        <v>1300</v>
      </c>
      <c r="M21" s="156">
        <v>1400</v>
      </c>
      <c r="N21" s="156">
        <v>1500</v>
      </c>
      <c r="O21" s="156">
        <v>1600</v>
      </c>
      <c r="P21" s="156">
        <v>1700</v>
      </c>
      <c r="Q21" s="156">
        <v>1800</v>
      </c>
      <c r="R21" s="156">
        <v>1900</v>
      </c>
      <c r="S21" s="156">
        <v>2000</v>
      </c>
      <c r="T21" s="156">
        <v>2100</v>
      </c>
      <c r="U21" s="156">
        <v>2200</v>
      </c>
      <c r="V21" s="156">
        <v>2300</v>
      </c>
      <c r="W21" s="156">
        <v>2400</v>
      </c>
    </row>
    <row r="22" spans="1:26" ht="24.95" customHeight="1" x14ac:dyDescent="0.35">
      <c r="A22" s="156" t="s">
        <v>525</v>
      </c>
      <c r="B22" s="157" t="s">
        <v>526</v>
      </c>
      <c r="C22" s="156" t="s">
        <v>527</v>
      </c>
      <c r="D22" s="156" t="s">
        <v>528</v>
      </c>
      <c r="E22" s="156" t="s">
        <v>529</v>
      </c>
      <c r="F22" s="156" t="s">
        <v>530</v>
      </c>
      <c r="G22" s="156" t="s">
        <v>531</v>
      </c>
      <c r="H22" s="156" t="s">
        <v>532</v>
      </c>
      <c r="I22" s="156" t="s">
        <v>533</v>
      </c>
      <c r="J22" s="156" t="s">
        <v>534</v>
      </c>
      <c r="K22" s="156" t="s">
        <v>535</v>
      </c>
      <c r="L22" s="156" t="s">
        <v>536</v>
      </c>
      <c r="M22" s="156" t="s">
        <v>537</v>
      </c>
      <c r="N22" s="156" t="s">
        <v>538</v>
      </c>
      <c r="O22" s="156" t="s">
        <v>539</v>
      </c>
      <c r="P22" s="156" t="s">
        <v>540</v>
      </c>
      <c r="Q22" s="156" t="s">
        <v>541</v>
      </c>
      <c r="R22" s="156" t="s">
        <v>542</v>
      </c>
      <c r="S22" s="156" t="s">
        <v>543</v>
      </c>
      <c r="T22" s="156" t="s">
        <v>544</v>
      </c>
      <c r="U22" s="156" t="s">
        <v>545</v>
      </c>
      <c r="V22" s="156" t="s">
        <v>546</v>
      </c>
      <c r="W22" s="156" t="s">
        <v>547</v>
      </c>
    </row>
    <row r="23" spans="1:26" ht="24.95" customHeight="1" x14ac:dyDescent="0.35">
      <c r="A23" s="156">
        <v>1200</v>
      </c>
      <c r="B23" s="157" t="s">
        <v>535</v>
      </c>
      <c r="C23" s="164">
        <f>'Wood &amp; Fuax HC  D'!C23*(1+Sumary!$C$39)</f>
        <v>21.332024999999998</v>
      </c>
      <c r="D23" s="164">
        <f>'Wood &amp; Fuax HC  D'!D23*(1+Sumary!$C$39)</f>
        <v>23.051925000000001</v>
      </c>
      <c r="E23" s="164">
        <f>'Wood &amp; Fuax HC  D'!E23*(1+Sumary!$C$39)</f>
        <v>24.745500000000003</v>
      </c>
      <c r="F23" s="164">
        <f>'Wood &amp; Fuax HC  D'!F23*(1+Sumary!$C$39)</f>
        <v>28.088774999999998</v>
      </c>
      <c r="G23" s="164">
        <f>'Wood &amp; Fuax HC  D'!G23*(1+Sumary!$C$39)</f>
        <v>30.326400000000003</v>
      </c>
      <c r="H23" s="164">
        <f>'Wood &amp; Fuax HC  D'!H23*(1+Sumary!$C$39)</f>
        <v>34.529624999999996</v>
      </c>
      <c r="I23" s="164">
        <f>'Wood &amp; Fuax HC  D'!I23*(1+Sumary!$C$39)</f>
        <v>37.732500000000002</v>
      </c>
      <c r="J23" s="164">
        <f>'Wood &amp; Fuax HC  D'!J23*(1+Sumary!$C$39)</f>
        <v>40.338675000000002</v>
      </c>
      <c r="K23" s="164">
        <f>'Wood &amp; Fuax HC  D'!K23*(1+Sumary!$C$39)</f>
        <v>43.357275000000001</v>
      </c>
      <c r="L23" s="164">
        <f>'Wood &amp; Fuax HC  D'!L23*(1+Sumary!$C$39)</f>
        <v>47.042774999999999</v>
      </c>
      <c r="M23" s="164">
        <f>'Wood &amp; Fuax HC  D'!M23*(1+Sumary!$C$39)</f>
        <v>48.350250000000003</v>
      </c>
      <c r="N23" s="164">
        <f>'Wood &amp; Fuax HC  D'!N23*(1+Sumary!$C$39)</f>
        <v>52.579799999999999</v>
      </c>
      <c r="O23" s="164">
        <f>'Wood &amp; Fuax HC  D'!O23*(1+Sumary!$C$39)</f>
        <v>57.239325000000001</v>
      </c>
      <c r="P23" s="164">
        <f>'Wood &amp; Fuax HC  D'!P23*(1+Sumary!$C$39)</f>
        <v>58.608225000000004</v>
      </c>
      <c r="Q23" s="164">
        <f>'Wood &amp; Fuax HC  D'!Q23*(1+Sumary!$C$39)</f>
        <v>62.030475000000003</v>
      </c>
      <c r="R23" s="164">
        <f>'Wood &amp; Fuax HC  D'!R23*(1+Sumary!$C$39)</f>
        <v>69.129449999999991</v>
      </c>
      <c r="S23" s="164">
        <f>'Wood &amp; Fuax HC  D'!S23*(1+Sumary!$C$39)</f>
        <v>73.780200000000008</v>
      </c>
      <c r="T23" s="164">
        <f>'Wood &amp; Fuax HC  D'!T23*(1+Sumary!$C$39)</f>
        <v>78.053625000000011</v>
      </c>
      <c r="U23" s="164">
        <f>'Wood &amp; Fuax HC  D'!U23*(1+Sumary!$C$39)</f>
        <v>82.081350000000015</v>
      </c>
      <c r="V23" s="164">
        <f>'Wood &amp; Fuax HC  D'!V23*(1+Sumary!$C$39)</f>
        <v>85.064850000000007</v>
      </c>
      <c r="W23" s="164">
        <f>'Wood &amp; Fuax HC  D'!W23*(1+Sumary!$C$39)</f>
        <v>88.855649999999997</v>
      </c>
    </row>
    <row r="24" spans="1:26" ht="24.95" customHeight="1" x14ac:dyDescent="0.35">
      <c r="A24" s="156">
        <v>1800</v>
      </c>
      <c r="B24" s="157" t="s">
        <v>551</v>
      </c>
      <c r="C24" s="164">
        <f>'Wood &amp; Fuax HC  D'!C24*(1+Sumary!$C$39)</f>
        <v>25.280775000000002</v>
      </c>
      <c r="D24" s="164">
        <f>'Wood &amp; Fuax HC  D'!D24*(1+Sumary!$C$39)</f>
        <v>27.641249999999999</v>
      </c>
      <c r="E24" s="164">
        <f>'Wood &amp; Fuax HC  D'!E24*(1+Sumary!$C$39)</f>
        <v>29.99295</v>
      </c>
      <c r="F24" s="164">
        <f>'Wood &amp; Fuax HC  D'!F24*(1+Sumary!$C$39)</f>
        <v>34.196174999999997</v>
      </c>
      <c r="G24" s="164">
        <f>'Wood &amp; Fuax HC  D'!G24*(1+Sumary!$C$39)</f>
        <v>36.995400000000004</v>
      </c>
      <c r="H24" s="164">
        <f>'Wood &amp; Fuax HC  D'!H24*(1+Sumary!$C$39)</f>
        <v>42.567525000000003</v>
      </c>
      <c r="I24" s="164">
        <f>'Wood &amp; Fuax HC  D'!I24*(1+Sumary!$C$39)</f>
        <v>46.937475000000006</v>
      </c>
      <c r="J24" s="164">
        <f>'Wood &amp; Fuax HC  D'!J24*(1+Sumary!$C$39)</f>
        <v>49.841999999999999</v>
      </c>
      <c r="K24" s="164">
        <f>'Wood &amp; Fuax HC  D'!K24*(1+Sumary!$C$39)</f>
        <v>55.668599999999998</v>
      </c>
      <c r="L24" s="164">
        <f>'Wood &amp; Fuax HC  D'!L24*(1+Sumary!$C$39)</f>
        <v>58.818825000000004</v>
      </c>
      <c r="M24" s="164">
        <f>'Wood &amp; Fuax HC  D'!M24*(1+Sumary!$C$39)</f>
        <v>60.942375000000006</v>
      </c>
      <c r="N24" s="164">
        <f>'Wood &amp; Fuax HC  D'!N24*(1+Sumary!$C$39)</f>
        <v>65.154375000000002</v>
      </c>
      <c r="O24" s="164">
        <f>'Wood &amp; Fuax HC  D'!O24*(1+Sumary!$C$39)</f>
        <v>69.419025000000005</v>
      </c>
      <c r="P24" s="164">
        <f>'Wood &amp; Fuax HC  D'!P24*(1+Sumary!$C$39)</f>
        <v>72.244574999999998</v>
      </c>
      <c r="Q24" s="164">
        <f>'Wood &amp; Fuax HC  D'!Q24*(1+Sumary!$C$39)</f>
        <v>77.930774999999997</v>
      </c>
      <c r="R24" s="164">
        <f>'Wood &amp; Fuax HC  D'!R24*(1+Sumary!$C$39)</f>
        <v>84.07327500000001</v>
      </c>
      <c r="S24" s="164">
        <f>'Wood &amp; Fuax HC  D'!S24*(1+Sumary!$C$39)</f>
        <v>89.452349999999996</v>
      </c>
      <c r="T24" s="164">
        <f>'Wood &amp; Fuax HC  D'!T24*(1+Sumary!$C$39)</f>
        <v>96.375824999999992</v>
      </c>
      <c r="U24" s="164">
        <f>'Wood &amp; Fuax HC  D'!U24*(1+Sumary!$C$39)</f>
        <v>100.93882500000001</v>
      </c>
      <c r="V24" s="164">
        <f>'Wood &amp; Fuax HC  D'!V24*(1+Sumary!$C$39)</f>
        <v>106.50217499999999</v>
      </c>
      <c r="W24" s="164">
        <f>'Wood &amp; Fuax HC  D'!W24*(1+Sumary!$C$39)</f>
        <v>112.59202499999999</v>
      </c>
    </row>
    <row r="25" spans="1:26" ht="24.95" customHeight="1" x14ac:dyDescent="0.35">
      <c r="A25" s="156">
        <v>2400</v>
      </c>
      <c r="B25" s="157" t="s">
        <v>547</v>
      </c>
      <c r="C25" s="164">
        <f>'Wood &amp; Fuax HC  D'!C25*(1+Sumary!$C$39)</f>
        <v>28.448550000000001</v>
      </c>
      <c r="D25" s="164">
        <f>'Wood &amp; Fuax HC  D'!D25*(1+Sumary!$C$39)</f>
        <v>31.835700000000003</v>
      </c>
      <c r="E25" s="164">
        <f>'Wood &amp; Fuax HC  D'!E25*(1+Sumary!$C$39)</f>
        <v>35.214075000000001</v>
      </c>
      <c r="F25" s="164">
        <f>'Wood &amp; Fuax HC  D'!F25*(1+Sumary!$C$39)</f>
        <v>39.513824999999997</v>
      </c>
      <c r="G25" s="164">
        <f>'Wood &amp; Fuax HC  D'!G25*(1+Sumary!$C$39)</f>
        <v>42.392025000000004</v>
      </c>
      <c r="H25" s="164">
        <f>'Wood &amp; Fuax HC  D'!H25*(1+Sumary!$C$39)</f>
        <v>48.122100000000003</v>
      </c>
      <c r="I25" s="164">
        <f>'Wood &amp; Fuax HC  D'!I25*(1+Sumary!$C$39)</f>
        <v>53.825850000000003</v>
      </c>
      <c r="J25" s="164">
        <f>'Wood &amp; Fuax HC  D'!J25*(1+Sumary!$C$39)</f>
        <v>58.897800000000011</v>
      </c>
      <c r="K25" s="164">
        <f>'Wood &amp; Fuax HC  D'!K25*(1+Sumary!$C$39)</f>
        <v>65.224575000000002</v>
      </c>
      <c r="L25" s="164">
        <f>'Wood &amp; Fuax HC  D'!L25*(1+Sumary!$C$39)</f>
        <v>69.936750000000004</v>
      </c>
      <c r="M25" s="164">
        <f>'Wood &amp; Fuax HC  D'!M25*(1+Sumary!$C$39)</f>
        <v>74.350575000000006</v>
      </c>
      <c r="N25" s="476">
        <f>'Wood &amp; Fuax HC  D'!N25*(1+Sumary!$C$39)</f>
        <v>79.343550000000008</v>
      </c>
      <c r="O25" s="476">
        <f>'Wood &amp; Fuax HC  D'!O25*(1+Sumary!$C$39)</f>
        <v>83.652074999999996</v>
      </c>
      <c r="P25" s="476">
        <f>'Wood &amp; Fuax HC  D'!P25*(1+Sumary!$C$39)</f>
        <v>86.530275000000003</v>
      </c>
      <c r="Q25" s="476">
        <f>'Wood &amp; Fuax HC  D'!Q25*(1+Sumary!$C$39)</f>
        <v>92.286675000000002</v>
      </c>
      <c r="R25" s="476">
        <f>'Wood &amp; Fuax HC  D'!R25*(1+Sumary!$C$39)</f>
        <v>100.89495000000001</v>
      </c>
      <c r="S25" s="476">
        <f>'Wood &amp; Fuax HC  D'!S25*(1+Sumary!$C$39)</f>
        <v>110.44215</v>
      </c>
      <c r="T25" s="476">
        <f>'Wood &amp; Fuax HC  D'!T25*(1+Sumary!$C$39)</f>
        <v>118.11149999999999</v>
      </c>
      <c r="U25" s="476">
        <f>'Wood &amp; Fuax HC  D'!U25*(1+Sumary!$C$39)</f>
        <v>123.28874999999999</v>
      </c>
      <c r="V25" s="476">
        <f>'Wood &amp; Fuax HC  D'!V25*(1+Sumary!$C$39)</f>
        <v>127.99215000000001</v>
      </c>
      <c r="W25" s="476">
        <f>'Wood &amp; Fuax HC  D'!W25*(1+Sumary!$C$39)</f>
        <v>137.43405000000001</v>
      </c>
    </row>
    <row r="26" spans="1:26" ht="24.95" customHeight="1" x14ac:dyDescent="0.35">
      <c r="A26" s="156">
        <v>2500</v>
      </c>
      <c r="B26" s="157" t="s">
        <v>548</v>
      </c>
      <c r="C26" s="164">
        <f>'Wood &amp; Fuax HC  D'!C26*(1+Sumary!$C$39)</f>
        <v>35.257950000000001</v>
      </c>
      <c r="D26" s="164">
        <f>'Wood &amp; Fuax HC  D'!D26*(1+Sumary!$C$39)</f>
        <v>38.917124999999999</v>
      </c>
      <c r="E26" s="164">
        <f>'Wood &amp; Fuax HC  D'!E26*(1+Sumary!$C$39)</f>
        <v>42.567525000000003</v>
      </c>
      <c r="F26" s="164">
        <f>'Wood &amp; Fuax HC  D'!F26*(1+Sumary!$C$39)</f>
        <v>52.298999999999999</v>
      </c>
      <c r="G26" s="164">
        <f>'Wood &amp; Fuax HC  D'!G26*(1+Sumary!$C$39)</f>
        <v>57.792150000000007</v>
      </c>
      <c r="H26" s="164">
        <f>'Wood &amp; Fuax HC  D'!H26*(1+Sumary!$C$39)</f>
        <v>63.759149999999998</v>
      </c>
      <c r="I26" s="164">
        <f>'Wood &amp; Fuax HC  D'!I26*(1+Sumary!$C$39)</f>
        <v>67.751774999999995</v>
      </c>
      <c r="J26" s="164">
        <f>'Wood &amp; Fuax HC  D'!J26*(1+Sumary!$C$39)</f>
        <v>75.719475000000003</v>
      </c>
      <c r="K26" s="164">
        <f>'Wood &amp; Fuax HC  D'!K26*(1+Sumary!$C$39)</f>
        <v>80.694900000000004</v>
      </c>
      <c r="L26" s="164">
        <f>'Wood &amp; Fuax HC  D'!L26*(1+Sumary!$C$39)</f>
        <v>85.284225000000006</v>
      </c>
      <c r="M26" s="475">
        <f>'Wood &amp; Fuax HC  D'!M26*(1+Sumary!$C$39)</f>
        <v>91.382850000000005</v>
      </c>
      <c r="N26" s="165"/>
      <c r="O26" s="165"/>
      <c r="P26" s="165"/>
      <c r="Q26" s="165"/>
      <c r="R26" s="165"/>
      <c r="S26" s="165"/>
      <c r="T26" s="165"/>
      <c r="U26" s="165"/>
      <c r="V26" s="165"/>
      <c r="W26" s="165"/>
    </row>
    <row r="27" spans="1:26" ht="24.95" customHeight="1" x14ac:dyDescent="0.35"/>
    <row r="28" spans="1:26" ht="24.95" customHeight="1" x14ac:dyDescent="0.35">
      <c r="A28" s="153" t="s">
        <v>556</v>
      </c>
    </row>
    <row r="29" spans="1:26" ht="24.95" customHeight="1" x14ac:dyDescent="0.35"/>
    <row r="30" spans="1:26" ht="24.95" customHeight="1" x14ac:dyDescent="0.35">
      <c r="A30" s="156" t="s">
        <v>524</v>
      </c>
      <c r="B30" s="157" t="s">
        <v>302</v>
      </c>
      <c r="C30" s="156">
        <v>400</v>
      </c>
      <c r="D30" s="156">
        <v>500</v>
      </c>
      <c r="E30" s="156">
        <v>600</v>
      </c>
      <c r="F30" s="156">
        <v>700</v>
      </c>
      <c r="G30" s="156">
        <v>800</v>
      </c>
      <c r="H30" s="156">
        <v>900</v>
      </c>
      <c r="I30" s="156">
        <v>1000</v>
      </c>
      <c r="J30" s="156">
        <v>1100</v>
      </c>
      <c r="K30" s="156">
        <v>1200</v>
      </c>
      <c r="L30" s="156">
        <v>1300</v>
      </c>
      <c r="M30" s="156">
        <v>1400</v>
      </c>
      <c r="N30" s="156">
        <v>1500</v>
      </c>
      <c r="O30" s="156">
        <v>1600</v>
      </c>
      <c r="P30" s="156">
        <v>1700</v>
      </c>
      <c r="Q30" s="156">
        <v>1800</v>
      </c>
      <c r="R30" s="156">
        <v>1900</v>
      </c>
      <c r="S30" s="156">
        <v>2000</v>
      </c>
      <c r="T30" s="156">
        <v>2100</v>
      </c>
      <c r="U30" s="156">
        <v>2200</v>
      </c>
      <c r="V30" s="156">
        <v>2300</v>
      </c>
      <c r="W30" s="156">
        <v>2400</v>
      </c>
    </row>
    <row r="31" spans="1:26" ht="24.95" customHeight="1" x14ac:dyDescent="0.35">
      <c r="A31" s="156" t="s">
        <v>525</v>
      </c>
      <c r="B31" s="157" t="s">
        <v>526</v>
      </c>
      <c r="C31" s="156" t="s">
        <v>527</v>
      </c>
      <c r="D31" s="156" t="s">
        <v>528</v>
      </c>
      <c r="E31" s="156" t="s">
        <v>529</v>
      </c>
      <c r="F31" s="156" t="s">
        <v>530</v>
      </c>
      <c r="G31" s="156" t="s">
        <v>531</v>
      </c>
      <c r="H31" s="156" t="s">
        <v>532</v>
      </c>
      <c r="I31" s="156" t="s">
        <v>533</v>
      </c>
      <c r="J31" s="156" t="s">
        <v>534</v>
      </c>
      <c r="K31" s="156" t="s">
        <v>535</v>
      </c>
      <c r="L31" s="156" t="s">
        <v>536</v>
      </c>
      <c r="M31" s="156" t="s">
        <v>537</v>
      </c>
      <c r="N31" s="156" t="s">
        <v>538</v>
      </c>
      <c r="O31" s="156" t="s">
        <v>539</v>
      </c>
      <c r="P31" s="156" t="s">
        <v>540</v>
      </c>
      <c r="Q31" s="156" t="s">
        <v>541</v>
      </c>
      <c r="R31" s="156" t="s">
        <v>542</v>
      </c>
      <c r="S31" s="156" t="s">
        <v>543</v>
      </c>
      <c r="T31" s="156" t="s">
        <v>544</v>
      </c>
      <c r="U31" s="156" t="s">
        <v>545</v>
      </c>
      <c r="V31" s="156" t="s">
        <v>546</v>
      </c>
      <c r="W31" s="156" t="s">
        <v>547</v>
      </c>
    </row>
    <row r="32" spans="1:26" ht="24.95" customHeight="1" x14ac:dyDescent="0.35">
      <c r="A32" s="156">
        <v>1200</v>
      </c>
      <c r="B32" s="157" t="s">
        <v>535</v>
      </c>
      <c r="C32" s="164">
        <f>'Wood &amp; Fuax HC  D'!C32*(1+Sumary!$C$39)</f>
        <v>27.211275000000001</v>
      </c>
      <c r="D32" s="164">
        <f>'Wood &amp; Fuax HC  D'!D32*(1+Sumary!$C$39)</f>
        <v>29.378700000000002</v>
      </c>
      <c r="E32" s="164">
        <f>'Wood &amp; Fuax HC  D'!E32*(1+Sumary!$C$39)</f>
        <v>31.563675000000003</v>
      </c>
      <c r="F32" s="164">
        <f>'Wood &amp; Fuax HC  D'!F32*(1+Sumary!$C$39)</f>
        <v>35.828325</v>
      </c>
      <c r="G32" s="164">
        <f>'Wood &amp; Fuax HC  D'!G32*(1+Sumary!$C$39)</f>
        <v>38.671424999999999</v>
      </c>
      <c r="H32" s="164">
        <f>'Wood &amp; Fuax HC  D'!H32*(1+Sumary!$C$39)</f>
        <v>44.032950000000007</v>
      </c>
      <c r="I32" s="164">
        <f>'Wood &amp; Fuax HC  D'!I32*(1+Sumary!$C$39)</f>
        <v>48.113324999999996</v>
      </c>
      <c r="J32" s="164">
        <f>'Wood &amp; Fuax HC  D'!J32*(1+Sumary!$C$39)</f>
        <v>51.430274999999995</v>
      </c>
      <c r="K32" s="164">
        <f>'Wood &amp; Fuax HC  D'!K32*(1+Sumary!$C$39)</f>
        <v>55.273724999999999</v>
      </c>
      <c r="L32" s="164">
        <f>'Wood &amp; Fuax HC  D'!L32*(1+Sumary!$C$39)</f>
        <v>59.977124999999994</v>
      </c>
      <c r="M32" s="164">
        <f>'Wood &amp; Fuax HC  D'!M32*(1+Sumary!$C$39)</f>
        <v>61.653150000000004</v>
      </c>
      <c r="N32" s="164">
        <f>'Wood &amp; Fuax HC  D'!N32*(1+Sumary!$C$39)</f>
        <v>67.023449999999997</v>
      </c>
      <c r="O32" s="164">
        <f>'Wood &amp; Fuax HC  D'!O32*(1+Sumary!$C$39)</f>
        <v>72.97290000000001</v>
      </c>
      <c r="P32" s="164">
        <f>'Wood &amp; Fuax HC  D'!P32*(1+Sumary!$C$39)</f>
        <v>74.719125000000005</v>
      </c>
      <c r="Q32" s="164">
        <f>'Wood &amp; Fuax HC  D'!Q32*(1+Sumary!$C$39)</f>
        <v>79.080299999999994</v>
      </c>
      <c r="R32" s="164">
        <f>'Wood &amp; Fuax HC  D'!R32*(1+Sumary!$C$39)</f>
        <v>88.144874999999999</v>
      </c>
      <c r="S32" s="164">
        <f>'Wood &amp; Fuax HC  D'!S32*(1+Sumary!$C$39)</f>
        <v>94.094324999999998</v>
      </c>
      <c r="T32" s="164">
        <f>'Wood &amp; Fuax HC  D'!T32*(1+Sumary!$C$39)</f>
        <v>99.508500000000012</v>
      </c>
      <c r="U32" s="164">
        <f>'Wood &amp; Fuax HC  D'!U32*(1+Sumary!$C$39)</f>
        <v>104.641875</v>
      </c>
      <c r="V32" s="164">
        <f>'Wood &amp; Fuax HC  D'!V32*(1+Sumary!$C$39)</f>
        <v>108.450225</v>
      </c>
      <c r="W32" s="164">
        <f>'Wood &amp; Fuax HC  D'!W32*(1+Sumary!$C$39)</f>
        <v>113.311575</v>
      </c>
    </row>
    <row r="33" spans="1:23" s="155" customFormat="1" ht="24.95" customHeight="1" x14ac:dyDescent="0.35">
      <c r="A33" s="156">
        <v>1800</v>
      </c>
      <c r="B33" s="157" t="s">
        <v>551</v>
      </c>
      <c r="C33" s="164">
        <f>'Wood &amp; Fuax HC  D'!C33*(1+Sumary!$C$39)</f>
        <v>32.239350000000002</v>
      </c>
      <c r="D33" s="164">
        <f>'Wood &amp; Fuax HC  D'!D33*(1+Sumary!$C$39)</f>
        <v>35.240399999999994</v>
      </c>
      <c r="E33" s="164">
        <f>'Wood &amp; Fuax HC  D'!E33*(1+Sumary!$C$39)</f>
        <v>38.2239</v>
      </c>
      <c r="F33" s="164">
        <f>'Wood &amp; Fuax HC  D'!F33*(1+Sumary!$C$39)</f>
        <v>43.602974999999994</v>
      </c>
      <c r="G33" s="164">
        <f>'Wood &amp; Fuax HC  D'!G33*(1+Sumary!$C$39)</f>
        <v>47.165624999999999</v>
      </c>
      <c r="H33" s="164">
        <f>'Wood &amp; Fuax HC  D'!H33*(1+Sumary!$C$39)</f>
        <v>54.273375000000001</v>
      </c>
      <c r="I33" s="164">
        <f>'Wood &amp; Fuax HC  D'!I33*(1+Sumary!$C$39)</f>
        <v>59.845500000000008</v>
      </c>
      <c r="J33" s="164">
        <f>'Wood &amp; Fuax HC  D'!J33*(1+Sumary!$C$39)</f>
        <v>63.548549999999999</v>
      </c>
      <c r="K33" s="164">
        <f>'Wood &amp; Fuax HC  D'!K33*(1+Sumary!$C$39)</f>
        <v>70.963425000000001</v>
      </c>
      <c r="L33" s="164">
        <f>'Wood &amp; Fuax HC  D'!L33*(1+Sumary!$C$39)</f>
        <v>74.999925000000005</v>
      </c>
      <c r="M33" s="164">
        <f>'Wood &amp; Fuax HC  D'!M33*(1+Sumary!$C$39)</f>
        <v>77.693850000000012</v>
      </c>
      <c r="N33" s="164">
        <f>'Wood &amp; Fuax HC  D'!N33*(1+Sumary!$C$39)</f>
        <v>83.081700000000012</v>
      </c>
      <c r="O33" s="164">
        <f>'Wood &amp; Fuax HC  D'!O33*(1+Sumary!$C$39)</f>
        <v>88.504649999999998</v>
      </c>
      <c r="P33" s="164">
        <f>'Wood &amp; Fuax HC  D'!P33*(1+Sumary!$C$39)</f>
        <v>92.119950000000017</v>
      </c>
      <c r="Q33" s="164">
        <f>'Wood &amp; Fuax HC  D'!Q33*(1+Sumary!$C$39)</f>
        <v>99.359325000000013</v>
      </c>
      <c r="R33" s="164">
        <f>'Wood &amp; Fuax HC  D'!R33*(1+Sumary!$C$39)</f>
        <v>107.20417499999999</v>
      </c>
      <c r="S33" s="164">
        <f>'Wood &amp; Fuax HC  D'!S33*(1+Sumary!$C$39)</f>
        <v>114.0399</v>
      </c>
      <c r="T33" s="164">
        <f>'Wood &amp; Fuax HC  D'!T33*(1+Sumary!$C$39)</f>
        <v>122.88509999999999</v>
      </c>
      <c r="U33" s="164">
        <f>'Wood &amp; Fuax HC  D'!U33*(1+Sumary!$C$39)</f>
        <v>128.70292499999999</v>
      </c>
      <c r="V33" s="164">
        <f>'Wood &amp; Fuax HC  D'!V33*(1+Sumary!$C$39)</f>
        <v>135.80189999999999</v>
      </c>
      <c r="W33" s="164">
        <f>'Wood &amp; Fuax HC  D'!W33*(1+Sumary!$C$39)</f>
        <v>143.55022500000001</v>
      </c>
    </row>
    <row r="34" spans="1:23" s="155" customFormat="1" ht="24.95" customHeight="1" x14ac:dyDescent="0.35">
      <c r="A34" s="156">
        <v>2400</v>
      </c>
      <c r="B34" s="157" t="s">
        <v>547</v>
      </c>
      <c r="C34" s="164">
        <f>'Wood &amp; Fuax HC  D'!C34*(1+Sumary!$C$39)</f>
        <v>36.275850000000005</v>
      </c>
      <c r="D34" s="164">
        <f>'Wood &amp; Fuax HC  D'!D34*(1+Sumary!$C$39)</f>
        <v>40.593149999999994</v>
      </c>
      <c r="E34" s="164">
        <f>'Wood &amp; Fuax HC  D'!E34*(1+Sumary!$C$39)</f>
        <v>44.892899999999997</v>
      </c>
      <c r="F34" s="164">
        <f>'Wood &amp; Fuax HC  D'!F34*(1+Sumary!$C$39)</f>
        <v>50.386049999999997</v>
      </c>
      <c r="G34" s="164">
        <f>'Wood &amp; Fuax HC  D'!G34*(1+Sumary!$C$39)</f>
        <v>54.045225000000002</v>
      </c>
      <c r="H34" s="164">
        <f>'Wood &amp; Fuax HC  D'!H34*(1+Sumary!$C$39)</f>
        <v>61.363575000000004</v>
      </c>
      <c r="I34" s="164">
        <f>'Wood &amp; Fuax HC  D'!I34*(1+Sumary!$C$39)</f>
        <v>68.646825000000007</v>
      </c>
      <c r="J34" s="164">
        <f>'Wood &amp; Fuax HC  D'!J34*(1+Sumary!$C$39)</f>
        <v>75.096450000000004</v>
      </c>
      <c r="K34" s="164">
        <f>'Wood &amp; Fuax HC  D'!K34*(1+Sumary!$C$39)</f>
        <v>83.178225000000012</v>
      </c>
      <c r="L34" s="164">
        <f>'Wood &amp; Fuax HC  D'!L34*(1+Sumary!$C$39)</f>
        <v>89.171550000000011</v>
      </c>
      <c r="M34" s="164">
        <f>'Wood &amp; Fuax HC  D'!M34*(1+Sumary!$C$39)</f>
        <v>94.77000000000001</v>
      </c>
      <c r="N34" s="164">
        <f>'Wood &amp; Fuax HC  D'!N34*(1+Sumary!$C$39)</f>
        <v>101.15819999999999</v>
      </c>
      <c r="O34" s="164">
        <f>'Wood &amp; Fuax HC  D'!O34*(1+Sumary!$C$39)</f>
        <v>106.66890000000001</v>
      </c>
      <c r="P34" s="164">
        <f>'Wood &amp; Fuax HC  D'!P34*(1+Sumary!$C$39)</f>
        <v>110.33685</v>
      </c>
      <c r="Q34" s="164">
        <f>'Wood &amp; Fuax HC  D'!Q34*(1+Sumary!$C$39)</f>
        <v>117.64642499999999</v>
      </c>
      <c r="R34" s="164">
        <f>'Wood &amp; Fuax HC  D'!R34*(1+Sumary!$C$39)</f>
        <v>128.64150000000001</v>
      </c>
      <c r="S34" s="164">
        <f>'Wood &amp; Fuax HC  D'!S34*(1+Sumary!$C$39)</f>
        <v>140.80365</v>
      </c>
      <c r="T34" s="164">
        <f>'Wood &amp; Fuax HC  D'!T34*(1+Sumary!$C$39)</f>
        <v>150.58777500000002</v>
      </c>
      <c r="U34" s="164">
        <f>'Wood &amp; Fuax HC  D'!U34*(1+Sumary!$C$39)</f>
        <v>157.19534999999999</v>
      </c>
      <c r="V34" s="164">
        <f>'Wood &amp; Fuax HC  D'!V34*(1+Sumary!$C$39)</f>
        <v>163.18867499999999</v>
      </c>
      <c r="W34" s="164">
        <f>'Wood &amp; Fuax HC  D'!W34*(1+Sumary!$C$39)</f>
        <v>175.22797499999999</v>
      </c>
    </row>
    <row r="35" spans="1:23" s="155" customFormat="1" ht="24.95" customHeight="1" x14ac:dyDescent="0.35">
      <c r="A35" s="156">
        <v>2500</v>
      </c>
      <c r="B35" s="157" t="s">
        <v>548</v>
      </c>
      <c r="C35" s="164">
        <f>'Wood &amp; Fuax HC  D'!C35*(1+Sumary!$C$39)</f>
        <v>44.954325000000004</v>
      </c>
      <c r="D35" s="164">
        <f>'Wood &amp; Fuax HC  D'!D35*(1+Sumary!$C$39)</f>
        <v>49.622624999999999</v>
      </c>
      <c r="E35" s="164">
        <f>'Wood &amp; Fuax HC  D'!E35*(1+Sumary!$C$39)</f>
        <v>54.273375000000001</v>
      </c>
      <c r="F35" s="164">
        <f>'Wood &amp; Fuax HC  D'!F35*(1+Sumary!$C$39)</f>
        <v>66.681224999999998</v>
      </c>
      <c r="G35" s="164">
        <f>'Wood &amp; Fuax HC  D'!G35*(1+Sumary!$C$39)</f>
        <v>73.683674999999994</v>
      </c>
      <c r="H35" s="164">
        <f>'Wood &amp; Fuax HC  D'!H35*(1+Sumary!$C$39)</f>
        <v>81.282825000000003</v>
      </c>
      <c r="I35" s="164">
        <f>'Wood &amp; Fuax HC  D'!I35*(1+Sumary!$C$39)</f>
        <v>86.381100000000004</v>
      </c>
      <c r="J35" s="164">
        <f>'Wood &amp; Fuax HC  D'!J35*(1+Sumary!$C$39)</f>
        <v>96.533775000000006</v>
      </c>
      <c r="K35" s="164">
        <f>'Wood &amp; Fuax HC  D'!K35*(1+Sumary!$C$39)</f>
        <v>102.8781</v>
      </c>
      <c r="L35" s="164">
        <f>'Wood &amp; Fuax HC  D'!L35*(1+Sumary!$C$39)</f>
        <v>108.748575</v>
      </c>
      <c r="M35" s="164">
        <f>'Wood &amp; Fuax HC  D'!M35*(1+Sumary!$C$39)</f>
        <v>116.50567500000002</v>
      </c>
      <c r="N35" s="165"/>
      <c r="O35" s="165"/>
      <c r="P35" s="165"/>
      <c r="Q35" s="165"/>
      <c r="R35" s="165"/>
      <c r="S35" s="165"/>
      <c r="T35" s="165"/>
      <c r="U35" s="165"/>
      <c r="V35" s="165"/>
      <c r="W35" s="165"/>
    </row>
    <row r="36" spans="1:23" s="155" customFormat="1" ht="24.95" customHeight="1" x14ac:dyDescent="0.35">
      <c r="A36" s="155" t="s">
        <v>557</v>
      </c>
      <c r="B36" s="154"/>
    </row>
    <row r="37" spans="1:23" s="155" customFormat="1" ht="24.95" customHeight="1" x14ac:dyDescent="0.35">
      <c r="B37" s="154"/>
    </row>
    <row r="38" spans="1:23" s="155" customFormat="1" ht="24.95" customHeight="1" x14ac:dyDescent="0.35">
      <c r="A38" s="166" t="s">
        <v>558</v>
      </c>
      <c r="B38" s="154"/>
    </row>
    <row r="39" spans="1:23" s="155" customFormat="1" ht="24.95" customHeight="1" x14ac:dyDescent="0.35">
      <c r="A39" s="156" t="s">
        <v>524</v>
      </c>
      <c r="B39" s="157" t="s">
        <v>302</v>
      </c>
      <c r="C39" s="156">
        <v>400</v>
      </c>
      <c r="D39" s="156">
        <v>600</v>
      </c>
      <c r="E39" s="156">
        <v>750</v>
      </c>
      <c r="F39" s="156">
        <v>900</v>
      </c>
      <c r="G39" s="156">
        <v>1050</v>
      </c>
      <c r="H39" s="156">
        <v>1200</v>
      </c>
      <c r="I39" s="156">
        <v>1350</v>
      </c>
      <c r="J39" s="156">
        <v>1500</v>
      </c>
      <c r="K39" s="156">
        <v>1650</v>
      </c>
      <c r="L39" s="156">
        <v>1800</v>
      </c>
      <c r="M39" s="156">
        <v>1950</v>
      </c>
      <c r="N39" s="156">
        <v>2100</v>
      </c>
      <c r="O39" s="156">
        <v>2250</v>
      </c>
      <c r="P39" s="156">
        <v>2400</v>
      </c>
    </row>
    <row r="40" spans="1:23" s="155" customFormat="1" ht="24.95" customHeight="1" x14ac:dyDescent="0.35">
      <c r="A40" s="156" t="s">
        <v>525</v>
      </c>
      <c r="B40" s="157" t="s">
        <v>526</v>
      </c>
      <c r="C40" s="156" t="s">
        <v>527</v>
      </c>
      <c r="D40" s="156">
        <v>23</v>
      </c>
      <c r="E40" s="156" t="s">
        <v>559</v>
      </c>
      <c r="F40" s="156" t="s">
        <v>532</v>
      </c>
      <c r="G40" s="156" t="s">
        <v>560</v>
      </c>
      <c r="H40" s="156" t="s">
        <v>535</v>
      </c>
      <c r="I40" s="156" t="s">
        <v>561</v>
      </c>
      <c r="J40" s="156" t="s">
        <v>538</v>
      </c>
      <c r="K40" s="156" t="s">
        <v>562</v>
      </c>
      <c r="L40" s="156" t="s">
        <v>551</v>
      </c>
      <c r="M40" s="156" t="s">
        <v>563</v>
      </c>
      <c r="N40" s="156" t="s">
        <v>544</v>
      </c>
      <c r="O40" s="156" t="s">
        <v>564</v>
      </c>
      <c r="P40" s="156" t="s">
        <v>547</v>
      </c>
    </row>
    <row r="41" spans="1:23" s="155" customFormat="1" ht="24.95" customHeight="1" x14ac:dyDescent="0.35">
      <c r="A41" s="156">
        <v>1200</v>
      </c>
      <c r="B41" s="157" t="s">
        <v>535</v>
      </c>
      <c r="C41" s="164">
        <f>'Wood &amp; Fuax HC  D'!C41*(1+Sumary!$C$40)</f>
        <v>23.6601</v>
      </c>
      <c r="D41" s="164">
        <f>'Wood &amp; Fuax HC  D'!D41*(1+Sumary!$C$40)</f>
        <v>26.478899999999996</v>
      </c>
      <c r="E41" s="164">
        <f>'Wood &amp; Fuax HC  D'!E41*(1+Sumary!$C$40)</f>
        <v>33.104699999999994</v>
      </c>
      <c r="F41" s="164">
        <f>'Wood &amp; Fuax HC  D'!F41*(1+Sumary!$C$40)</f>
        <v>39.7224</v>
      </c>
      <c r="G41" s="164">
        <f>'Wood &amp; Fuax HC  D'!G41*(1+Sumary!$C$40)</f>
        <v>46.35629999999999</v>
      </c>
      <c r="H41" s="164">
        <f>'Wood &amp; Fuax HC  D'!H41*(1+Sumary!$C$40)</f>
        <v>52.965900000000005</v>
      </c>
      <c r="I41" s="164">
        <f>'Wood &amp; Fuax HC  D'!I41*(1+Sumary!$C$40)</f>
        <v>59.583600000000004</v>
      </c>
      <c r="J41" s="164">
        <f>'Wood &amp; Fuax HC  D'!J41*(1+Sumary!$C$40)</f>
        <v>66.209399999999988</v>
      </c>
      <c r="K41" s="164">
        <f>'Wood &amp; Fuax HC  D'!K41*(1+Sumary!$C$40)</f>
        <v>72.827100000000002</v>
      </c>
      <c r="L41" s="164">
        <f>'Wood &amp; Fuax HC  D'!L41*(1+Sumary!$C$40)</f>
        <v>79.436699999999988</v>
      </c>
      <c r="M41" s="164">
        <f>'Wood &amp; Fuax HC  D'!M41*(1+Sumary!$C$40)</f>
        <v>89.70750000000001</v>
      </c>
      <c r="N41" s="164">
        <f>'Wood &amp; Fuax HC  D'!N41*(1+Sumary!$C$40)</f>
        <v>96.689700000000002</v>
      </c>
      <c r="O41" s="164">
        <f>'Wood &amp; Fuax HC  D'!O41*(1+Sumary!$C$40)</f>
        <v>103.67189999999999</v>
      </c>
      <c r="P41" s="164">
        <f>'Wood &amp; Fuax HC  D'!P41*(1+Sumary!$C$40)</f>
        <v>110.65410000000001</v>
      </c>
    </row>
    <row r="42" spans="1:23" s="155" customFormat="1" ht="24.95" customHeight="1" x14ac:dyDescent="0.35">
      <c r="A42" s="156">
        <v>1800</v>
      </c>
      <c r="B42" s="157" t="s">
        <v>551</v>
      </c>
      <c r="C42" s="164">
        <f>'Wood &amp; Fuax HC  D'!C42*(1+Sumary!$C$40)</f>
        <v>29.305799999999998</v>
      </c>
      <c r="D42" s="164">
        <f>'Wood &amp; Fuax HC  D'!D42*(1+Sumary!$C$40)</f>
        <v>32.813099999999991</v>
      </c>
      <c r="E42" s="164">
        <f>'Wood &amp; Fuax HC  D'!E42*(1+Sumary!$C$40)</f>
        <v>41.010300000000001</v>
      </c>
      <c r="F42" s="164">
        <f>'Wood &amp; Fuax HC  D'!F42*(1+Sumary!$C$40)</f>
        <v>49.215599999999995</v>
      </c>
      <c r="G42" s="164">
        <f>'Wood &amp; Fuax HC  D'!G42*(1+Sumary!$C$40)</f>
        <v>57.429000000000002</v>
      </c>
      <c r="H42" s="164">
        <f>'Wood &amp; Fuax HC  D'!H42*(1+Sumary!$C$40)</f>
        <v>65.626199999999983</v>
      </c>
      <c r="I42" s="164">
        <f>'Wood &amp; Fuax HC  D'!I42*(1+Sumary!$C$40)</f>
        <v>73.831500000000005</v>
      </c>
      <c r="J42" s="164">
        <f>'Wood &amp; Fuax HC  D'!J42*(1+Sumary!$C$40)</f>
        <v>82.044899999999998</v>
      </c>
      <c r="K42" s="164">
        <f>'Wood &amp; Fuax HC  D'!K42*(1+Sumary!$C$40)</f>
        <v>90.250200000000007</v>
      </c>
      <c r="L42" s="164">
        <f>'Wood &amp; Fuax HC  D'!L42*(1+Sumary!$C$40)</f>
        <v>98.439299999999989</v>
      </c>
      <c r="M42" s="164">
        <f>'Wood &amp; Fuax HC  D'!M42*(1+Sumary!$C$40)</f>
        <v>111.15629999999999</v>
      </c>
      <c r="N42" s="164">
        <f>'Wood &amp; Fuax HC  D'!N42*(1+Sumary!$C$40)</f>
        <v>119.80709999999999</v>
      </c>
      <c r="O42" s="164">
        <f>'Wood &amp; Fuax HC  D'!O42*(1+Sumary!$C$40)</f>
        <v>128.44980000000001</v>
      </c>
      <c r="P42" s="164">
        <f>'Wood &amp; Fuax HC  D'!P42*(1+Sumary!$C$40)</f>
        <v>137.1087</v>
      </c>
    </row>
    <row r="43" spans="1:23" s="155" customFormat="1" ht="24.95" customHeight="1" x14ac:dyDescent="0.35">
      <c r="A43" s="156">
        <v>2400</v>
      </c>
      <c r="B43" s="157" t="s">
        <v>547</v>
      </c>
      <c r="C43" s="164">
        <f>'Wood &amp; Fuax HC  D'!C43*(1+Sumary!$C$40)</f>
        <v>34.967700000000001</v>
      </c>
      <c r="D43" s="164">
        <f>'Wood &amp; Fuax HC  D'!D43*(1+Sumary!$C$40)</f>
        <v>39.139199999999995</v>
      </c>
      <c r="E43" s="164">
        <f>'Wood &amp; Fuax HC  D'!E43*(1+Sumary!$C$40)</f>
        <v>48.923999999999992</v>
      </c>
      <c r="F43" s="164">
        <f>'Wood &amp; Fuax HC  D'!F43*(1+Sumary!$C$40)</f>
        <v>58.716899999999988</v>
      </c>
      <c r="G43" s="164">
        <f>'Wood &amp; Fuax HC  D'!G43*(1+Sumary!$C$40)</f>
        <v>68.509799999999998</v>
      </c>
      <c r="H43" s="164">
        <f>'Wood &amp; Fuax HC  D'!H43*(1+Sumary!$C$40)</f>
        <v>78.294599999999988</v>
      </c>
      <c r="I43" s="164">
        <f>'Wood &amp; Fuax HC  D'!I43*(1+Sumary!$C$40)</f>
        <v>88.079399999999993</v>
      </c>
      <c r="J43" s="164">
        <f>'Wood &amp; Fuax HC  D'!J43*(1+Sumary!$C$40)</f>
        <v>97.880400000000009</v>
      </c>
      <c r="K43" s="164">
        <f>'Wood &amp; Fuax HC  D'!K43*(1+Sumary!$C$40)</f>
        <v>107.65709999999999</v>
      </c>
      <c r="L43" s="164">
        <f>'Wood &amp; Fuax HC  D'!L43*(1+Sumary!$C$40)</f>
        <v>117.43379999999998</v>
      </c>
      <c r="M43" s="164">
        <f>'Wood &amp; Fuax HC  D'!M43*(1+Sumary!$C$40)</f>
        <v>132.60509999999999</v>
      </c>
      <c r="N43" s="164">
        <f>'Wood &amp; Fuax HC  D'!N43*(1+Sumary!$C$40)</f>
        <v>142.93260000000001</v>
      </c>
      <c r="O43" s="164">
        <f>'Wood &amp; Fuax HC  D'!O43*(1+Sumary!$C$40)</f>
        <v>153.25200000000001</v>
      </c>
      <c r="P43" s="164">
        <f>'Wood &amp; Fuax HC  D'!P43*(1+Sumary!$C$40)</f>
        <v>163.57139999999998</v>
      </c>
    </row>
    <row r="44" spans="1:23" s="155" customFormat="1" ht="24.95" customHeight="1" x14ac:dyDescent="0.35">
      <c r="B44" s="154"/>
    </row>
    <row r="45" spans="1:23" s="155" customFormat="1" ht="24.95" customHeight="1" x14ac:dyDescent="0.35">
      <c r="A45" s="166" t="s">
        <v>565</v>
      </c>
      <c r="B45" s="154"/>
    </row>
    <row r="46" spans="1:23" s="155" customFormat="1" ht="24.95" customHeight="1" x14ac:dyDescent="0.35">
      <c r="B46" s="154"/>
      <c r="F46" s="155" t="s">
        <v>566</v>
      </c>
    </row>
    <row r="47" spans="1:23" s="155" customFormat="1" ht="24.95" customHeight="1" x14ac:dyDescent="0.35">
      <c r="A47" s="156" t="s">
        <v>524</v>
      </c>
      <c r="B47" s="157" t="s">
        <v>302</v>
      </c>
      <c r="C47" s="156">
        <v>400</v>
      </c>
      <c r="D47" s="156">
        <v>600</v>
      </c>
      <c r="E47" s="156">
        <v>750</v>
      </c>
      <c r="F47" s="156">
        <v>900</v>
      </c>
      <c r="G47" s="156">
        <v>1050</v>
      </c>
      <c r="H47" s="156">
        <v>1200</v>
      </c>
      <c r="I47" s="156">
        <v>1350</v>
      </c>
      <c r="J47" s="156">
        <v>1500</v>
      </c>
      <c r="K47" s="156">
        <v>1650</v>
      </c>
      <c r="L47" s="156">
        <v>1800</v>
      </c>
      <c r="M47" s="156">
        <v>1950</v>
      </c>
      <c r="N47" s="156">
        <v>2100</v>
      </c>
      <c r="O47" s="156">
        <v>2250</v>
      </c>
      <c r="P47" s="156">
        <v>2400</v>
      </c>
    </row>
    <row r="48" spans="1:23" s="155" customFormat="1" ht="24.95" customHeight="1" x14ac:dyDescent="0.35">
      <c r="A48" s="156" t="s">
        <v>525</v>
      </c>
      <c r="B48" s="157" t="s">
        <v>526</v>
      </c>
      <c r="C48" s="156" t="s">
        <v>527</v>
      </c>
      <c r="D48" s="156">
        <v>23</v>
      </c>
      <c r="E48" s="156" t="s">
        <v>559</v>
      </c>
      <c r="F48" s="156" t="s">
        <v>532</v>
      </c>
      <c r="G48" s="156" t="s">
        <v>560</v>
      </c>
      <c r="H48" s="156" t="s">
        <v>535</v>
      </c>
      <c r="I48" s="156" t="s">
        <v>561</v>
      </c>
      <c r="J48" s="156" t="s">
        <v>538</v>
      </c>
      <c r="K48" s="156" t="s">
        <v>562</v>
      </c>
      <c r="L48" s="156" t="s">
        <v>551</v>
      </c>
      <c r="M48" s="156" t="s">
        <v>563</v>
      </c>
      <c r="N48" s="156" t="s">
        <v>544</v>
      </c>
      <c r="O48" s="156" t="s">
        <v>564</v>
      </c>
      <c r="P48" s="156" t="s">
        <v>547</v>
      </c>
    </row>
    <row r="49" spans="1:16" s="155" customFormat="1" ht="24.95" customHeight="1" x14ac:dyDescent="0.35">
      <c r="A49" s="156">
        <v>1200</v>
      </c>
      <c r="B49" s="157" t="s">
        <v>535</v>
      </c>
      <c r="C49" s="164">
        <f>'Wood &amp; Fuax HC  D'!C49*(1+Sumary!$C$40)</f>
        <v>28.390499999999996</v>
      </c>
      <c r="D49" s="164">
        <f>'Wood &amp; Fuax HC  D'!D49*(1+Sumary!$C$40)</f>
        <v>31.784399999999998</v>
      </c>
      <c r="E49" s="164">
        <f>'Wood &amp; Fuax HC  D'!E49*(1+Sumary!$C$40)</f>
        <v>39.7224</v>
      </c>
      <c r="F49" s="164">
        <f>'Wood &amp; Fuax HC  D'!F49*(1+Sumary!$C$40)</f>
        <v>47.668500000000002</v>
      </c>
      <c r="G49" s="164">
        <f>'Wood &amp; Fuax HC  D'!G49*(1+Sumary!$C$40)</f>
        <v>55.614599999999996</v>
      </c>
      <c r="H49" s="164">
        <f>'Wood &amp; Fuax HC  D'!H49*(1+Sumary!$C$40)</f>
        <v>63.560699999999997</v>
      </c>
      <c r="I49" s="164">
        <f>'Wood &amp; Fuax HC  D'!I49*(1+Sumary!$C$40)</f>
        <v>71.506799999999998</v>
      </c>
      <c r="J49" s="164">
        <f>'Wood &amp; Fuax HC  D'!J49*(1+Sumary!$C$40)</f>
        <v>79.444800000000001</v>
      </c>
      <c r="K49" s="164">
        <f>'Wood &amp; Fuax HC  D'!K49*(1+Sumary!$C$40)</f>
        <v>87.398999999999987</v>
      </c>
      <c r="L49" s="164">
        <f>'Wood &amp; Fuax HC  D'!L49*(1+Sumary!$C$40)</f>
        <v>95.320800000000006</v>
      </c>
      <c r="M49" s="164">
        <f>'Wood &amp; Fuax HC  D'!M49*(1+Sumary!$C$40)</f>
        <v>107.64089999999999</v>
      </c>
      <c r="N49" s="164">
        <f>'Wood &amp; Fuax HC  D'!N49*(1+Sumary!$C$40)</f>
        <v>116.01629999999999</v>
      </c>
      <c r="O49" s="164">
        <f>'Wood &amp; Fuax HC  D'!O49*(1+Sumary!$C$40)</f>
        <v>124.39980000000001</v>
      </c>
      <c r="P49" s="164">
        <f>'Wood &amp; Fuax HC  D'!P49*(1+Sumary!$C$40)</f>
        <v>132.77519999999998</v>
      </c>
    </row>
    <row r="50" spans="1:16" s="155" customFormat="1" ht="24.95" customHeight="1" x14ac:dyDescent="0.35">
      <c r="A50" s="156">
        <v>1800</v>
      </c>
      <c r="B50" s="157" t="s">
        <v>551</v>
      </c>
      <c r="C50" s="164">
        <f>'Wood &amp; Fuax HC  D'!C50*(1+Sumary!$C$40)</f>
        <v>35.170200000000001</v>
      </c>
      <c r="D50" s="164">
        <f>'Wood &amp; Fuax HC  D'!D50*(1+Sumary!$C$40)</f>
        <v>39.374099999999999</v>
      </c>
      <c r="E50" s="164">
        <f>'Wood &amp; Fuax HC  D'!E50*(1+Sumary!$C$40)</f>
        <v>49.207499999999996</v>
      </c>
      <c r="F50" s="164">
        <f>'Wood &amp; Fuax HC  D'!F50*(1+Sumary!$C$40)</f>
        <v>59.065200000000004</v>
      </c>
      <c r="G50" s="164">
        <f>'Wood &amp; Fuax HC  D'!G50*(1+Sumary!$C$40)</f>
        <v>68.914799999999985</v>
      </c>
      <c r="H50" s="164">
        <f>'Wood &amp; Fuax HC  D'!H50*(1+Sumary!$C$40)</f>
        <v>78.748199999999997</v>
      </c>
      <c r="I50" s="164">
        <f>'Wood &amp; Fuax HC  D'!I50*(1+Sumary!$C$40)</f>
        <v>88.597800000000007</v>
      </c>
      <c r="J50" s="164">
        <f>'Wood &amp; Fuax HC  D'!J50*(1+Sumary!$C$40)</f>
        <v>98.455499999999986</v>
      </c>
      <c r="K50" s="164">
        <f>'Wood &amp; Fuax HC  D'!K50*(1+Sumary!$C$40)</f>
        <v>108.3051</v>
      </c>
      <c r="L50" s="164">
        <f>'Wood &amp; Fuax HC  D'!L50*(1+Sumary!$C$40)</f>
        <v>118.1223</v>
      </c>
      <c r="M50" s="164">
        <f>'Wood &amp; Fuax HC  D'!M50*(1+Sumary!$C$40)</f>
        <v>133.3827</v>
      </c>
      <c r="N50" s="164">
        <f>'Wood &amp; Fuax HC  D'!N50*(1+Sumary!$C$40)</f>
        <v>143.76689999999999</v>
      </c>
      <c r="O50" s="164">
        <f>'Wood &amp; Fuax HC  D'!O50*(1+Sumary!$C$40)</f>
        <v>154.15109999999999</v>
      </c>
      <c r="P50" s="164">
        <f>'Wood &amp; Fuax HC  D'!P50*(1+Sumary!$C$40)</f>
        <v>164.53529999999998</v>
      </c>
    </row>
    <row r="51" spans="1:16" s="155" customFormat="1" ht="24.95" customHeight="1" x14ac:dyDescent="0.35">
      <c r="A51" s="156">
        <v>2400</v>
      </c>
      <c r="B51" s="157" t="s">
        <v>547</v>
      </c>
      <c r="C51" s="164">
        <f>'Wood &amp; Fuax HC  D'!C51*(1+Sumary!$C$40)</f>
        <v>41.966099999999997</v>
      </c>
      <c r="D51" s="164">
        <f>'Wood &amp; Fuax HC  D'!D51*(1+Sumary!$C$40)</f>
        <v>46.963799999999992</v>
      </c>
      <c r="E51" s="164">
        <f>'Wood &amp; Fuax HC  D'!E51*(1+Sumary!$C$40)</f>
        <v>58.708799999999997</v>
      </c>
      <c r="F51" s="164">
        <f>'Wood &amp; Fuax HC  D'!F51*(1+Sumary!$C$40)</f>
        <v>70.461899999999986</v>
      </c>
      <c r="G51" s="164">
        <f>'Wood &amp; Fuax HC  D'!G51*(1+Sumary!$C$40)</f>
        <v>82.20689999999999</v>
      </c>
      <c r="H51" s="164">
        <f>'Wood &amp; Fuax HC  D'!H51*(1+Sumary!$C$40)</f>
        <v>93.951899999999995</v>
      </c>
      <c r="I51" s="164">
        <f>'Wood &amp; Fuax HC  D'!I51*(1+Sumary!$C$40)</f>
        <v>105.6969</v>
      </c>
      <c r="J51" s="164">
        <f>'Wood &amp; Fuax HC  D'!J51*(1+Sumary!$C$40)</f>
        <v>117.45</v>
      </c>
      <c r="K51" s="164">
        <f>'Wood &amp; Fuax HC  D'!K51*(1+Sumary!$C$40)</f>
        <v>129.19499999999999</v>
      </c>
      <c r="L51" s="164">
        <f>'Wood &amp; Fuax HC  D'!L51*(1+Sumary!$C$40)</f>
        <v>140.92379999999997</v>
      </c>
      <c r="M51" s="164">
        <f>'Wood &amp; Fuax HC  D'!M51*(1+Sumary!$C$40)</f>
        <v>159.12449999999998</v>
      </c>
      <c r="N51" s="164">
        <f>'Wood &amp; Fuax HC  D'!N51*(1+Sumary!$C$40)</f>
        <v>171.5094</v>
      </c>
      <c r="O51" s="164">
        <f>'Wood &amp; Fuax HC  D'!O51*(1+Sumary!$C$40)</f>
        <v>183.9024</v>
      </c>
      <c r="P51" s="164">
        <f>'Wood &amp; Fuax HC  D'!P51*(1+Sumary!$C$40)</f>
        <v>196.28729999999999</v>
      </c>
    </row>
    <row r="52" spans="1:16" s="155" customFormat="1" ht="24.95" customHeight="1" x14ac:dyDescent="0.35">
      <c r="B52" s="154"/>
    </row>
    <row r="53" spans="1:16" s="155" customFormat="1" ht="24.95" customHeight="1" x14ac:dyDescent="0.35">
      <c r="A53" s="166" t="s">
        <v>567</v>
      </c>
      <c r="B53" s="154"/>
    </row>
    <row r="54" spans="1:16" s="155" customFormat="1" ht="24.95" customHeight="1" x14ac:dyDescent="0.35">
      <c r="A54" s="156" t="s">
        <v>524</v>
      </c>
      <c r="B54" s="157" t="s">
        <v>302</v>
      </c>
      <c r="C54" s="156">
        <v>400</v>
      </c>
      <c r="D54" s="156">
        <v>600</v>
      </c>
      <c r="E54" s="156">
        <v>750</v>
      </c>
      <c r="F54" s="156">
        <v>900</v>
      </c>
      <c r="G54" s="156">
        <v>1050</v>
      </c>
      <c r="H54" s="156">
        <v>1200</v>
      </c>
      <c r="I54" s="156">
        <v>1350</v>
      </c>
      <c r="J54" s="156">
        <v>1500</v>
      </c>
      <c r="K54" s="156">
        <v>1650</v>
      </c>
      <c r="L54" s="156">
        <v>1800</v>
      </c>
      <c r="M54" s="156">
        <v>1950</v>
      </c>
      <c r="N54" s="156">
        <v>2100</v>
      </c>
      <c r="O54" s="156">
        <v>2250</v>
      </c>
      <c r="P54" s="156">
        <v>2400</v>
      </c>
    </row>
    <row r="55" spans="1:16" s="155" customFormat="1" ht="24.95" customHeight="1" x14ac:dyDescent="0.35">
      <c r="A55" s="156" t="s">
        <v>525</v>
      </c>
      <c r="B55" s="157" t="s">
        <v>526</v>
      </c>
      <c r="C55" s="156" t="s">
        <v>527</v>
      </c>
      <c r="D55" s="156">
        <v>23</v>
      </c>
      <c r="E55" s="156" t="s">
        <v>559</v>
      </c>
      <c r="F55" s="156" t="s">
        <v>532</v>
      </c>
      <c r="G55" s="156" t="s">
        <v>560</v>
      </c>
      <c r="H55" s="156" t="s">
        <v>535</v>
      </c>
      <c r="I55" s="156" t="s">
        <v>561</v>
      </c>
      <c r="J55" s="156" t="s">
        <v>538</v>
      </c>
      <c r="K55" s="156" t="s">
        <v>562</v>
      </c>
      <c r="L55" s="156" t="s">
        <v>551</v>
      </c>
      <c r="M55" s="156" t="s">
        <v>563</v>
      </c>
      <c r="N55" s="156" t="s">
        <v>544</v>
      </c>
      <c r="O55" s="156" t="s">
        <v>564</v>
      </c>
      <c r="P55" s="156" t="s">
        <v>547</v>
      </c>
    </row>
    <row r="56" spans="1:16" s="155" customFormat="1" ht="24.95" customHeight="1" x14ac:dyDescent="0.35">
      <c r="A56" s="167">
        <v>1200</v>
      </c>
      <c r="B56" s="168" t="s">
        <v>535</v>
      </c>
      <c r="C56" s="164">
        <f>'Wood &amp; Fuax HC  D'!C56*(1+Sumary!$C$40)</f>
        <v>26.535599999999999</v>
      </c>
      <c r="D56" s="164">
        <f>'Wood &amp; Fuax HC  D'!D56*(1+Sumary!$C$40)</f>
        <v>29.694599999999998</v>
      </c>
      <c r="E56" s="164">
        <f>'Wood &amp; Fuax HC  D'!E56*(1+Sumary!$C$40)</f>
        <v>37.122299999999996</v>
      </c>
      <c r="F56" s="164">
        <f>'Wood &amp; Fuax HC  D'!F56*(1+Sumary!$C$40)</f>
        <v>44.541899999999998</v>
      </c>
      <c r="G56" s="164">
        <f>'Wood &amp; Fuax HC  D'!G56*(1+Sumary!$C$40)</f>
        <v>51.969599999999993</v>
      </c>
      <c r="H56" s="164">
        <f>'Wood &amp; Fuax HC  D'!H56*(1+Sumary!$C$40)</f>
        <v>59.389199999999995</v>
      </c>
      <c r="I56" s="164">
        <f>'Wood &amp; Fuax HC  D'!I56*(1+Sumary!$C$40)</f>
        <v>66.825000000000003</v>
      </c>
      <c r="J56" s="164">
        <f>'Wood &amp; Fuax HC  D'!J56*(1+Sumary!$C$40)</f>
        <v>74.252700000000004</v>
      </c>
      <c r="K56" s="164">
        <f>'Wood &amp; Fuax HC  D'!K56*(1+Sumary!$C$40)</f>
        <v>81.672299999999993</v>
      </c>
      <c r="L56" s="164">
        <f>'Wood &amp; Fuax HC  D'!L56*(1+Sumary!$C$40)</f>
        <v>89.083799999999997</v>
      </c>
      <c r="M56" s="164">
        <f>'Wood &amp; Fuax HC  D'!M56*(1+Sumary!$C$40)</f>
        <v>100.58579999999999</v>
      </c>
      <c r="N56" s="164">
        <f>'Wood &amp; Fuax HC  D'!N56*(1+Sumary!$C$40)</f>
        <v>108.41849999999998</v>
      </c>
      <c r="O56" s="164">
        <f>'Wood &amp; Fuax HC  D'!O56*(1+Sumary!$C$40)</f>
        <v>116.25120000000001</v>
      </c>
      <c r="P56" s="164">
        <f>'Wood &amp; Fuax HC  D'!P56*(1+Sumary!$C$40)</f>
        <v>124.0839</v>
      </c>
    </row>
    <row r="57" spans="1:16" s="155" customFormat="1" ht="24.95" customHeight="1" x14ac:dyDescent="0.35">
      <c r="A57" s="167">
        <v>1800</v>
      </c>
      <c r="B57" s="168" t="s">
        <v>551</v>
      </c>
      <c r="C57" s="164">
        <f>'Wood &amp; Fuax HC  D'!C57*(1+Sumary!$C$40)</f>
        <v>32.869799999999998</v>
      </c>
      <c r="D57" s="164">
        <f>'Wood &amp; Fuax HC  D'!D57*(1+Sumary!$C$40)</f>
        <v>36.798299999999998</v>
      </c>
      <c r="E57" s="164">
        <f>'Wood &amp; Fuax HC  D'!E57*(1+Sumary!$C$40)</f>
        <v>45.991799999999998</v>
      </c>
      <c r="F57" s="164">
        <f>'Wood &amp; Fuax HC  D'!F57*(1+Sumary!$C$40)</f>
        <v>55.185299999999991</v>
      </c>
      <c r="G57" s="164">
        <f>'Wood &amp; Fuax HC  D'!G57*(1+Sumary!$C$40)</f>
        <v>64.394999999999996</v>
      </c>
      <c r="H57" s="164">
        <f>'Wood &amp; Fuax HC  D'!H57*(1+Sumary!$C$40)</f>
        <v>73.596599999999995</v>
      </c>
      <c r="I57" s="164">
        <f>'Wood &amp; Fuax HC  D'!I57*(1+Sumary!$C$40)</f>
        <v>82.798199999999994</v>
      </c>
      <c r="J57" s="164">
        <f>'Wood &amp; Fuax HC  D'!J57*(1+Sumary!$C$40)</f>
        <v>91.999799999999993</v>
      </c>
      <c r="K57" s="164">
        <f>'Wood &amp; Fuax HC  D'!K57*(1+Sumary!$C$40)</f>
        <v>101.20949999999999</v>
      </c>
      <c r="L57" s="164">
        <f>'Wood &amp; Fuax HC  D'!L57*(1+Sumary!$C$40)</f>
        <v>110.38679999999999</v>
      </c>
      <c r="M57" s="164">
        <f>'Wood &amp; Fuax HC  D'!M57*(1+Sumary!$C$40)</f>
        <v>124.64279999999998</v>
      </c>
      <c r="N57" s="164">
        <f>'Wood &amp; Fuax HC  D'!N57*(1+Sumary!$C$40)</f>
        <v>134.3466</v>
      </c>
      <c r="O57" s="164">
        <f>'Wood &amp; Fuax HC  D'!O57*(1+Sumary!$C$40)</f>
        <v>144.0504</v>
      </c>
      <c r="P57" s="164">
        <f>'Wood &amp; Fuax HC  D'!P57*(1+Sumary!$C$40)</f>
        <v>153.7542</v>
      </c>
    </row>
    <row r="58" spans="1:16" s="155" customFormat="1" ht="24.95" customHeight="1" x14ac:dyDescent="0.35">
      <c r="A58" s="167">
        <v>2400</v>
      </c>
      <c r="B58" s="168" t="s">
        <v>547</v>
      </c>
      <c r="C58" s="164">
        <f>'Wood &amp; Fuax HC  D'!C58*(1+Sumary!$C$40)</f>
        <v>39.220199999999998</v>
      </c>
      <c r="D58" s="164">
        <f>'Wood &amp; Fuax HC  D'!D58*(1+Sumary!$C$40)</f>
        <v>43.885799999999989</v>
      </c>
      <c r="E58" s="164">
        <f>'Wood &amp; Fuax HC  D'!E58*(1+Sumary!$C$40)</f>
        <v>54.869399999999999</v>
      </c>
      <c r="F58" s="164">
        <f>'Wood &amp; Fuax HC  D'!F58*(1+Sumary!$C$40)</f>
        <v>65.852999999999994</v>
      </c>
      <c r="G58" s="164">
        <f>'Wood &amp; Fuax HC  D'!G58*(1+Sumary!$C$40)</f>
        <v>76.820400000000006</v>
      </c>
      <c r="H58" s="164">
        <f>'Wood &amp; Fuax HC  D'!H58*(1+Sumary!$C$40)</f>
        <v>87.804000000000002</v>
      </c>
      <c r="I58" s="164">
        <f>'Wood &amp; Fuax HC  D'!I58*(1+Sumary!$C$40)</f>
        <v>98.7714</v>
      </c>
      <c r="J58" s="164">
        <f>'Wood &amp; Fuax HC  D'!J58*(1+Sumary!$C$40)</f>
        <v>109.76309999999999</v>
      </c>
      <c r="K58" s="164">
        <f>'Wood &amp; Fuax HC  D'!K58*(1+Sumary!$C$40)</f>
        <v>120.73050000000001</v>
      </c>
      <c r="L58" s="164">
        <f>'Wood &amp; Fuax HC  D'!L58*(1+Sumary!$C$40)</f>
        <v>131.68979999999999</v>
      </c>
      <c r="M58" s="164">
        <f>'Wood &amp; Fuax HC  D'!M58*(1+Sumary!$C$40)</f>
        <v>148.69980000000001</v>
      </c>
      <c r="N58" s="164">
        <f>'Wood &amp; Fuax HC  D'!N58*(1+Sumary!$C$40)</f>
        <v>160.2747</v>
      </c>
      <c r="O58" s="164">
        <f>'Wood &amp; Fuax HC  D'!O58*(1+Sumary!$C$40)</f>
        <v>171.84959999999998</v>
      </c>
      <c r="P58" s="164">
        <f>'Wood &amp; Fuax HC  D'!P58*(1+Sumary!$C$40)</f>
        <v>183.43260000000001</v>
      </c>
    </row>
    <row r="59" spans="1:16" s="155" customFormat="1" ht="24.95" customHeight="1" x14ac:dyDescent="0.35">
      <c r="B59" s="154"/>
    </row>
    <row r="60" spans="1:16" s="155" customFormat="1" ht="24.95" customHeight="1" x14ac:dyDescent="0.35">
      <c r="A60" s="166" t="s">
        <v>568</v>
      </c>
    </row>
    <row r="61" spans="1:16" s="155" customFormat="1" ht="24.95" customHeight="1" x14ac:dyDescent="0.35">
      <c r="B61" s="154"/>
    </row>
    <row r="62" spans="1:16" s="155" customFormat="1" ht="24.95" customHeight="1" x14ac:dyDescent="0.35">
      <c r="A62" s="156" t="s">
        <v>524</v>
      </c>
      <c r="B62" s="157" t="s">
        <v>302</v>
      </c>
      <c r="C62" s="156">
        <v>400</v>
      </c>
      <c r="D62" s="156">
        <v>600</v>
      </c>
      <c r="E62" s="156">
        <v>750</v>
      </c>
      <c r="F62" s="156">
        <v>900</v>
      </c>
      <c r="G62" s="156">
        <v>1050</v>
      </c>
      <c r="H62" s="156">
        <v>1200</v>
      </c>
      <c r="I62" s="156">
        <v>1350</v>
      </c>
      <c r="J62" s="156">
        <v>1500</v>
      </c>
      <c r="K62" s="156">
        <v>1650</v>
      </c>
      <c r="L62" s="156">
        <v>1800</v>
      </c>
      <c r="M62" s="156">
        <v>1950</v>
      </c>
      <c r="N62" s="156">
        <v>2100</v>
      </c>
      <c r="O62" s="156">
        <v>2250</v>
      </c>
      <c r="P62" s="156">
        <v>2400</v>
      </c>
    </row>
    <row r="63" spans="1:16" s="155" customFormat="1" ht="24.95" customHeight="1" x14ac:dyDescent="0.35">
      <c r="A63" s="156" t="s">
        <v>525</v>
      </c>
      <c r="B63" s="157" t="s">
        <v>526</v>
      </c>
      <c r="C63" s="156" t="s">
        <v>527</v>
      </c>
      <c r="D63" s="156">
        <v>23</v>
      </c>
      <c r="E63" s="156" t="s">
        <v>559</v>
      </c>
      <c r="F63" s="156" t="s">
        <v>532</v>
      </c>
      <c r="G63" s="156" t="s">
        <v>560</v>
      </c>
      <c r="H63" s="156" t="s">
        <v>535</v>
      </c>
      <c r="I63" s="156" t="s">
        <v>561</v>
      </c>
      <c r="J63" s="156" t="s">
        <v>538</v>
      </c>
      <c r="K63" s="156" t="s">
        <v>562</v>
      </c>
      <c r="L63" s="156" t="s">
        <v>551</v>
      </c>
      <c r="M63" s="156" t="s">
        <v>563</v>
      </c>
      <c r="N63" s="156" t="s">
        <v>544</v>
      </c>
      <c r="O63" s="156" t="s">
        <v>564</v>
      </c>
      <c r="P63" s="156" t="s">
        <v>547</v>
      </c>
    </row>
    <row r="64" spans="1:16" s="155" customFormat="1" ht="24.95" customHeight="1" x14ac:dyDescent="0.35">
      <c r="A64" s="156">
        <v>1200</v>
      </c>
      <c r="B64" s="157" t="s">
        <v>535</v>
      </c>
      <c r="C64" s="164">
        <f>'Wood &amp; Fuax HC  D'!C64*(1+Sumary!$C$40)</f>
        <v>31.832999999999998</v>
      </c>
      <c r="D64" s="164">
        <f>'Wood &amp; Fuax HC  D'!D64*(1+Sumary!$C$40)</f>
        <v>35.631900000000002</v>
      </c>
      <c r="E64" s="164">
        <f>'Wood &amp; Fuax HC  D'!E64*(1+Sumary!$C$40)</f>
        <v>44.541899999999998</v>
      </c>
      <c r="F64" s="164">
        <f>'Wood &amp; Fuax HC  D'!F64*(1+Sumary!$C$40)</f>
        <v>53.451899999999995</v>
      </c>
      <c r="G64" s="164">
        <f>'Wood &amp; Fuax HC  D'!G64*(1+Sumary!$C$40)</f>
        <v>62.361899999999991</v>
      </c>
      <c r="H64" s="164">
        <f>'Wood &amp; Fuax HC  D'!H64*(1+Sumary!$C$40)</f>
        <v>71.28</v>
      </c>
      <c r="I64" s="164">
        <f>'Wood &amp; Fuax HC  D'!I64*(1+Sumary!$C$40)</f>
        <v>80.19</v>
      </c>
      <c r="J64" s="164">
        <f>'Wood &amp; Fuax HC  D'!J64*(1+Sumary!$C$40)</f>
        <v>89.1</v>
      </c>
      <c r="K64" s="164">
        <f>'Wood &amp; Fuax HC  D'!K64*(1+Sumary!$C$40)</f>
        <v>98.009999999999991</v>
      </c>
      <c r="L64" s="164">
        <f>'Wood &amp; Fuax HC  D'!L64*(1+Sumary!$C$40)</f>
        <v>106.89570000000001</v>
      </c>
      <c r="M64" s="164">
        <f>'Wood &amp; Fuax HC  D'!M64*(1+Sumary!$C$40)</f>
        <v>120.71429999999998</v>
      </c>
      <c r="N64" s="164">
        <f>'Wood &amp; Fuax HC  D'!N64*(1+Sumary!$C$40)</f>
        <v>130.1103</v>
      </c>
      <c r="O64" s="164">
        <f>'Wood &amp; Fuax HC  D'!O64*(1+Sumary!$C$40)</f>
        <v>139.4982</v>
      </c>
      <c r="P64" s="164">
        <f>'Wood &amp; Fuax HC  D'!P64*(1+Sumary!$C$40)</f>
        <v>148.9023</v>
      </c>
    </row>
    <row r="65" spans="1:16" s="155" customFormat="1" ht="24.95" customHeight="1" x14ac:dyDescent="0.35">
      <c r="A65" s="156">
        <v>1800</v>
      </c>
      <c r="B65" s="157" t="s">
        <v>551</v>
      </c>
      <c r="C65" s="164">
        <f>'Wood &amp; Fuax HC  D'!C65*(1+Sumary!$C$40)</f>
        <v>39.446999999999996</v>
      </c>
      <c r="D65" s="164">
        <f>'Wood &amp; Fuax HC  D'!D65*(1+Sumary!$C$40)</f>
        <v>44.153099999999995</v>
      </c>
      <c r="E65" s="164">
        <f>'Wood &amp; Fuax HC  D'!E65*(1+Sumary!$C$40)</f>
        <v>55.177199999999999</v>
      </c>
      <c r="F65" s="164">
        <f>'Wood &amp; Fuax HC  D'!F65*(1+Sumary!$C$40)</f>
        <v>66.233699999999999</v>
      </c>
      <c r="G65" s="164">
        <f>'Wood &amp; Fuax HC  D'!G65*(1+Sumary!$C$40)</f>
        <v>77.282099999999986</v>
      </c>
      <c r="H65" s="164">
        <f>'Wood &amp; Fuax HC  D'!H65*(1+Sumary!$C$40)</f>
        <v>88.314299999999989</v>
      </c>
      <c r="I65" s="164">
        <f>'Wood &amp; Fuax HC  D'!I65*(1+Sumary!$C$40)</f>
        <v>99.362700000000004</v>
      </c>
      <c r="J65" s="164">
        <f>'Wood &amp; Fuax HC  D'!J65*(1+Sumary!$C$40)</f>
        <v>110.4111</v>
      </c>
      <c r="K65" s="164">
        <f>'Wood &amp; Fuax HC  D'!K65*(1+Sumary!$C$40)</f>
        <v>121.45139999999999</v>
      </c>
      <c r="L65" s="164">
        <f>'Wood &amp; Fuax HC  D'!L65*(1+Sumary!$C$40)</f>
        <v>132.4674</v>
      </c>
      <c r="M65" s="164">
        <f>'Wood &amp; Fuax HC  D'!M65*(1+Sumary!$C$40)</f>
        <v>149.57459999999998</v>
      </c>
      <c r="N65" s="164">
        <f>'Wood &amp; Fuax HC  D'!N65*(1+Sumary!$C$40)</f>
        <v>161.22239999999999</v>
      </c>
      <c r="O65" s="164">
        <f>'Wood &amp; Fuax HC  D'!O65*(1+Sumary!$C$40)</f>
        <v>172.87019999999998</v>
      </c>
      <c r="P65" s="164">
        <f>'Wood &amp; Fuax HC  D'!P65*(1+Sumary!$C$40)</f>
        <v>184.5018</v>
      </c>
    </row>
    <row r="66" spans="1:16" s="155" customFormat="1" ht="24.95" customHeight="1" x14ac:dyDescent="0.35">
      <c r="A66" s="156">
        <v>2400</v>
      </c>
      <c r="B66" s="157" t="s">
        <v>547</v>
      </c>
      <c r="C66" s="164">
        <f>'Wood &amp; Fuax HC  D'!C66*(1+Sumary!$C$40)</f>
        <v>47.061</v>
      </c>
      <c r="D66" s="164">
        <f>'Wood &amp; Fuax HC  D'!D66*(1+Sumary!$C$40)</f>
        <v>52.674300000000002</v>
      </c>
      <c r="E66" s="164">
        <f>'Wood &amp; Fuax HC  D'!E66*(1+Sumary!$C$40)</f>
        <v>65.836799999999997</v>
      </c>
      <c r="F66" s="164">
        <f>'Wood &amp; Fuax HC  D'!F66*(1+Sumary!$C$40)</f>
        <v>79.023600000000002</v>
      </c>
      <c r="G66" s="164">
        <f>'Wood &amp; Fuax HC  D'!G66*(1+Sumary!$C$40)</f>
        <v>92.194199999999981</v>
      </c>
      <c r="H66" s="164">
        <f>'Wood &amp; Fuax HC  D'!H66*(1+Sumary!$C$40)</f>
        <v>105.35669999999999</v>
      </c>
      <c r="I66" s="164">
        <f>'Wood &amp; Fuax HC  D'!I66*(1+Sumary!$C$40)</f>
        <v>118.5273</v>
      </c>
      <c r="J66" s="164">
        <f>'Wood &amp; Fuax HC  D'!J66*(1+Sumary!$C$40)</f>
        <v>131.70599999999999</v>
      </c>
      <c r="K66" s="164">
        <f>'Wood &amp; Fuax HC  D'!K66*(1+Sumary!$C$40)</f>
        <v>144.88470000000001</v>
      </c>
      <c r="L66" s="164">
        <f>'Wood &amp; Fuax HC  D'!L66*(1+Sumary!$C$40)</f>
        <v>158.03099999999998</v>
      </c>
      <c r="M66" s="164">
        <f>'Wood &amp; Fuax HC  D'!M66*(1+Sumary!$C$40)</f>
        <v>178.44300000000001</v>
      </c>
      <c r="N66" s="164">
        <f>'Wood &amp; Fuax HC  D'!N66*(1+Sumary!$C$40)</f>
        <v>192.32639999999998</v>
      </c>
      <c r="O66" s="164">
        <f>'Wood &amp; Fuax HC  D'!O66*(1+Sumary!$C$40)</f>
        <v>206.226</v>
      </c>
      <c r="P66" s="164">
        <f>'Wood &amp; Fuax HC  D'!P66*(1+Sumary!$C$40)</f>
        <v>220.11749999999998</v>
      </c>
    </row>
    <row r="67" spans="1:16" s="155" customFormat="1" ht="24.95" customHeight="1" x14ac:dyDescent="0.35">
      <c r="A67" s="155" t="s">
        <v>569</v>
      </c>
      <c r="B67" s="154"/>
    </row>
    <row r="68" spans="1:16" s="155" customFormat="1" ht="24.95" customHeight="1" x14ac:dyDescent="0.35">
      <c r="A68" s="155" t="s">
        <v>570</v>
      </c>
      <c r="B68" s="154"/>
    </row>
    <row r="69" spans="1:16" s="155" customFormat="1" ht="24.95" customHeight="1" x14ac:dyDescent="0.35">
      <c r="A69" s="155" t="s">
        <v>571</v>
      </c>
      <c r="B69" s="154"/>
    </row>
    <row r="70" spans="1:16" s="155" customFormat="1" ht="24.95" customHeight="1" x14ac:dyDescent="0.35">
      <c r="B70" s="154"/>
    </row>
    <row r="71" spans="1:16" s="155" customFormat="1" ht="24.95" customHeight="1" x14ac:dyDescent="0.35">
      <c r="B71" s="154"/>
    </row>
    <row r="72" spans="1:16" s="155" customFormat="1" ht="24.95" customHeight="1" x14ac:dyDescent="0.35">
      <c r="A72" s="169" t="s">
        <v>572</v>
      </c>
      <c r="B72" s="170"/>
      <c r="C72" s="170"/>
      <c r="D72" s="170"/>
      <c r="E72" s="170"/>
      <c r="F72" s="165">
        <f>'[23]Wood &amp; Fuax HC Bev Cost'!F72+'[23]Wood &amp; Fuax HC Bev Cost'!F72*(HcExtrasMarkUp)</f>
        <v>8.32</v>
      </c>
      <c r="G72" s="170"/>
      <c r="H72" s="171"/>
      <c r="J72" s="155" t="s">
        <v>573</v>
      </c>
      <c r="M72" s="155" t="s">
        <v>574</v>
      </c>
      <c r="O72" s="165">
        <f>'[23]Wood &amp; Fuax HC Bev Cost'!O72+'[23]Wood &amp; Fuax HC Bev Cost'!O72*(HcExtrasMarkUp)</f>
        <v>2.6</v>
      </c>
    </row>
    <row r="73" spans="1:16" s="155" customFormat="1" ht="24.95" customHeight="1" x14ac:dyDescent="0.35">
      <c r="A73" s="169" t="s">
        <v>575</v>
      </c>
      <c r="B73" s="172"/>
      <c r="C73" s="172"/>
      <c r="D73" s="172"/>
      <c r="E73" s="172"/>
      <c r="F73" s="165">
        <f>'[23]Wood &amp; Fuax HC Bev Cost'!F73+'[23]Wood &amp; Fuax HC Bev Cost'!F73*(HcExtrasMarkUp)</f>
        <v>0.48099999999999998</v>
      </c>
      <c r="G73" s="172"/>
      <c r="H73" s="172"/>
      <c r="M73" s="155" t="s">
        <v>576</v>
      </c>
      <c r="O73" s="165">
        <f>'[23]Wood &amp; Fuax HC Bev Cost'!O73+'[23]Wood &amp; Fuax HC Bev Cost'!O73*(HcExtrasMarkUp)</f>
        <v>2.6</v>
      </c>
    </row>
    <row r="74" spans="1:16" s="155" customFormat="1" ht="24.95" customHeight="1" x14ac:dyDescent="0.35">
      <c r="A74" s="169" t="s">
        <v>577</v>
      </c>
      <c r="B74" s="173"/>
      <c r="C74" s="173"/>
      <c r="D74" s="173"/>
      <c r="E74" s="173"/>
      <c r="F74" s="165">
        <f>'[23]Wood &amp; Fuax HC Bev Cost'!F74+'[23]Wood &amp; Fuax HC Bev Cost'!F74*(HcExtrasMarkUp)</f>
        <v>2.1319999999999997</v>
      </c>
      <c r="G74" s="173"/>
      <c r="H74" s="173"/>
      <c r="M74" s="155" t="s">
        <v>578</v>
      </c>
      <c r="O74" s="165">
        <f>'[23]Wood &amp; Fuax HC Bev Cost'!O74+'[23]Wood &amp; Fuax HC Bev Cost'!O74*(HcExtrasMarkUp)</f>
        <v>4.55</v>
      </c>
    </row>
    <row r="75" spans="1:16" s="155" customFormat="1" ht="24.95" customHeight="1" x14ac:dyDescent="0.35">
      <c r="A75" s="169" t="s">
        <v>579</v>
      </c>
      <c r="B75" s="172"/>
      <c r="C75" s="172"/>
      <c r="D75" s="172"/>
      <c r="E75" s="172"/>
      <c r="F75" s="165">
        <f>'[23]Wood &amp; Fuax HC Bev Cost'!F75+'[23]Wood &amp; Fuax HC Bev Cost'!F75*(HcExtrasMarkUp)</f>
        <v>0.90999999999999992</v>
      </c>
      <c r="G75" s="172"/>
      <c r="H75" s="174"/>
      <c r="O75" s="165"/>
    </row>
    <row r="76" spans="1:16" s="155" customFormat="1" ht="24.95" customHeight="1" x14ac:dyDescent="0.35">
      <c r="A76" s="169" t="s">
        <v>580</v>
      </c>
      <c r="B76" s="174"/>
      <c r="C76" s="172"/>
      <c r="D76" s="172"/>
      <c r="E76" s="172"/>
      <c r="F76" s="165">
        <f>'[23]Wood &amp; Fuax HC Bev Cost'!F76+'[23]Wood &amp; Fuax HC Bev Cost'!F76*(HcExtrasMarkUp)</f>
        <v>1.365</v>
      </c>
      <c r="G76" s="174"/>
      <c r="H76" s="174"/>
      <c r="L76" s="155" t="s">
        <v>581</v>
      </c>
      <c r="O76" s="165">
        <f>'[23]Wood &amp; Fuax HC Bev Cost'!O76+'[23]Wood &amp; Fuax HC Bev Cost'!O76*(HcExtrasMarkUp)</f>
        <v>0.44849999999999995</v>
      </c>
    </row>
    <row r="77" spans="1:16" s="155" customFormat="1" ht="24.95" customHeight="1" x14ac:dyDescent="0.35">
      <c r="A77" s="172" t="s">
        <v>582</v>
      </c>
      <c r="B77" s="172"/>
      <c r="C77" s="172"/>
      <c r="D77" s="172"/>
      <c r="E77" s="172"/>
      <c r="F77" s="165">
        <f>'[23]Wood &amp; Fuax HC Bev Cost'!F77+'[23]Wood &amp; Fuax HC Bev Cost'!F77*(HcExtrasMarkUp)</f>
        <v>3.0679999999999996</v>
      </c>
      <c r="G77" s="155" t="s">
        <v>583</v>
      </c>
      <c r="H77" s="174"/>
    </row>
    <row r="78" spans="1:16" s="155" customFormat="1" ht="24.95" customHeight="1" x14ac:dyDescent="0.35">
      <c r="A78" s="172" t="s">
        <v>584</v>
      </c>
      <c r="B78" s="172"/>
      <c r="C78" s="172"/>
      <c r="D78" s="172"/>
      <c r="E78" s="172"/>
      <c r="F78" s="165">
        <f>'[23]Wood &amp; Fuax HC Bev Cost'!F78+'[23]Wood &amp; Fuax HC Bev Cost'!F78*(HcExtrasMarkUp)</f>
        <v>4.3940000000000001</v>
      </c>
      <c r="G78" s="155" t="s">
        <v>585</v>
      </c>
      <c r="H78" s="174"/>
    </row>
    <row r="79" spans="1:16" s="155" customFormat="1" ht="24.95" customHeight="1" x14ac:dyDescent="0.35">
      <c r="B79" s="154"/>
      <c r="F79" s="165"/>
    </row>
    <row r="80" spans="1:16" s="155" customFormat="1" ht="24.95" customHeight="1" x14ac:dyDescent="0.35">
      <c r="A80" s="155" t="s">
        <v>586</v>
      </c>
      <c r="B80" s="154"/>
      <c r="F80" s="165">
        <f>'Wood &amp; Fuax HC  D'!F80*(1+Sumary!$C$41)</f>
        <v>59.8</v>
      </c>
    </row>
    <row r="81" spans="1:6" s="155" customFormat="1" ht="24.95" customHeight="1" x14ac:dyDescent="0.35">
      <c r="A81" s="155" t="s">
        <v>587</v>
      </c>
      <c r="B81" s="154"/>
      <c r="F81" s="165">
        <f>'Wood &amp; Fuax HC  D'!F81*(1+Sumary!$C$41)</f>
        <v>13.324999999999999</v>
      </c>
    </row>
    <row r="82" spans="1:6" s="155" customFormat="1" ht="24.95" customHeight="1" x14ac:dyDescent="0.35">
      <c r="A82" s="155" t="s">
        <v>588</v>
      </c>
      <c r="B82" s="154"/>
      <c r="F82" s="165">
        <f>'Wood &amp; Fuax HC  D'!F82*(1+Sumary!$C$41)</f>
        <v>8.06</v>
      </c>
    </row>
  </sheetData>
  <mergeCells count="2">
    <mergeCell ref="X8:Z9"/>
    <mergeCell ref="X17:Z18"/>
  </mergeCells>
  <pageMargins left="0.25" right="0.25" top="0.75" bottom="0.75" header="0.3" footer="0.3"/>
  <pageSetup paperSize="9" scale="34" orientation="portrait" r:id="rId1"/>
  <headerFooter>
    <oddHeader>&amp;C&amp;14HC Wood &amp; Faux Wood</oddHeader>
  </headerFooter>
  <rowBreaks count="1" manualBreakCount="1">
    <brk id="82" max="25" man="1"/>
  </rowBreaks>
  <colBreaks count="1" manualBreakCount="1">
    <brk id="26" max="81"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A1C3F-43A2-4592-BE35-AAACC7223C50}">
  <dimension ref="A1:P41"/>
  <sheetViews>
    <sheetView view="pageLayout" zoomScaleNormal="100" zoomScaleSheetLayoutView="90" workbookViewId="0">
      <selection activeCell="T2" sqref="T2"/>
    </sheetView>
  </sheetViews>
  <sheetFormatPr defaultRowHeight="18.75" x14ac:dyDescent="0.3"/>
  <cols>
    <col min="1" max="1" width="7.42578125" style="213" customWidth="1"/>
    <col min="2" max="2" width="13.5703125" style="213" customWidth="1"/>
    <col min="3" max="3" width="10.140625" style="213" bestFit="1" customWidth="1"/>
    <col min="4" max="5" width="8.140625" style="213" bestFit="1" customWidth="1"/>
    <col min="6" max="14" width="9.5703125" style="213" bestFit="1" customWidth="1"/>
    <col min="15" max="15" width="10.140625" style="213" bestFit="1" customWidth="1"/>
    <col min="16" max="16" width="9.28515625" style="213" customWidth="1"/>
  </cols>
  <sheetData>
    <row r="1" spans="1:16" x14ac:dyDescent="0.3">
      <c r="A1" s="210" t="s">
        <v>617</v>
      </c>
      <c r="B1" s="211"/>
      <c r="C1" s="211"/>
      <c r="D1" s="211"/>
      <c r="E1" s="211"/>
      <c r="F1" s="211"/>
      <c r="G1" s="211"/>
      <c r="H1" s="211"/>
      <c r="I1" s="211"/>
      <c r="J1" s="211"/>
      <c r="K1" s="211"/>
      <c r="L1" s="212"/>
      <c r="M1" s="212"/>
      <c r="N1" s="212"/>
      <c r="O1" s="212"/>
    </row>
    <row r="2" spans="1:16" x14ac:dyDescent="0.3">
      <c r="A2" s="384"/>
      <c r="B2" s="385" t="s">
        <v>302</v>
      </c>
      <c r="C2" s="214">
        <v>600</v>
      </c>
      <c r="D2" s="215">
        <v>760</v>
      </c>
      <c r="E2" s="215">
        <v>900</v>
      </c>
      <c r="F2" s="215">
        <v>1070</v>
      </c>
      <c r="G2" s="215">
        <v>1200</v>
      </c>
      <c r="H2" s="215">
        <v>1370</v>
      </c>
      <c r="I2" s="215">
        <v>1520</v>
      </c>
      <c r="J2" s="215">
        <v>1680</v>
      </c>
      <c r="K2" s="215">
        <v>1830</v>
      </c>
      <c r="L2" s="215">
        <v>2000</v>
      </c>
      <c r="M2" s="215">
        <v>2150</v>
      </c>
      <c r="N2" s="215">
        <v>2300</v>
      </c>
      <c r="O2" s="215">
        <v>2400</v>
      </c>
      <c r="P2" s="216"/>
    </row>
    <row r="3" spans="1:16" x14ac:dyDescent="0.3">
      <c r="A3" s="541" t="s">
        <v>525</v>
      </c>
      <c r="B3" s="542"/>
      <c r="C3" s="217" t="s">
        <v>529</v>
      </c>
      <c r="D3" s="218" t="s">
        <v>618</v>
      </c>
      <c r="E3" s="218" t="s">
        <v>532</v>
      </c>
      <c r="F3" s="218" t="s">
        <v>619</v>
      </c>
      <c r="G3" s="218" t="s">
        <v>535</v>
      </c>
      <c r="H3" s="218" t="s">
        <v>620</v>
      </c>
      <c r="I3" s="218" t="s">
        <v>621</v>
      </c>
      <c r="J3" s="218" t="s">
        <v>622</v>
      </c>
      <c r="K3" s="218" t="s">
        <v>623</v>
      </c>
      <c r="L3" s="218" t="s">
        <v>543</v>
      </c>
      <c r="M3" s="218" t="s">
        <v>624</v>
      </c>
      <c r="N3" s="218" t="s">
        <v>546</v>
      </c>
      <c r="O3" s="218" t="s">
        <v>547</v>
      </c>
      <c r="P3" s="216"/>
    </row>
    <row r="4" spans="1:16" x14ac:dyDescent="0.3">
      <c r="A4" s="386">
        <v>1200</v>
      </c>
      <c r="B4" s="386" t="s">
        <v>535</v>
      </c>
      <c r="C4" s="219">
        <f>'[25]Our Cost price'!C4+'[25]Our Cost price'!C4*(EssanceMarkUp)</f>
        <v>19.136000000000003</v>
      </c>
      <c r="D4" s="219">
        <f>'[25]Our Cost price'!D4+'[25]Our Cost price'!D4*(EssanceMarkUp)</f>
        <v>24.960000000000004</v>
      </c>
      <c r="E4" s="219">
        <f>'[25]Our Cost price'!E4+'[25]Our Cost price'!E4*(EssanceMarkUp)</f>
        <v>27.456000000000003</v>
      </c>
      <c r="F4" s="219">
        <f>'[25]Our Cost price'!F4+'[25]Our Cost price'!F4*(EssanceMarkUp)</f>
        <v>31.616</v>
      </c>
      <c r="G4" s="219">
        <f>'[25]Our Cost price'!G4+'[25]Our Cost price'!G4*(EssanceMarkUp)</f>
        <v>34.112000000000002</v>
      </c>
      <c r="H4" s="219">
        <f>'[25]Our Cost price'!H4+'[25]Our Cost price'!H4*(EssanceMarkUp)</f>
        <v>39.936</v>
      </c>
      <c r="I4" s="219">
        <f>'[25]Our Cost price'!I4+'[25]Our Cost price'!I4*(EssanceMarkUp)</f>
        <v>43.264000000000003</v>
      </c>
      <c r="J4" s="219">
        <f>'[25]Our Cost price'!J4+'[25]Our Cost price'!J4*(EssanceMarkUp)</f>
        <v>47.424000000000007</v>
      </c>
      <c r="K4" s="219">
        <f>'[25]Our Cost price'!K4+'[25]Our Cost price'!K4*(EssanceMarkUp)</f>
        <v>50.751999999999995</v>
      </c>
      <c r="L4" s="219">
        <f>'[25]Our Cost price'!L4+'[25]Our Cost price'!L4*(EssanceMarkUp)</f>
        <v>58.239999999999995</v>
      </c>
      <c r="M4" s="219">
        <f>'[25]Our Cost price'!M4+'[25]Our Cost price'!M4*(EssanceMarkUp)</f>
        <v>67.391999999999996</v>
      </c>
      <c r="N4" s="219">
        <f>'[25]Our Cost price'!N4+'[25]Our Cost price'!N4*(EssanceMarkUp)</f>
        <v>69.888000000000005</v>
      </c>
      <c r="O4" s="219">
        <f>'[25]Our Cost price'!O4+'[25]Our Cost price'!O4*(EssanceMarkUp)</f>
        <v>73.216000000000008</v>
      </c>
      <c r="P4" s="220"/>
    </row>
    <row r="5" spans="1:16" x14ac:dyDescent="0.3">
      <c r="A5" s="387">
        <v>1800</v>
      </c>
      <c r="B5" s="387" t="s">
        <v>551</v>
      </c>
      <c r="C5" s="219">
        <f>'[25]Our Cost price'!C5+'[25]Our Cost price'!C5*(EssanceMarkUp)</f>
        <v>24.960000000000004</v>
      </c>
      <c r="D5" s="219">
        <f>'[25]Our Cost price'!D5+'[25]Our Cost price'!D5*(EssanceMarkUp)</f>
        <v>29.951999999999998</v>
      </c>
      <c r="E5" s="219">
        <f>'[25]Our Cost price'!E5+'[25]Our Cost price'!E5*(EssanceMarkUp)</f>
        <v>35.776000000000003</v>
      </c>
      <c r="F5" s="219">
        <f>'[25]Our Cost price'!F5+'[25]Our Cost price'!F5*(EssanceMarkUp)</f>
        <v>42.432000000000002</v>
      </c>
      <c r="G5" s="219">
        <f>'[25]Our Cost price'!G5+'[25]Our Cost price'!G5*(EssanceMarkUp)</f>
        <v>49.088000000000008</v>
      </c>
      <c r="H5" s="219">
        <f>'[25]Our Cost price'!H5+'[25]Our Cost price'!H5*(EssanceMarkUp)</f>
        <v>52.415999999999997</v>
      </c>
      <c r="I5" s="219">
        <f>'[25]Our Cost price'!I5+'[25]Our Cost price'!I5*(EssanceMarkUp)</f>
        <v>55.744</v>
      </c>
      <c r="J5" s="219">
        <f>'[25]Our Cost price'!J5+'[25]Our Cost price'!J5*(EssanceMarkUp)</f>
        <v>63.231999999999999</v>
      </c>
      <c r="K5" s="219">
        <f>'[25]Our Cost price'!K5+'[25]Our Cost price'!K5*(EssanceMarkUp)</f>
        <v>69.056000000000012</v>
      </c>
      <c r="L5" s="219">
        <f>'[25]Our Cost price'!L5+'[25]Our Cost price'!L5*(EssanceMarkUp)</f>
        <v>81.536000000000001</v>
      </c>
      <c r="M5" s="219">
        <f>'[25]Our Cost price'!M5+'[25]Our Cost price'!M5*(EssanceMarkUp)</f>
        <v>89.856000000000009</v>
      </c>
      <c r="N5" s="219">
        <f>'[25]Our Cost price'!N5+'[25]Our Cost price'!N5*(EssanceMarkUp)</f>
        <v>94.848000000000013</v>
      </c>
      <c r="O5" s="219">
        <f>'[25]Our Cost price'!O5+'[25]Our Cost price'!O5*(EssanceMarkUp)</f>
        <v>99.007999999999996</v>
      </c>
      <c r="P5" s="220"/>
    </row>
    <row r="6" spans="1:16" x14ac:dyDescent="0.3">
      <c r="A6" s="387">
        <v>2400</v>
      </c>
      <c r="B6" s="387" t="s">
        <v>547</v>
      </c>
      <c r="C6" s="219">
        <f>'[25]Our Cost price'!C6+'[25]Our Cost price'!C6*(EssanceMarkUp)</f>
        <v>29.951999999999998</v>
      </c>
      <c r="D6" s="219">
        <f>'[25]Our Cost price'!D6+'[25]Our Cost price'!D6*(EssanceMarkUp)</f>
        <v>35.776000000000003</v>
      </c>
      <c r="E6" s="219">
        <f>'[25]Our Cost price'!E6+'[25]Our Cost price'!E6*(EssanceMarkUp)</f>
        <v>43.264000000000003</v>
      </c>
      <c r="F6" s="219">
        <f>'[25]Our Cost price'!F6+'[25]Our Cost price'!F6*(EssanceMarkUp)</f>
        <v>49.920000000000009</v>
      </c>
      <c r="G6" s="219">
        <f>'[25]Our Cost price'!G6+'[25]Our Cost price'!G6*(EssanceMarkUp)</f>
        <v>55.744</v>
      </c>
      <c r="H6" s="219">
        <f>'[25]Our Cost price'!H6+'[25]Our Cost price'!H6*(EssanceMarkUp)</f>
        <v>63.231999999999999</v>
      </c>
      <c r="I6" s="219">
        <f>'[25]Our Cost price'!I6+'[25]Our Cost price'!I6*(EssanceMarkUp)</f>
        <v>69.888000000000005</v>
      </c>
      <c r="J6" s="219">
        <f>'[25]Our Cost price'!J6+'[25]Our Cost price'!J6*(EssanceMarkUp)</f>
        <v>76.544000000000011</v>
      </c>
      <c r="K6" s="219">
        <f>'[25]Our Cost price'!K6+'[25]Our Cost price'!K6*(EssanceMarkUp)</f>
        <v>82.367999999999995</v>
      </c>
      <c r="L6" s="219">
        <f>'[25]Our Cost price'!L6+'[25]Our Cost price'!L6*(EssanceMarkUp)</f>
        <v>99.007999999999996</v>
      </c>
      <c r="M6" s="219">
        <f>'[25]Our Cost price'!M6+'[25]Our Cost price'!M6*(EssanceMarkUp)</f>
        <v>108.16</v>
      </c>
      <c r="N6" s="219">
        <f>'[25]Our Cost price'!N6+'[25]Our Cost price'!N6*(EssanceMarkUp)</f>
        <v>116.47999999999999</v>
      </c>
      <c r="O6" s="219">
        <f>'[25]Our Cost price'!O6+'[25]Our Cost price'!O6*(EssanceMarkUp)</f>
        <v>123.136</v>
      </c>
      <c r="P6" s="220"/>
    </row>
    <row r="7" spans="1:16" x14ac:dyDescent="0.3">
      <c r="A7" s="387">
        <v>3000</v>
      </c>
      <c r="B7" s="387" t="s">
        <v>625</v>
      </c>
      <c r="C7" s="219">
        <f>'[25]Our Cost price'!C7+'[25]Our Cost price'!C7*(EssanceMarkUp)</f>
        <v>38.272000000000006</v>
      </c>
      <c r="D7" s="219">
        <f>'[25]Our Cost price'!D7+'[25]Our Cost price'!D7*(EssanceMarkUp)</f>
        <v>44.928000000000004</v>
      </c>
      <c r="E7" s="219">
        <f>'[25]Our Cost price'!E7+'[25]Our Cost price'!E7*(EssanceMarkUp)</f>
        <v>49.920000000000009</v>
      </c>
      <c r="F7" s="219">
        <f>'[25]Our Cost price'!F7+'[25]Our Cost price'!F7*(EssanceMarkUp)</f>
        <v>55.744</v>
      </c>
      <c r="G7" s="219">
        <f>'[25]Our Cost price'!G7+'[25]Our Cost price'!G7*(EssanceMarkUp)</f>
        <v>69.056000000000012</v>
      </c>
      <c r="H7" s="219">
        <f>'[25]Our Cost price'!H7+'[25]Our Cost price'!H7*(EssanceMarkUp)</f>
        <v>73.216000000000008</v>
      </c>
      <c r="I7" s="219">
        <f>'[25]Our Cost price'!I7+'[25]Our Cost price'!I7*(EssanceMarkUp)</f>
        <v>81.536000000000001</v>
      </c>
      <c r="J7" s="219">
        <f>'[25]Our Cost price'!J7+'[25]Our Cost price'!J7*(EssanceMarkUp)</f>
        <v>89.856000000000009</v>
      </c>
      <c r="K7" s="219"/>
      <c r="L7" s="219"/>
      <c r="M7" s="219"/>
      <c r="N7" s="219"/>
      <c r="O7" s="219"/>
      <c r="P7" s="221"/>
    </row>
    <row r="9" spans="1:16" x14ac:dyDescent="0.3">
      <c r="A9" s="210" t="s">
        <v>626</v>
      </c>
      <c r="B9" s="211"/>
      <c r="C9" s="211"/>
      <c r="D9" s="211"/>
      <c r="E9" s="211"/>
      <c r="F9" s="211"/>
      <c r="G9" s="211"/>
      <c r="H9" s="211"/>
      <c r="I9" s="211"/>
      <c r="J9" s="211"/>
      <c r="K9" s="211"/>
      <c r="L9" s="212"/>
      <c r="M9" s="212"/>
      <c r="N9" s="212"/>
      <c r="O9" s="212"/>
    </row>
    <row r="10" spans="1:16" x14ac:dyDescent="0.3">
      <c r="A10" s="222"/>
      <c r="B10" s="223" t="s">
        <v>302</v>
      </c>
      <c r="C10" s="224">
        <v>600</v>
      </c>
      <c r="D10" s="225">
        <v>760</v>
      </c>
      <c r="E10" s="225">
        <v>900</v>
      </c>
      <c r="F10" s="225">
        <v>1070</v>
      </c>
      <c r="G10" s="225">
        <v>1200</v>
      </c>
      <c r="H10" s="225">
        <v>1370</v>
      </c>
      <c r="I10" s="225">
        <v>1520</v>
      </c>
      <c r="J10" s="225">
        <v>1680</v>
      </c>
      <c r="K10" s="225">
        <v>1830</v>
      </c>
      <c r="L10" s="225">
        <v>2000</v>
      </c>
      <c r="M10" s="225">
        <v>2150</v>
      </c>
      <c r="N10" s="225">
        <v>2300</v>
      </c>
      <c r="O10" s="225">
        <v>2400</v>
      </c>
      <c r="P10" s="216"/>
    </row>
    <row r="11" spans="1:16" x14ac:dyDescent="0.3">
      <c r="A11" s="543" t="s">
        <v>525</v>
      </c>
      <c r="B11" s="544"/>
      <c r="C11" s="224" t="s">
        <v>529</v>
      </c>
      <c r="D11" s="225" t="s">
        <v>618</v>
      </c>
      <c r="E11" s="225" t="s">
        <v>532</v>
      </c>
      <c r="F11" s="225" t="s">
        <v>619</v>
      </c>
      <c r="G11" s="225" t="s">
        <v>535</v>
      </c>
      <c r="H11" s="225" t="s">
        <v>620</v>
      </c>
      <c r="I11" s="225" t="s">
        <v>621</v>
      </c>
      <c r="J11" s="225" t="s">
        <v>622</v>
      </c>
      <c r="K11" s="225" t="s">
        <v>623</v>
      </c>
      <c r="L11" s="225" t="s">
        <v>543</v>
      </c>
      <c r="M11" s="225" t="s">
        <v>624</v>
      </c>
      <c r="N11" s="225" t="s">
        <v>546</v>
      </c>
      <c r="O11" s="225" t="s">
        <v>547</v>
      </c>
      <c r="P11" s="216"/>
    </row>
    <row r="12" spans="1:16" x14ac:dyDescent="0.3">
      <c r="A12" s="226">
        <v>1200</v>
      </c>
      <c r="B12" s="226" t="s">
        <v>535</v>
      </c>
      <c r="C12" s="219">
        <f>'[25]Our Cost price'!C12+'[25]Our Cost price'!C12*(ExpressionsMarkUp)</f>
        <v>22.612500000000001</v>
      </c>
      <c r="D12" s="219">
        <f>'[25]Our Cost price'!D12+'[25]Our Cost price'!D12*(ExpressionsMarkUp)</f>
        <v>28.039499999999997</v>
      </c>
      <c r="E12" s="219">
        <f>'[25]Our Cost price'!E12+'[25]Our Cost price'!E12*(ExpressionsMarkUp)</f>
        <v>31.657499999999999</v>
      </c>
      <c r="F12" s="219">
        <f>'[25]Our Cost price'!F12+'[25]Our Cost price'!F12*(ExpressionsMarkUp)</f>
        <v>35.275499999999994</v>
      </c>
      <c r="G12" s="219">
        <f>'[25]Our Cost price'!G12+'[25]Our Cost price'!G12*(ExpressionsMarkUp)</f>
        <v>37.989000000000004</v>
      </c>
      <c r="H12" s="219">
        <f>'[25]Our Cost price'!H12+'[25]Our Cost price'!H12*(ExpressionsMarkUp)</f>
        <v>45.225000000000001</v>
      </c>
      <c r="I12" s="219">
        <f>'[25]Our Cost price'!I12+'[25]Our Cost price'!I12*(ExpressionsMarkUp)</f>
        <v>48.842999999999996</v>
      </c>
      <c r="J12" s="219">
        <f>'[25]Our Cost price'!J12+'[25]Our Cost price'!J12*(ExpressionsMarkUp)</f>
        <v>54.27</v>
      </c>
      <c r="K12" s="219">
        <f>'[25]Our Cost price'!K12+'[25]Our Cost price'!K12*(ExpressionsMarkUp)</f>
        <v>56.983499999999992</v>
      </c>
      <c r="L12" s="219">
        <f>'[25]Our Cost price'!L12+'[25]Our Cost price'!L12*(ExpressionsMarkUp)</f>
        <v>67.837500000000006</v>
      </c>
      <c r="M12" s="219">
        <f>'[25]Our Cost price'!M12+'[25]Our Cost price'!M12*(ExpressionsMarkUp)</f>
        <v>76.882500000000007</v>
      </c>
      <c r="N12" s="219">
        <f>'[25]Our Cost price'!N12+'[25]Our Cost price'!N12*(ExpressionsMarkUp)</f>
        <v>79.595999999999989</v>
      </c>
      <c r="O12" s="219">
        <f>'[25]Our Cost price'!O12+'[25]Our Cost price'!O12*(ExpressionsMarkUp)</f>
        <v>83.213999999999999</v>
      </c>
      <c r="P12" s="220"/>
    </row>
    <row r="13" spans="1:16" x14ac:dyDescent="0.3">
      <c r="A13" s="227">
        <v>1800</v>
      </c>
      <c r="B13" s="227" t="s">
        <v>551</v>
      </c>
      <c r="C13" s="219">
        <f>'[25]Our Cost price'!C13+'[25]Our Cost price'!C13*(ExpressionsMarkUp)</f>
        <v>28.039499999999997</v>
      </c>
      <c r="D13" s="219">
        <f>'[25]Our Cost price'!D13+'[25]Our Cost price'!D13*(ExpressionsMarkUp)</f>
        <v>33.466499999999996</v>
      </c>
      <c r="E13" s="219">
        <f>'[25]Our Cost price'!E13+'[25]Our Cost price'!E13*(ExpressionsMarkUp)</f>
        <v>40.702500000000001</v>
      </c>
      <c r="F13" s="219">
        <f>'[25]Our Cost price'!F13+'[25]Our Cost price'!F13*(ExpressionsMarkUp)</f>
        <v>47.938499999999998</v>
      </c>
      <c r="G13" s="219">
        <f>'[25]Our Cost price'!G13+'[25]Our Cost price'!G13*(ExpressionsMarkUp)</f>
        <v>56.078999999999994</v>
      </c>
      <c r="H13" s="219">
        <f>'[25]Our Cost price'!H13+'[25]Our Cost price'!H13*(ExpressionsMarkUp)</f>
        <v>58.792499999999997</v>
      </c>
      <c r="I13" s="219">
        <f>'[25]Our Cost price'!I13+'[25]Our Cost price'!I13*(ExpressionsMarkUp)</f>
        <v>63.314999999999998</v>
      </c>
      <c r="J13" s="219">
        <f>'[25]Our Cost price'!J13+'[25]Our Cost price'!J13*(ExpressionsMarkUp)</f>
        <v>72.359999999999985</v>
      </c>
      <c r="K13" s="219">
        <f>'[25]Our Cost price'!K13+'[25]Our Cost price'!K13*(ExpressionsMarkUp)</f>
        <v>78.691499999999991</v>
      </c>
      <c r="L13" s="219">
        <f>'[25]Our Cost price'!L13+'[25]Our Cost price'!L13*(ExpressionsMarkUp)</f>
        <v>92.259</v>
      </c>
      <c r="M13" s="219">
        <f>'[25]Our Cost price'!M13+'[25]Our Cost price'!M13*(ExpressionsMarkUp)</f>
        <v>102.20850000000002</v>
      </c>
      <c r="N13" s="219">
        <f>'[25]Our Cost price'!N13+'[25]Our Cost price'!N13*(ExpressionsMarkUp)</f>
        <v>106.73099999999999</v>
      </c>
      <c r="O13" s="219">
        <f>'[25]Our Cost price'!O13+'[25]Our Cost price'!O13*(ExpressionsMarkUp)</f>
        <v>113.0625</v>
      </c>
      <c r="P13" s="220"/>
    </row>
    <row r="14" spans="1:16" x14ac:dyDescent="0.3">
      <c r="A14" s="227">
        <v>2400</v>
      </c>
      <c r="B14" s="227" t="s">
        <v>547</v>
      </c>
      <c r="C14" s="219">
        <f>'[25]Our Cost price'!C14+'[25]Our Cost price'!C14*(ExpressionsMarkUp)</f>
        <v>33.466499999999996</v>
      </c>
      <c r="D14" s="219">
        <f>'[25]Our Cost price'!D14+'[25]Our Cost price'!D14*(ExpressionsMarkUp)</f>
        <v>40.702500000000001</v>
      </c>
      <c r="E14" s="219">
        <f>'[25]Our Cost price'!E14+'[25]Our Cost price'!E14*(ExpressionsMarkUp)</f>
        <v>48.842999999999996</v>
      </c>
      <c r="F14" s="219">
        <f>'[25]Our Cost price'!F14+'[25]Our Cost price'!F14*(ExpressionsMarkUp)</f>
        <v>56.078999999999994</v>
      </c>
      <c r="G14" s="219">
        <f>'[25]Our Cost price'!G14+'[25]Our Cost price'!G14*(ExpressionsMarkUp)</f>
        <v>63.314999999999998</v>
      </c>
      <c r="H14" s="219">
        <f>'[25]Our Cost price'!H14+'[25]Our Cost price'!H14*(ExpressionsMarkUp)</f>
        <v>72.359999999999985</v>
      </c>
      <c r="I14" s="219">
        <f>'[25]Our Cost price'!I14+'[25]Our Cost price'!I14*(ExpressionsMarkUp)</f>
        <v>79.595999999999989</v>
      </c>
      <c r="J14" s="219">
        <f>'[25]Our Cost price'!J14+'[25]Our Cost price'!J14*(ExpressionsMarkUp)</f>
        <v>86.831999999999994</v>
      </c>
      <c r="K14" s="219">
        <f>'[25]Our Cost price'!K14+'[25]Our Cost price'!K14*(ExpressionsMarkUp)</f>
        <v>94.068000000000012</v>
      </c>
      <c r="L14" s="219">
        <f>'[25]Our Cost price'!L14+'[25]Our Cost price'!L14*(ExpressionsMarkUp)</f>
        <v>113.0625</v>
      </c>
      <c r="M14" s="219">
        <f>'[25]Our Cost price'!M14+'[25]Our Cost price'!M14*(ExpressionsMarkUp)</f>
        <v>125.72549999999998</v>
      </c>
      <c r="N14" s="219">
        <f>'[25]Our Cost price'!N14+'[25]Our Cost price'!N14*(ExpressionsMarkUp)</f>
        <v>131.1525</v>
      </c>
      <c r="O14" s="219">
        <f>'[25]Our Cost price'!O14+'[25]Our Cost price'!O14*(ExpressionsMarkUp)</f>
        <v>140.19749999999999</v>
      </c>
      <c r="P14" s="220"/>
    </row>
    <row r="15" spans="1:16" x14ac:dyDescent="0.3">
      <c r="A15" s="227">
        <v>3000</v>
      </c>
      <c r="B15" s="227" t="s">
        <v>625</v>
      </c>
      <c r="C15" s="219">
        <f>'[25]Our Cost price'!C15+'[25]Our Cost price'!C15*(ExpressionsMarkUp)</f>
        <v>43.415999999999997</v>
      </c>
      <c r="D15" s="219">
        <f>'[25]Our Cost price'!D15+'[25]Our Cost price'!D15*(ExpressionsMarkUp)</f>
        <v>51.5565</v>
      </c>
      <c r="E15" s="219">
        <f>'[25]Our Cost price'!E15+'[25]Our Cost price'!E15*(ExpressionsMarkUp)</f>
        <v>56.078999999999994</v>
      </c>
      <c r="F15" s="219">
        <f>'[25]Our Cost price'!F15+'[25]Our Cost price'!F15*(ExpressionsMarkUp)</f>
        <v>63.314999999999998</v>
      </c>
      <c r="G15" s="219">
        <f>'[25]Our Cost price'!G15+'[25]Our Cost price'!G15*(ExpressionsMarkUp)</f>
        <v>78.691499999999991</v>
      </c>
      <c r="H15" s="219">
        <f>'[25]Our Cost price'!H15+'[25]Our Cost price'!H15*(ExpressionsMarkUp)</f>
        <v>83.213999999999999</v>
      </c>
      <c r="I15" s="219">
        <f>'[25]Our Cost price'!I15+'[25]Our Cost price'!I15*(ExpressionsMarkUp)</f>
        <v>92.259</v>
      </c>
      <c r="J15" s="228">
        <f>'[25]Our Cost price'!J15+'[25]Our Cost price'!J15*(ExpressionsMarkUp)</f>
        <v>102.20850000000002</v>
      </c>
      <c r="K15" s="229"/>
      <c r="L15" s="229"/>
      <c r="M15" s="229"/>
      <c r="N15" s="229"/>
      <c r="O15" s="229"/>
      <c r="P15" s="221"/>
    </row>
    <row r="16" spans="1:16" x14ac:dyDescent="0.3">
      <c r="A16" s="230"/>
      <c r="B16" s="230"/>
      <c r="C16" s="221"/>
      <c r="D16" s="221"/>
      <c r="E16" s="221"/>
      <c r="F16" s="221"/>
      <c r="G16" s="221"/>
      <c r="H16" s="221"/>
      <c r="I16" s="221"/>
      <c r="J16" s="221"/>
      <c r="K16" s="221"/>
      <c r="M16" s="221"/>
      <c r="N16" s="221"/>
    </row>
    <row r="17" spans="1:16" x14ac:dyDescent="0.3">
      <c r="A17" s="210" t="s">
        <v>627</v>
      </c>
      <c r="B17" s="211"/>
      <c r="C17" s="211"/>
      <c r="D17" s="211"/>
      <c r="E17" s="211"/>
      <c r="F17" s="211"/>
      <c r="G17" s="211"/>
      <c r="H17" s="211"/>
      <c r="I17" s="211"/>
      <c r="J17" s="211"/>
      <c r="K17" s="211"/>
      <c r="L17" s="212"/>
      <c r="M17" s="212"/>
      <c r="N17" s="212"/>
      <c r="O17" s="212"/>
    </row>
    <row r="18" spans="1:16" x14ac:dyDescent="0.3">
      <c r="A18" s="222"/>
      <c r="B18" s="223" t="s">
        <v>302</v>
      </c>
      <c r="C18" s="224">
        <v>600</v>
      </c>
      <c r="D18" s="225">
        <v>760</v>
      </c>
      <c r="E18" s="225">
        <v>900</v>
      </c>
      <c r="F18" s="225">
        <v>1070</v>
      </c>
      <c r="G18" s="225">
        <v>1200</v>
      </c>
      <c r="H18" s="225">
        <v>1370</v>
      </c>
      <c r="I18" s="225">
        <v>1520</v>
      </c>
      <c r="J18" s="225">
        <v>1680</v>
      </c>
      <c r="K18" s="225">
        <v>1830</v>
      </c>
      <c r="L18" s="225">
        <v>2000</v>
      </c>
      <c r="M18" s="225">
        <v>2150</v>
      </c>
      <c r="N18" s="225">
        <v>2300</v>
      </c>
      <c r="O18" s="225">
        <v>2420</v>
      </c>
      <c r="P18" s="225">
        <v>2590</v>
      </c>
    </row>
    <row r="19" spans="1:16" x14ac:dyDescent="0.3">
      <c r="A19" s="543" t="s">
        <v>525</v>
      </c>
      <c r="B19" s="544"/>
      <c r="C19" s="224" t="s">
        <v>529</v>
      </c>
      <c r="D19" s="225" t="s">
        <v>618</v>
      </c>
      <c r="E19" s="225" t="s">
        <v>532</v>
      </c>
      <c r="F19" s="225" t="s">
        <v>619</v>
      </c>
      <c r="G19" s="225" t="s">
        <v>535</v>
      </c>
      <c r="H19" s="225" t="s">
        <v>620</v>
      </c>
      <c r="I19" s="225" t="s">
        <v>621</v>
      </c>
      <c r="J19" s="225" t="s">
        <v>622</v>
      </c>
      <c r="K19" s="225" t="s">
        <v>623</v>
      </c>
      <c r="L19" s="225" t="s">
        <v>543</v>
      </c>
      <c r="M19" s="225" t="s">
        <v>624</v>
      </c>
      <c r="N19" s="225" t="s">
        <v>546</v>
      </c>
      <c r="O19" s="225" t="s">
        <v>628</v>
      </c>
      <c r="P19" s="225" t="s">
        <v>549</v>
      </c>
    </row>
    <row r="20" spans="1:16" x14ac:dyDescent="0.3">
      <c r="A20" s="226">
        <v>1200</v>
      </c>
      <c r="B20" s="226" t="s">
        <v>535</v>
      </c>
      <c r="C20" s="219">
        <f>'[25]Our Cost price'!C20+'[25]Our Cost price'!C20*(ExpressionsMarkUp)</f>
        <v>26.230499999999999</v>
      </c>
      <c r="D20" s="219">
        <f>'[25]Our Cost price'!D20+'[25]Our Cost price'!D20*(ExpressionsMarkUp)</f>
        <v>30.753</v>
      </c>
      <c r="E20" s="219">
        <f>'[25]Our Cost price'!E20+'[25]Our Cost price'!E20*(ExpressionsMarkUp)</f>
        <v>35.275499999999994</v>
      </c>
      <c r="F20" s="219">
        <f>'[25]Our Cost price'!F20+'[25]Our Cost price'!F20*(ExpressionsMarkUp)</f>
        <v>42.511499999999998</v>
      </c>
      <c r="G20" s="219">
        <f>'[25]Our Cost price'!G20+'[25]Our Cost price'!G20*(ExpressionsMarkUp)</f>
        <v>44.320499999999996</v>
      </c>
      <c r="H20" s="219">
        <f>'[25]Our Cost price'!H20+'[25]Our Cost price'!H20*(ExpressionsMarkUp)</f>
        <v>51.5565</v>
      </c>
      <c r="I20" s="219">
        <f>'[25]Our Cost price'!I20+'[25]Our Cost price'!I20*(ExpressionsMarkUp)</f>
        <v>56.078999999999994</v>
      </c>
      <c r="J20" s="219">
        <f>'[25]Our Cost price'!J20+'[25]Our Cost price'!J20*(ExpressionsMarkUp)</f>
        <v>60.601500000000001</v>
      </c>
      <c r="K20" s="219">
        <f>'[25]Our Cost price'!K20+'[25]Our Cost price'!K20*(ExpressionsMarkUp)</f>
        <v>64.219499999999996</v>
      </c>
      <c r="L20" s="219">
        <f>'[25]Our Cost price'!L20+'[25]Our Cost price'!L20*(ExpressionsMarkUp)</f>
        <v>76.882500000000007</v>
      </c>
      <c r="M20" s="219">
        <f>'[25]Our Cost price'!M20+'[25]Our Cost price'!M20*(ExpressionsMarkUp)</f>
        <v>86.831999999999994</v>
      </c>
      <c r="N20" s="219">
        <f>'[25]Our Cost price'!N20+'[25]Our Cost price'!N20*(ExpressionsMarkUp)</f>
        <v>89.545500000000004</v>
      </c>
      <c r="O20" s="219">
        <f>'[25]Our Cost price'!O20+'[25]Our Cost price'!O20*(ExpressionsMarkUp)</f>
        <v>95.876999999999995</v>
      </c>
      <c r="P20" s="219">
        <f>'[25]Our Cost price'!P20+'[25]Our Cost price'!P20*(ExpressionsMarkUp)</f>
        <v>103.113</v>
      </c>
    </row>
    <row r="21" spans="1:16" x14ac:dyDescent="0.3">
      <c r="A21" s="227">
        <v>1800</v>
      </c>
      <c r="B21" s="227" t="s">
        <v>551</v>
      </c>
      <c r="C21" s="219">
        <f>'[25]Our Cost price'!C21+'[25]Our Cost price'!C21*(ExpressionsMarkUp)</f>
        <v>30.753</v>
      </c>
      <c r="D21" s="219">
        <f>'[25]Our Cost price'!D21+'[25]Our Cost price'!D21*(ExpressionsMarkUp)</f>
        <v>38.893499999999996</v>
      </c>
      <c r="E21" s="219">
        <f>'[25]Our Cost price'!E21+'[25]Our Cost price'!E21*(ExpressionsMarkUp)</f>
        <v>46.1295</v>
      </c>
      <c r="F21" s="219">
        <f>'[25]Our Cost price'!F21+'[25]Our Cost price'!F21*(ExpressionsMarkUp)</f>
        <v>54.27</v>
      </c>
      <c r="G21" s="219">
        <f>'[25]Our Cost price'!G21+'[25]Our Cost price'!G21*(ExpressionsMarkUp)</f>
        <v>62.410500000000006</v>
      </c>
      <c r="H21" s="219">
        <f>'[25]Our Cost price'!H21+'[25]Our Cost price'!H21*(ExpressionsMarkUp)</f>
        <v>68.742000000000004</v>
      </c>
      <c r="I21" s="219">
        <f>'[25]Our Cost price'!I21+'[25]Our Cost price'!I21*(ExpressionsMarkUp)</f>
        <v>74.168999999999997</v>
      </c>
      <c r="J21" s="219">
        <f>'[25]Our Cost price'!J21+'[25]Our Cost price'!J21*(ExpressionsMarkUp)</f>
        <v>82.3095</v>
      </c>
      <c r="K21" s="219">
        <f>'[25]Our Cost price'!K21+'[25]Our Cost price'!K21*(ExpressionsMarkUp)</f>
        <v>88.640999999999991</v>
      </c>
      <c r="L21" s="219">
        <f>'[25]Our Cost price'!L21+'[25]Our Cost price'!L21*(ExpressionsMarkUp)</f>
        <v>105.8265</v>
      </c>
      <c r="M21" s="219">
        <f>'[25]Our Cost price'!M21+'[25]Our Cost price'!M21*(ExpressionsMarkUp)</f>
        <v>114.8715</v>
      </c>
      <c r="N21" s="219">
        <f>'[25]Our Cost price'!N21+'[25]Our Cost price'!N21*(ExpressionsMarkUp)</f>
        <v>123.91649999999998</v>
      </c>
      <c r="O21" s="219">
        <f>'[25]Our Cost price'!O21+'[25]Our Cost price'!O21*(ExpressionsMarkUp)</f>
        <v>130.24799999999999</v>
      </c>
      <c r="P21" s="219">
        <f>'[25]Our Cost price'!P21+'[25]Our Cost price'!P21*(ExpressionsMarkUp)</f>
        <v>137.48400000000001</v>
      </c>
    </row>
    <row r="22" spans="1:16" x14ac:dyDescent="0.3">
      <c r="A22" s="227">
        <v>2400</v>
      </c>
      <c r="B22" s="227" t="s">
        <v>547</v>
      </c>
      <c r="C22" s="219">
        <f>'[25]Our Cost price'!C22+'[25]Our Cost price'!C22*(ExpressionsMarkUp)</f>
        <v>38.893499999999996</v>
      </c>
      <c r="D22" s="219">
        <f>'[25]Our Cost price'!D22+'[25]Our Cost price'!D22*(ExpressionsMarkUp)</f>
        <v>46.1295</v>
      </c>
      <c r="E22" s="219">
        <f>'[25]Our Cost price'!E22+'[25]Our Cost price'!E22*(ExpressionsMarkUp)</f>
        <v>56.078999999999994</v>
      </c>
      <c r="F22" s="219">
        <f>'[25]Our Cost price'!F22+'[25]Our Cost price'!F22*(ExpressionsMarkUp)</f>
        <v>63.314999999999998</v>
      </c>
      <c r="G22" s="219">
        <f>'[25]Our Cost price'!G22+'[25]Our Cost price'!G22*(ExpressionsMarkUp)</f>
        <v>74.168999999999997</v>
      </c>
      <c r="H22" s="219">
        <f>'[25]Our Cost price'!H22+'[25]Our Cost price'!H22*(ExpressionsMarkUp)</f>
        <v>82.3095</v>
      </c>
      <c r="I22" s="219">
        <f>'[25]Our Cost price'!I22+'[25]Our Cost price'!I22*(ExpressionsMarkUp)</f>
        <v>89.545500000000004</v>
      </c>
      <c r="J22" s="219">
        <f>'[25]Our Cost price'!J22+'[25]Our Cost price'!J22*(ExpressionsMarkUp)</f>
        <v>99.494999999999976</v>
      </c>
      <c r="K22" s="219">
        <f>'[25]Our Cost price'!K22+'[25]Our Cost price'!K22*(ExpressionsMarkUp)</f>
        <v>106.73099999999999</v>
      </c>
      <c r="L22" s="219">
        <f>'[25]Our Cost price'!L22+'[25]Our Cost price'!L22*(ExpressionsMarkUp)</f>
        <v>130.24799999999999</v>
      </c>
      <c r="M22" s="219">
        <f>'[25]Our Cost price'!M22+'[25]Our Cost price'!M22*(ExpressionsMarkUp)</f>
        <v>141.10199999999998</v>
      </c>
      <c r="N22" s="219">
        <f>'[25]Our Cost price'!N22+'[25]Our Cost price'!N22*(ExpressionsMarkUp)</f>
        <v>150.14699999999999</v>
      </c>
      <c r="O22" s="219">
        <f>'[25]Our Cost price'!O22+'[25]Our Cost price'!O22*(ExpressionsMarkUp)</f>
        <v>159.19199999999998</v>
      </c>
      <c r="P22" s="219">
        <f>'[25]Our Cost price'!P22+'[25]Our Cost price'!P22*(ExpressionsMarkUp)</f>
        <v>170.04599999999999</v>
      </c>
    </row>
    <row r="23" spans="1:16" x14ac:dyDescent="0.3">
      <c r="A23" s="227">
        <v>3000</v>
      </c>
      <c r="B23" s="227" t="s">
        <v>625</v>
      </c>
      <c r="C23" s="219">
        <f>'[25]Our Cost price'!C23+'[25]Our Cost price'!C23*(ExpressionsMarkUp)</f>
        <v>48.842999999999996</v>
      </c>
      <c r="D23" s="219">
        <f>'[25]Our Cost price'!D23+'[25]Our Cost price'!D23*(ExpressionsMarkUp)</f>
        <v>57.887999999999991</v>
      </c>
      <c r="E23" s="219">
        <f>'[25]Our Cost price'!E23+'[25]Our Cost price'!E23*(ExpressionsMarkUp)</f>
        <v>63.314999999999998</v>
      </c>
      <c r="F23" s="219">
        <f>'[25]Our Cost price'!F23+'[25]Our Cost price'!F23*(ExpressionsMarkUp)</f>
        <v>74.168999999999997</v>
      </c>
      <c r="G23" s="219">
        <f>'[25]Our Cost price'!G23+'[25]Our Cost price'!G23*(ExpressionsMarkUp)</f>
        <v>88.640999999999991</v>
      </c>
      <c r="H23" s="219">
        <f>'[25]Our Cost price'!H23+'[25]Our Cost price'!H23*(ExpressionsMarkUp)</f>
        <v>95.876999999999995</v>
      </c>
      <c r="I23" s="219">
        <f>'[25]Our Cost price'!I23+'[25]Our Cost price'!I23*(ExpressionsMarkUp)</f>
        <v>105.8265</v>
      </c>
      <c r="J23" s="219">
        <f>'[25]Our Cost price'!J23+'[25]Our Cost price'!J23*(ExpressionsMarkUp)</f>
        <v>114.8715</v>
      </c>
      <c r="K23" s="229"/>
      <c r="L23" s="229"/>
      <c r="M23" s="229"/>
      <c r="N23" s="229"/>
      <c r="O23" s="229"/>
      <c r="P23" s="231"/>
    </row>
    <row r="25" spans="1:16" x14ac:dyDescent="0.3">
      <c r="A25" s="232" t="s">
        <v>629</v>
      </c>
      <c r="B25" s="211"/>
      <c r="I25" s="221"/>
      <c r="J25" s="221"/>
      <c r="K25" s="221"/>
      <c r="L25" s="221"/>
      <c r="M25" s="221"/>
      <c r="N25" s="221"/>
      <c r="O25" s="221"/>
      <c r="P25" s="233"/>
    </row>
    <row r="26" spans="1:16" x14ac:dyDescent="0.3">
      <c r="A26" s="222"/>
      <c r="B26" s="223" t="s">
        <v>302</v>
      </c>
      <c r="C26" s="224">
        <v>600</v>
      </c>
      <c r="D26" s="225">
        <v>760</v>
      </c>
      <c r="E26" s="225">
        <v>900</v>
      </c>
      <c r="F26" s="225">
        <v>1070</v>
      </c>
      <c r="G26" s="225">
        <v>1200</v>
      </c>
      <c r="H26" s="225">
        <v>1370</v>
      </c>
      <c r="I26" s="225">
        <v>1520</v>
      </c>
      <c r="J26" s="225">
        <v>1680</v>
      </c>
      <c r="K26" s="225">
        <v>1830</v>
      </c>
      <c r="L26" s="225">
        <v>2000</v>
      </c>
      <c r="M26" s="225">
        <v>2150</v>
      </c>
      <c r="N26" s="225">
        <v>2300</v>
      </c>
      <c r="O26" s="225">
        <v>2420</v>
      </c>
      <c r="P26" s="225">
        <v>2590</v>
      </c>
    </row>
    <row r="27" spans="1:16" x14ac:dyDescent="0.3">
      <c r="A27" s="543" t="s">
        <v>525</v>
      </c>
      <c r="B27" s="544"/>
      <c r="C27" s="224" t="s">
        <v>529</v>
      </c>
      <c r="D27" s="225" t="s">
        <v>618</v>
      </c>
      <c r="E27" s="225" t="s">
        <v>532</v>
      </c>
      <c r="F27" s="225" t="s">
        <v>619</v>
      </c>
      <c r="G27" s="225" t="s">
        <v>535</v>
      </c>
      <c r="H27" s="225" t="s">
        <v>620</v>
      </c>
      <c r="I27" s="225" t="s">
        <v>621</v>
      </c>
      <c r="J27" s="225" t="s">
        <v>622</v>
      </c>
      <c r="K27" s="225" t="s">
        <v>623</v>
      </c>
      <c r="L27" s="225" t="s">
        <v>543</v>
      </c>
      <c r="M27" s="225" t="s">
        <v>624</v>
      </c>
      <c r="N27" s="225" t="s">
        <v>546</v>
      </c>
      <c r="O27" s="225" t="s">
        <v>628</v>
      </c>
      <c r="P27" s="225" t="s">
        <v>549</v>
      </c>
    </row>
    <row r="28" spans="1:16" x14ac:dyDescent="0.3">
      <c r="A28" s="226">
        <v>1200</v>
      </c>
      <c r="B28" s="226" t="s">
        <v>535</v>
      </c>
      <c r="C28" s="219">
        <f>'[25]Our Cost price'!C28+'[25]Our Cost price'!C28*(ExpressionsMarkUp)</f>
        <v>31.657499999999999</v>
      </c>
      <c r="D28" s="219">
        <f>'[25]Our Cost price'!D28+'[25]Our Cost price'!D28*(ExpressionsMarkUp)</f>
        <v>38.893499999999996</v>
      </c>
      <c r="E28" s="219">
        <f>'[25]Our Cost price'!E28+'[25]Our Cost price'!E28*(ExpressionsMarkUp)</f>
        <v>45.225000000000001</v>
      </c>
      <c r="F28" s="219">
        <f>'[25]Our Cost price'!F28+'[25]Our Cost price'!F28*(ExpressionsMarkUp)</f>
        <v>51.5565</v>
      </c>
      <c r="G28" s="219">
        <f>'[25]Our Cost price'!G28+'[25]Our Cost price'!G28*(ExpressionsMarkUp)</f>
        <v>56.078999999999994</v>
      </c>
      <c r="H28" s="219">
        <f>'[25]Our Cost price'!H28+'[25]Our Cost price'!H28*(ExpressionsMarkUp)</f>
        <v>63.314999999999998</v>
      </c>
      <c r="I28" s="219">
        <f>'[25]Our Cost price'!I28+'[25]Our Cost price'!I28*(ExpressionsMarkUp)</f>
        <v>70.550999999999988</v>
      </c>
      <c r="J28" s="219">
        <f>'[25]Our Cost price'!J28+'[25]Our Cost price'!J28*(ExpressionsMarkUp)</f>
        <v>75.978000000000009</v>
      </c>
      <c r="K28" s="219">
        <f>'[25]Our Cost price'!K28+'[25]Our Cost price'!K28*(ExpressionsMarkUp)</f>
        <v>82.3095</v>
      </c>
      <c r="L28" s="219">
        <f>'[25]Our Cost price'!L28+'[25]Our Cost price'!L28*(ExpressionsMarkUp)</f>
        <v>97.685999999999993</v>
      </c>
      <c r="M28" s="219">
        <f>'[25]Our Cost price'!M28+'[25]Our Cost price'!M28*(ExpressionsMarkUp)</f>
        <v>108.54</v>
      </c>
      <c r="N28" s="219">
        <f>'[25]Our Cost price'!N28+'[25]Our Cost price'!N28*(ExpressionsMarkUp)</f>
        <v>112.15799999999999</v>
      </c>
      <c r="O28" s="219">
        <f>'[25]Our Cost price'!O28+'[25]Our Cost price'!O28*(ExpressionsMarkUp)</f>
        <v>117.58499999999999</v>
      </c>
      <c r="P28" s="219">
        <f>'[25]Our Cost price'!P28+'[25]Our Cost price'!P28*(ExpressionsMarkUp)</f>
        <v>128.43899999999999</v>
      </c>
    </row>
    <row r="29" spans="1:16" x14ac:dyDescent="0.3">
      <c r="A29" s="227">
        <v>1800</v>
      </c>
      <c r="B29" s="227" t="s">
        <v>551</v>
      </c>
      <c r="C29" s="219">
        <f>'[25]Our Cost price'!C29+'[25]Our Cost price'!C29*(ExpressionsMarkUp)</f>
        <v>38.893499999999996</v>
      </c>
      <c r="D29" s="219">
        <f>'[25]Our Cost price'!D29+'[25]Our Cost price'!D29*(ExpressionsMarkUp)</f>
        <v>48.842999999999996</v>
      </c>
      <c r="E29" s="219">
        <f>'[25]Our Cost price'!E29+'[25]Our Cost price'!E29*(ExpressionsMarkUp)</f>
        <v>57.887999999999991</v>
      </c>
      <c r="F29" s="219">
        <f>'[25]Our Cost price'!F29+'[25]Our Cost price'!F29*(ExpressionsMarkUp)</f>
        <v>68.742000000000004</v>
      </c>
      <c r="G29" s="219">
        <f>'[25]Our Cost price'!G29+'[25]Our Cost price'!G29*(ExpressionsMarkUp)</f>
        <v>78.691499999999991</v>
      </c>
      <c r="H29" s="219">
        <f>'[25]Our Cost price'!H29+'[25]Our Cost price'!H29*(ExpressionsMarkUp)</f>
        <v>84.118499999999997</v>
      </c>
      <c r="I29" s="219">
        <f>'[25]Our Cost price'!I29+'[25]Our Cost price'!I29*(ExpressionsMarkUp)</f>
        <v>91.354500000000002</v>
      </c>
      <c r="J29" s="219">
        <f>'[25]Our Cost price'!J29+'[25]Our Cost price'!J29*(ExpressionsMarkUp)</f>
        <v>104.0175</v>
      </c>
      <c r="K29" s="219">
        <f>'[25]Our Cost price'!K29+'[25]Our Cost price'!K29*(ExpressionsMarkUp)</f>
        <v>111.25349999999999</v>
      </c>
      <c r="L29" s="219">
        <f>'[25]Our Cost price'!L29+'[25]Our Cost price'!L29*(ExpressionsMarkUp)</f>
        <v>132.05699999999999</v>
      </c>
      <c r="M29" s="219">
        <f>'[25]Our Cost price'!M29+'[25]Our Cost price'!M29*(ExpressionsMarkUp)</f>
        <v>146.529</v>
      </c>
      <c r="N29" s="219">
        <f>'[25]Our Cost price'!N29+'[25]Our Cost price'!N29*(ExpressionsMarkUp)</f>
        <v>151.95600000000002</v>
      </c>
      <c r="O29" s="219">
        <f>'[25]Our Cost price'!O29+'[25]Our Cost price'!O29*(ExpressionsMarkUp)</f>
        <v>161.90550000000002</v>
      </c>
      <c r="P29" s="219">
        <f>'[25]Our Cost price'!P29+'[25]Our Cost price'!P29*(ExpressionsMarkUp)</f>
        <v>174.5685</v>
      </c>
    </row>
    <row r="30" spans="1:16" x14ac:dyDescent="0.3">
      <c r="A30" s="227">
        <v>2400</v>
      </c>
      <c r="B30" s="227" t="s">
        <v>547</v>
      </c>
      <c r="C30" s="219">
        <f>'[25]Our Cost price'!C30+'[25]Our Cost price'!C30*(ExpressionsMarkUp)</f>
        <v>48.842999999999996</v>
      </c>
      <c r="D30" s="219">
        <f>'[25]Our Cost price'!D30+'[25]Our Cost price'!D30*(ExpressionsMarkUp)</f>
        <v>57.887999999999991</v>
      </c>
      <c r="E30" s="219">
        <f>'[25]Our Cost price'!E30+'[25]Our Cost price'!E30*(ExpressionsMarkUp)</f>
        <v>70.550999999999988</v>
      </c>
      <c r="F30" s="219">
        <f>'[25]Our Cost price'!F30+'[25]Our Cost price'!F30*(ExpressionsMarkUp)</f>
        <v>81.405000000000001</v>
      </c>
      <c r="G30" s="219">
        <f>'[25]Our Cost price'!G30+'[25]Our Cost price'!G30*(ExpressionsMarkUp)</f>
        <v>91.354500000000002</v>
      </c>
      <c r="H30" s="219">
        <f>'[25]Our Cost price'!H30+'[25]Our Cost price'!H30*(ExpressionsMarkUp)</f>
        <v>104.0175</v>
      </c>
      <c r="I30" s="219">
        <f>'[25]Our Cost price'!I30+'[25]Our Cost price'!I30*(ExpressionsMarkUp)</f>
        <v>112.15799999999999</v>
      </c>
      <c r="J30" s="219">
        <f>'[25]Our Cost price'!J30+'[25]Our Cost price'!J30*(ExpressionsMarkUp)</f>
        <v>125.72549999999998</v>
      </c>
      <c r="K30" s="219">
        <f>'[25]Our Cost price'!K30+'[25]Our Cost price'!K30*(ExpressionsMarkUp)</f>
        <v>134.7705</v>
      </c>
      <c r="L30" s="219">
        <f>'[25]Our Cost price'!L30+'[25]Our Cost price'!L30*(ExpressionsMarkUp)</f>
        <v>161.90550000000002</v>
      </c>
      <c r="M30" s="219">
        <f>'[25]Our Cost price'!M30+'[25]Our Cost price'!M30*(ExpressionsMarkUp)</f>
        <v>178.18650000000002</v>
      </c>
      <c r="N30" s="219">
        <f>'[25]Our Cost price'!N30+'[25]Our Cost price'!N30*(ExpressionsMarkUp)</f>
        <v>187.23149999999998</v>
      </c>
      <c r="O30" s="219">
        <f>'[25]Our Cost price'!O30+'[25]Our Cost price'!O30*(ExpressionsMarkUp)</f>
        <v>198.08549999999997</v>
      </c>
      <c r="P30" s="219">
        <f>'[25]Our Cost price'!P30+'[25]Our Cost price'!P30*(ExpressionsMarkUp)</f>
        <v>213.46199999999999</v>
      </c>
    </row>
    <row r="31" spans="1:16" x14ac:dyDescent="0.3">
      <c r="A31" s="227">
        <v>3000</v>
      </c>
      <c r="B31" s="227" t="s">
        <v>625</v>
      </c>
      <c r="C31" s="219">
        <f>'[25]Our Cost price'!C31+'[25]Our Cost price'!C31*(ExpressionsMarkUp)</f>
        <v>61.506</v>
      </c>
      <c r="D31" s="219">
        <f>'[25]Our Cost price'!D31+'[25]Our Cost price'!D31*(ExpressionsMarkUp)</f>
        <v>73.264499999999998</v>
      </c>
      <c r="E31" s="219">
        <f>'[25]Our Cost price'!E31+'[25]Our Cost price'!E31*(ExpressionsMarkUp)</f>
        <v>81.405000000000001</v>
      </c>
      <c r="F31" s="219">
        <f>'[25]Our Cost price'!F31+'[25]Our Cost price'!F31*(ExpressionsMarkUp)</f>
        <v>91.354500000000002</v>
      </c>
      <c r="G31" s="219">
        <f>'[25]Our Cost price'!G31+'[25]Our Cost price'!G31*(ExpressionsMarkUp)</f>
        <v>111.25349999999999</v>
      </c>
      <c r="H31" s="219">
        <f>'[25]Our Cost price'!H31+'[25]Our Cost price'!H31*(ExpressionsMarkUp)</f>
        <v>117.58499999999999</v>
      </c>
      <c r="I31" s="219">
        <f>'[25]Our Cost price'!I31+'[25]Our Cost price'!I31*(ExpressionsMarkUp)</f>
        <v>132.05699999999999</v>
      </c>
      <c r="J31" s="219">
        <f>'[25]Our Cost price'!J31+'[25]Our Cost price'!J31*(ExpressionsMarkUp)</f>
        <v>146.529</v>
      </c>
      <c r="K31" s="229"/>
      <c r="L31" s="229"/>
      <c r="M31" s="229"/>
      <c r="N31" s="229"/>
      <c r="O31" s="229"/>
      <c r="P31" s="231"/>
    </row>
    <row r="33" spans="1:11" x14ac:dyDescent="0.3">
      <c r="G33" s="234"/>
      <c r="H33" s="234"/>
      <c r="I33" s="234"/>
      <c r="J33" s="234"/>
      <c r="K33" s="234"/>
    </row>
    <row r="34" spans="1:11" x14ac:dyDescent="0.3">
      <c r="A34" s="235"/>
    </row>
    <row r="35" spans="1:11" x14ac:dyDescent="0.3">
      <c r="A35" s="235"/>
    </row>
    <row r="36" spans="1:11" x14ac:dyDescent="0.3">
      <c r="A36" s="213" t="s">
        <v>630</v>
      </c>
    </row>
    <row r="37" spans="1:11" x14ac:dyDescent="0.3">
      <c r="A37" s="213" t="s">
        <v>631</v>
      </c>
    </row>
    <row r="38" spans="1:11" x14ac:dyDescent="0.3">
      <c r="A38" s="236" t="s">
        <v>632</v>
      </c>
    </row>
    <row r="39" spans="1:11" x14ac:dyDescent="0.3">
      <c r="A39" s="236" t="s">
        <v>633</v>
      </c>
    </row>
    <row r="40" spans="1:11" x14ac:dyDescent="0.3">
      <c r="A40" s="237" t="s">
        <v>634</v>
      </c>
    </row>
    <row r="41" spans="1:11" x14ac:dyDescent="0.3">
      <c r="A41" s="213" t="s">
        <v>635</v>
      </c>
    </row>
  </sheetData>
  <mergeCells count="4">
    <mergeCell ref="A3:B3"/>
    <mergeCell ref="A11:B11"/>
    <mergeCell ref="A19:B19"/>
    <mergeCell ref="A27:B27"/>
  </mergeCells>
  <pageMargins left="0.7" right="0.7" top="0.75" bottom="0.75" header="0.3" footer="0.3"/>
  <pageSetup paperSize="9" scale="41" orientation="portrait" r:id="rId1"/>
  <headerFooter>
    <oddHeader>&amp;C&amp;14Infusion Faux Woods</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124B-CCA7-42EA-82F4-F247D792EFA0}">
  <dimension ref="A1:P41"/>
  <sheetViews>
    <sheetView view="pageLayout" zoomScaleNormal="100" zoomScaleSheetLayoutView="90" workbookViewId="0">
      <selection activeCell="S24" sqref="S24"/>
    </sheetView>
  </sheetViews>
  <sheetFormatPr defaultRowHeight="18.75" x14ac:dyDescent="0.3"/>
  <cols>
    <col min="1" max="1" width="7.42578125" style="213" customWidth="1"/>
    <col min="2" max="2" width="13.5703125" style="213" customWidth="1"/>
    <col min="3" max="3" width="10.140625" style="213" bestFit="1" customWidth="1"/>
    <col min="4" max="5" width="8.140625" style="213" bestFit="1" customWidth="1"/>
    <col min="6" max="14" width="9.5703125" style="213" bestFit="1" customWidth="1"/>
    <col min="15" max="15" width="10.140625" style="213" bestFit="1" customWidth="1"/>
    <col min="16" max="16" width="9.28515625" style="213" customWidth="1"/>
  </cols>
  <sheetData>
    <row r="1" spans="1:16" x14ac:dyDescent="0.3">
      <c r="A1" s="210" t="s">
        <v>617</v>
      </c>
      <c r="B1" s="211"/>
      <c r="C1" s="211"/>
      <c r="D1" s="211"/>
      <c r="E1" s="211"/>
      <c r="F1" s="211"/>
      <c r="G1" s="211"/>
      <c r="H1" s="211"/>
      <c r="I1" s="211"/>
      <c r="J1" s="211"/>
      <c r="K1" s="211"/>
      <c r="L1" s="212"/>
      <c r="M1" s="212"/>
      <c r="N1" s="212"/>
      <c r="O1" s="212"/>
    </row>
    <row r="2" spans="1:16" x14ac:dyDescent="0.3">
      <c r="A2" s="384"/>
      <c r="B2" s="385" t="s">
        <v>302</v>
      </c>
      <c r="C2" s="214">
        <v>600</v>
      </c>
      <c r="D2" s="215">
        <v>760</v>
      </c>
      <c r="E2" s="215">
        <v>900</v>
      </c>
      <c r="F2" s="215">
        <v>1070</v>
      </c>
      <c r="G2" s="215">
        <v>1200</v>
      </c>
      <c r="H2" s="215">
        <v>1370</v>
      </c>
      <c r="I2" s="215">
        <v>1520</v>
      </c>
      <c r="J2" s="215">
        <v>1680</v>
      </c>
      <c r="K2" s="215">
        <v>1830</v>
      </c>
      <c r="L2" s="215">
        <v>2000</v>
      </c>
      <c r="M2" s="215">
        <v>2150</v>
      </c>
      <c r="N2" s="215">
        <v>2300</v>
      </c>
      <c r="O2" s="215">
        <v>2400</v>
      </c>
      <c r="P2" s="216"/>
    </row>
    <row r="3" spans="1:16" x14ac:dyDescent="0.3">
      <c r="A3" s="541" t="s">
        <v>525</v>
      </c>
      <c r="B3" s="542"/>
      <c r="C3" s="217" t="s">
        <v>529</v>
      </c>
      <c r="D3" s="218" t="s">
        <v>618</v>
      </c>
      <c r="E3" s="218" t="s">
        <v>532</v>
      </c>
      <c r="F3" s="218" t="s">
        <v>619</v>
      </c>
      <c r="G3" s="218" t="s">
        <v>535</v>
      </c>
      <c r="H3" s="218" t="s">
        <v>620</v>
      </c>
      <c r="I3" s="218" t="s">
        <v>621</v>
      </c>
      <c r="J3" s="218" t="s">
        <v>622</v>
      </c>
      <c r="K3" s="218" t="s">
        <v>623</v>
      </c>
      <c r="L3" s="218" t="s">
        <v>543</v>
      </c>
      <c r="M3" s="218" t="s">
        <v>624</v>
      </c>
      <c r="N3" s="218" t="s">
        <v>546</v>
      </c>
      <c r="O3" s="218" t="s">
        <v>547</v>
      </c>
      <c r="P3" s="216"/>
    </row>
    <row r="4" spans="1:16" x14ac:dyDescent="0.3">
      <c r="A4" s="386">
        <v>1200</v>
      </c>
      <c r="B4" s="386" t="s">
        <v>535</v>
      </c>
      <c r="C4" s="219">
        <f>'Infusions Faux C'!C4*(1-Sumary!$B$42)</f>
        <v>19.136000000000003</v>
      </c>
      <c r="D4" s="219">
        <f>'Infusions Faux C'!D4*(1-Sumary!$B$42)</f>
        <v>24.960000000000004</v>
      </c>
      <c r="E4" s="219">
        <f>'Infusions Faux C'!E4*(1-Sumary!$B$42)</f>
        <v>27.456000000000003</v>
      </c>
      <c r="F4" s="219">
        <f>'Infusions Faux C'!F4*(1-Sumary!$B$42)</f>
        <v>31.616</v>
      </c>
      <c r="G4" s="219">
        <f>'Infusions Faux C'!G4*(1-Sumary!$B$42)</f>
        <v>34.112000000000002</v>
      </c>
      <c r="H4" s="219">
        <f>'Infusions Faux C'!H4*(1-Sumary!$B$42)</f>
        <v>39.936</v>
      </c>
      <c r="I4" s="219">
        <f>'Infusions Faux C'!I4*(1-Sumary!$B$42)</f>
        <v>43.264000000000003</v>
      </c>
      <c r="J4" s="219">
        <f>'Infusions Faux C'!J4*(1-Sumary!$B$42)</f>
        <v>47.424000000000007</v>
      </c>
      <c r="K4" s="219">
        <f>'Infusions Faux C'!K4*(1-Sumary!$B$42)</f>
        <v>50.751999999999995</v>
      </c>
      <c r="L4" s="219">
        <f>'Infusions Faux C'!L4*(1-Sumary!$B$42)</f>
        <v>58.239999999999995</v>
      </c>
      <c r="M4" s="219">
        <f>'Infusions Faux C'!M4*(1-Sumary!$B$42)</f>
        <v>67.391999999999996</v>
      </c>
      <c r="N4" s="219">
        <f>'Infusions Faux C'!N4*(1-Sumary!$B$42)</f>
        <v>69.888000000000005</v>
      </c>
      <c r="O4" s="219">
        <f>'Infusions Faux C'!O4*(1-Sumary!$B$42)</f>
        <v>73.216000000000008</v>
      </c>
      <c r="P4" s="220"/>
    </row>
    <row r="5" spans="1:16" x14ac:dyDescent="0.3">
      <c r="A5" s="387">
        <v>1800</v>
      </c>
      <c r="B5" s="387" t="s">
        <v>551</v>
      </c>
      <c r="C5" s="219">
        <f>'Infusions Faux C'!C5*(1-Sumary!$B$42)</f>
        <v>24.960000000000004</v>
      </c>
      <c r="D5" s="219">
        <f>'Infusions Faux C'!D5*(1-Sumary!$B$42)</f>
        <v>29.951999999999998</v>
      </c>
      <c r="E5" s="219">
        <f>'Infusions Faux C'!E5*(1-Sumary!$B$42)</f>
        <v>35.776000000000003</v>
      </c>
      <c r="F5" s="219">
        <f>'Infusions Faux C'!F5*(1-Sumary!$B$42)</f>
        <v>42.432000000000002</v>
      </c>
      <c r="G5" s="219">
        <f>'Infusions Faux C'!G5*(1-Sumary!$B$42)</f>
        <v>49.088000000000008</v>
      </c>
      <c r="H5" s="219">
        <f>'Infusions Faux C'!H5*(1-Sumary!$B$42)</f>
        <v>52.415999999999997</v>
      </c>
      <c r="I5" s="219">
        <f>'Infusions Faux C'!I5*(1-Sumary!$B$42)</f>
        <v>55.744</v>
      </c>
      <c r="J5" s="219">
        <f>'Infusions Faux C'!J5*(1-Sumary!$B$42)</f>
        <v>63.231999999999999</v>
      </c>
      <c r="K5" s="219">
        <f>'Infusions Faux C'!K5*(1-Sumary!$B$42)</f>
        <v>69.056000000000012</v>
      </c>
      <c r="L5" s="219">
        <f>'Infusions Faux C'!L5*(1-Sumary!$B$42)</f>
        <v>81.536000000000001</v>
      </c>
      <c r="M5" s="219">
        <f>'Infusions Faux C'!M5*(1-Sumary!$B$42)</f>
        <v>89.856000000000009</v>
      </c>
      <c r="N5" s="219">
        <f>'Infusions Faux C'!N5*(1-Sumary!$B$42)</f>
        <v>94.848000000000013</v>
      </c>
      <c r="O5" s="219">
        <f>'Infusions Faux C'!O5*(1-Sumary!$B$42)</f>
        <v>99.007999999999996</v>
      </c>
      <c r="P5" s="220"/>
    </row>
    <row r="6" spans="1:16" x14ac:dyDescent="0.3">
      <c r="A6" s="387">
        <v>2400</v>
      </c>
      <c r="B6" s="387" t="s">
        <v>547</v>
      </c>
      <c r="C6" s="219">
        <f>'Infusions Faux C'!C6*(1-Sumary!$B$42)</f>
        <v>29.951999999999998</v>
      </c>
      <c r="D6" s="219">
        <f>'Infusions Faux C'!D6*(1-Sumary!$B$42)</f>
        <v>35.776000000000003</v>
      </c>
      <c r="E6" s="219">
        <f>'Infusions Faux C'!E6*(1-Sumary!$B$42)</f>
        <v>43.264000000000003</v>
      </c>
      <c r="F6" s="219">
        <f>'Infusions Faux C'!F6*(1-Sumary!$B$42)</f>
        <v>49.920000000000009</v>
      </c>
      <c r="G6" s="219">
        <f>'Infusions Faux C'!G6*(1-Sumary!$B$42)</f>
        <v>55.744</v>
      </c>
      <c r="H6" s="219">
        <f>'Infusions Faux C'!H6*(1-Sumary!$B$42)</f>
        <v>63.231999999999999</v>
      </c>
      <c r="I6" s="219">
        <f>'Infusions Faux C'!I6*(1-Sumary!$B$42)</f>
        <v>69.888000000000005</v>
      </c>
      <c r="J6" s="219">
        <f>'Infusions Faux C'!J6*(1-Sumary!$B$42)</f>
        <v>76.544000000000011</v>
      </c>
      <c r="K6" s="219">
        <f>'Infusions Faux C'!K6*(1-Sumary!$B$42)</f>
        <v>82.367999999999995</v>
      </c>
      <c r="L6" s="219">
        <f>'Infusions Faux C'!L6*(1-Sumary!$B$42)</f>
        <v>99.007999999999996</v>
      </c>
      <c r="M6" s="219">
        <f>'Infusions Faux C'!M6*(1-Sumary!$B$42)</f>
        <v>108.16</v>
      </c>
      <c r="N6" s="219">
        <f>'Infusions Faux C'!N6*(1-Sumary!$B$42)</f>
        <v>116.47999999999999</v>
      </c>
      <c r="O6" s="219">
        <f>'Infusions Faux C'!O6*(1-Sumary!$B$42)</f>
        <v>123.136</v>
      </c>
      <c r="P6" s="220"/>
    </row>
    <row r="7" spans="1:16" x14ac:dyDescent="0.3">
      <c r="A7" s="387">
        <v>3000</v>
      </c>
      <c r="B7" s="387" t="s">
        <v>625</v>
      </c>
      <c r="C7" s="219">
        <f>'Infusions Faux C'!C7*(1-Sumary!$B$42)</f>
        <v>38.272000000000006</v>
      </c>
      <c r="D7" s="219">
        <f>'Infusions Faux C'!D7*(1-Sumary!$B$42)</f>
        <v>44.928000000000004</v>
      </c>
      <c r="E7" s="219">
        <f>'Infusions Faux C'!E7*(1-Sumary!$B$42)</f>
        <v>49.920000000000009</v>
      </c>
      <c r="F7" s="219">
        <f>'Infusions Faux C'!F7*(1-Sumary!$B$42)</f>
        <v>55.744</v>
      </c>
      <c r="G7" s="219">
        <f>'Infusions Faux C'!G7*(1-Sumary!$B$42)</f>
        <v>69.056000000000012</v>
      </c>
      <c r="H7" s="219">
        <f>'Infusions Faux C'!H7*(1-Sumary!$B$42)</f>
        <v>73.216000000000008</v>
      </c>
      <c r="I7" s="219">
        <f>'Infusions Faux C'!I7*(1-Sumary!$B$42)</f>
        <v>81.536000000000001</v>
      </c>
      <c r="J7" s="219">
        <f>'Infusions Faux C'!J7*(1-Sumary!$B$42)</f>
        <v>89.856000000000009</v>
      </c>
      <c r="K7" s="219"/>
      <c r="L7" s="219"/>
      <c r="M7" s="219"/>
      <c r="N7" s="219"/>
      <c r="O7" s="219"/>
      <c r="P7" s="221"/>
    </row>
    <row r="9" spans="1:16" x14ac:dyDescent="0.3">
      <c r="A9" s="210" t="s">
        <v>626</v>
      </c>
      <c r="B9" s="211"/>
      <c r="C9" s="211"/>
      <c r="D9" s="211"/>
      <c r="E9" s="211"/>
      <c r="F9" s="211"/>
      <c r="G9" s="211"/>
      <c r="H9" s="211"/>
      <c r="I9" s="211"/>
      <c r="J9" s="211"/>
      <c r="K9" s="211"/>
      <c r="L9" s="212"/>
      <c r="M9" s="212"/>
      <c r="N9" s="212"/>
      <c r="O9" s="212"/>
    </row>
    <row r="10" spans="1:16" x14ac:dyDescent="0.3">
      <c r="A10" s="222"/>
      <c r="B10" s="223" t="s">
        <v>302</v>
      </c>
      <c r="C10" s="224">
        <v>600</v>
      </c>
      <c r="D10" s="225">
        <v>760</v>
      </c>
      <c r="E10" s="225">
        <v>900</v>
      </c>
      <c r="F10" s="225">
        <v>1070</v>
      </c>
      <c r="G10" s="225">
        <v>1200</v>
      </c>
      <c r="H10" s="225">
        <v>1370</v>
      </c>
      <c r="I10" s="225">
        <v>1520</v>
      </c>
      <c r="J10" s="225">
        <v>1680</v>
      </c>
      <c r="K10" s="225">
        <v>1830</v>
      </c>
      <c r="L10" s="225">
        <v>2000</v>
      </c>
      <c r="M10" s="225">
        <v>2150</v>
      </c>
      <c r="N10" s="225">
        <v>2300</v>
      </c>
      <c r="O10" s="225">
        <v>2400</v>
      </c>
      <c r="P10" s="216"/>
    </row>
    <row r="11" spans="1:16" x14ac:dyDescent="0.3">
      <c r="A11" s="543" t="s">
        <v>525</v>
      </c>
      <c r="B11" s="544"/>
      <c r="C11" s="224" t="s">
        <v>529</v>
      </c>
      <c r="D11" s="225" t="s">
        <v>618</v>
      </c>
      <c r="E11" s="225" t="s">
        <v>532</v>
      </c>
      <c r="F11" s="225" t="s">
        <v>619</v>
      </c>
      <c r="G11" s="225" t="s">
        <v>535</v>
      </c>
      <c r="H11" s="225" t="s">
        <v>620</v>
      </c>
      <c r="I11" s="225" t="s">
        <v>621</v>
      </c>
      <c r="J11" s="225" t="s">
        <v>622</v>
      </c>
      <c r="K11" s="225" t="s">
        <v>623</v>
      </c>
      <c r="L11" s="225" t="s">
        <v>543</v>
      </c>
      <c r="M11" s="225" t="s">
        <v>624</v>
      </c>
      <c r="N11" s="225" t="s">
        <v>546</v>
      </c>
      <c r="O11" s="225" t="s">
        <v>547</v>
      </c>
      <c r="P11" s="216"/>
    </row>
    <row r="12" spans="1:16" x14ac:dyDescent="0.3">
      <c r="A12" s="226">
        <v>1200</v>
      </c>
      <c r="B12" s="226" t="s">
        <v>535</v>
      </c>
      <c r="C12" s="219">
        <f>'Infusions Faux C'!C12*(1-Sumary!$B$42)</f>
        <v>22.612500000000001</v>
      </c>
      <c r="D12" s="219">
        <f>'Infusions Faux C'!D12*(1-Sumary!$B$42)</f>
        <v>28.039499999999997</v>
      </c>
      <c r="E12" s="219">
        <f>'Infusions Faux C'!E12*(1-Sumary!$B$42)</f>
        <v>31.657499999999999</v>
      </c>
      <c r="F12" s="219">
        <f>'Infusions Faux C'!F12*(1-Sumary!$B$42)</f>
        <v>35.275499999999994</v>
      </c>
      <c r="G12" s="219">
        <f>'Infusions Faux C'!G12*(1-Sumary!$B$42)</f>
        <v>37.989000000000004</v>
      </c>
      <c r="H12" s="219">
        <f>'Infusions Faux C'!H12*(1-Sumary!$B$42)</f>
        <v>45.225000000000001</v>
      </c>
      <c r="I12" s="219">
        <f>'Infusions Faux C'!I12*(1-Sumary!$B$42)</f>
        <v>48.842999999999996</v>
      </c>
      <c r="J12" s="219">
        <f>'Infusions Faux C'!J12*(1-Sumary!$B$42)</f>
        <v>54.27</v>
      </c>
      <c r="K12" s="219">
        <f>'Infusions Faux C'!K12*(1-Sumary!$B$42)</f>
        <v>56.983499999999992</v>
      </c>
      <c r="L12" s="219">
        <f>'Infusions Faux C'!L12*(1-Sumary!$B$42)</f>
        <v>67.837500000000006</v>
      </c>
      <c r="M12" s="219">
        <f>'Infusions Faux C'!M12*(1-Sumary!$B$42)</f>
        <v>76.882500000000007</v>
      </c>
      <c r="N12" s="219">
        <f>'Infusions Faux C'!N12*(1-Sumary!$B$42)</f>
        <v>79.595999999999989</v>
      </c>
      <c r="O12" s="219">
        <f>'Infusions Faux C'!O12*(1-Sumary!$B$42)</f>
        <v>83.213999999999999</v>
      </c>
      <c r="P12" s="220"/>
    </row>
    <row r="13" spans="1:16" x14ac:dyDescent="0.3">
      <c r="A13" s="227">
        <v>1800</v>
      </c>
      <c r="B13" s="227" t="s">
        <v>551</v>
      </c>
      <c r="C13" s="219">
        <f>'Infusions Faux C'!C13*(1-Sumary!$B$42)</f>
        <v>28.039499999999997</v>
      </c>
      <c r="D13" s="219">
        <f>'Infusions Faux C'!D13*(1-Sumary!$B$42)</f>
        <v>33.466499999999996</v>
      </c>
      <c r="E13" s="219">
        <f>'Infusions Faux C'!E13*(1-Sumary!$B$42)</f>
        <v>40.702500000000001</v>
      </c>
      <c r="F13" s="219">
        <f>'Infusions Faux C'!F13*(1-Sumary!$B$42)</f>
        <v>47.938499999999998</v>
      </c>
      <c r="G13" s="219">
        <f>'Infusions Faux C'!G13*(1-Sumary!$B$42)</f>
        <v>56.078999999999994</v>
      </c>
      <c r="H13" s="219">
        <f>'Infusions Faux C'!H13*(1-Sumary!$B$42)</f>
        <v>58.792499999999997</v>
      </c>
      <c r="I13" s="219">
        <f>'Infusions Faux C'!I13*(1-Sumary!$B$42)</f>
        <v>63.314999999999998</v>
      </c>
      <c r="J13" s="219">
        <f>'Infusions Faux C'!J13*(1-Sumary!$B$42)</f>
        <v>72.359999999999985</v>
      </c>
      <c r="K13" s="219">
        <f>'Infusions Faux C'!K13*(1-Sumary!$B$42)</f>
        <v>78.691499999999991</v>
      </c>
      <c r="L13" s="219">
        <f>'Infusions Faux C'!L13*(1-Sumary!$B$42)</f>
        <v>92.259</v>
      </c>
      <c r="M13" s="219">
        <f>'Infusions Faux C'!M13*(1-Sumary!$B$42)</f>
        <v>102.20850000000002</v>
      </c>
      <c r="N13" s="219">
        <f>'Infusions Faux C'!N13*(1-Sumary!$B$42)</f>
        <v>106.73099999999999</v>
      </c>
      <c r="O13" s="219">
        <f>'Infusions Faux C'!O13*(1-Sumary!$B$42)</f>
        <v>113.0625</v>
      </c>
      <c r="P13" s="220"/>
    </row>
    <row r="14" spans="1:16" x14ac:dyDescent="0.3">
      <c r="A14" s="227">
        <v>2400</v>
      </c>
      <c r="B14" s="227" t="s">
        <v>547</v>
      </c>
      <c r="C14" s="219">
        <f>'Infusions Faux C'!C14*(1-Sumary!$B$42)</f>
        <v>33.466499999999996</v>
      </c>
      <c r="D14" s="219">
        <f>'Infusions Faux C'!D14*(1-Sumary!$B$42)</f>
        <v>40.702500000000001</v>
      </c>
      <c r="E14" s="219">
        <f>'Infusions Faux C'!E14*(1-Sumary!$B$42)</f>
        <v>48.842999999999996</v>
      </c>
      <c r="F14" s="219">
        <f>'Infusions Faux C'!F14*(1-Sumary!$B$42)</f>
        <v>56.078999999999994</v>
      </c>
      <c r="G14" s="219">
        <f>'Infusions Faux C'!G14*(1-Sumary!$B$42)</f>
        <v>63.314999999999998</v>
      </c>
      <c r="H14" s="219">
        <f>'Infusions Faux C'!H14*(1-Sumary!$B$42)</f>
        <v>72.359999999999985</v>
      </c>
      <c r="I14" s="219">
        <f>'Infusions Faux C'!I14*(1-Sumary!$B$42)</f>
        <v>79.595999999999989</v>
      </c>
      <c r="J14" s="219">
        <f>'Infusions Faux C'!J14*(1-Sumary!$B$42)</f>
        <v>86.831999999999994</v>
      </c>
      <c r="K14" s="219">
        <f>'Infusions Faux C'!K14*(1-Sumary!$B$42)</f>
        <v>94.068000000000012</v>
      </c>
      <c r="L14" s="219">
        <f>'Infusions Faux C'!L14*(1-Sumary!$B$42)</f>
        <v>113.0625</v>
      </c>
      <c r="M14" s="219">
        <f>'Infusions Faux C'!M14*(1-Sumary!$B$42)</f>
        <v>125.72549999999998</v>
      </c>
      <c r="N14" s="219">
        <f>'Infusions Faux C'!N14*(1-Sumary!$B$42)</f>
        <v>131.1525</v>
      </c>
      <c r="O14" s="219">
        <f>'Infusions Faux C'!O14*(1-Sumary!$B$42)</f>
        <v>140.19749999999999</v>
      </c>
      <c r="P14" s="220"/>
    </row>
    <row r="15" spans="1:16" x14ac:dyDescent="0.3">
      <c r="A15" s="227">
        <v>3000</v>
      </c>
      <c r="B15" s="227" t="s">
        <v>625</v>
      </c>
      <c r="C15" s="219">
        <f>'Infusions Faux C'!C15*(1-Sumary!$B$42)</f>
        <v>43.415999999999997</v>
      </c>
      <c r="D15" s="219">
        <f>'Infusions Faux C'!D15*(1-Sumary!$B$42)</f>
        <v>51.5565</v>
      </c>
      <c r="E15" s="219">
        <f>'Infusions Faux C'!E15*(1-Sumary!$B$42)</f>
        <v>56.078999999999994</v>
      </c>
      <c r="F15" s="219">
        <f>'Infusions Faux C'!F15*(1-Sumary!$B$42)</f>
        <v>63.314999999999998</v>
      </c>
      <c r="G15" s="219">
        <f>'Infusions Faux C'!G15*(1-Sumary!$B$42)</f>
        <v>78.691499999999991</v>
      </c>
      <c r="H15" s="219">
        <f>'Infusions Faux C'!H15*(1-Sumary!$B$42)</f>
        <v>83.213999999999999</v>
      </c>
      <c r="I15" s="219">
        <f>'Infusions Faux C'!I15*(1-Sumary!$B$42)</f>
        <v>92.259</v>
      </c>
      <c r="J15" s="219">
        <f>'Infusions Faux C'!J15*(1-Sumary!$B$42)</f>
        <v>102.20850000000002</v>
      </c>
      <c r="K15" s="229"/>
      <c r="L15" s="229"/>
      <c r="M15" s="229"/>
      <c r="N15" s="229"/>
      <c r="O15" s="229"/>
      <c r="P15" s="221"/>
    </row>
    <row r="16" spans="1:16" x14ac:dyDescent="0.3">
      <c r="A16" s="230"/>
      <c r="B16" s="230"/>
      <c r="C16" s="221"/>
      <c r="D16" s="221"/>
      <c r="E16" s="221"/>
      <c r="F16" s="221"/>
      <c r="G16" s="221"/>
      <c r="H16" s="221"/>
      <c r="I16" s="221"/>
      <c r="J16" s="221"/>
      <c r="K16" s="221"/>
      <c r="M16" s="221"/>
      <c r="N16" s="221"/>
    </row>
    <row r="17" spans="1:16" x14ac:dyDescent="0.3">
      <c r="A17" s="210" t="s">
        <v>627</v>
      </c>
      <c r="B17" s="211"/>
      <c r="C17" s="211"/>
      <c r="D17" s="211"/>
      <c r="E17" s="211"/>
      <c r="F17" s="211"/>
      <c r="G17" s="211"/>
      <c r="H17" s="211"/>
      <c r="I17" s="211"/>
      <c r="J17" s="211"/>
      <c r="K17" s="211"/>
      <c r="L17" s="212"/>
      <c r="M17" s="212"/>
      <c r="N17" s="212"/>
      <c r="O17" s="212"/>
    </row>
    <row r="18" spans="1:16" x14ac:dyDescent="0.3">
      <c r="A18" s="222"/>
      <c r="B18" s="223" t="s">
        <v>302</v>
      </c>
      <c r="C18" s="224">
        <v>600</v>
      </c>
      <c r="D18" s="225">
        <v>760</v>
      </c>
      <c r="E18" s="225">
        <v>900</v>
      </c>
      <c r="F18" s="225">
        <v>1070</v>
      </c>
      <c r="G18" s="225">
        <v>1200</v>
      </c>
      <c r="H18" s="225">
        <v>1370</v>
      </c>
      <c r="I18" s="225">
        <v>1520</v>
      </c>
      <c r="J18" s="225">
        <v>1680</v>
      </c>
      <c r="K18" s="225">
        <v>1830</v>
      </c>
      <c r="L18" s="225">
        <v>2000</v>
      </c>
      <c r="M18" s="225">
        <v>2150</v>
      </c>
      <c r="N18" s="225">
        <v>2300</v>
      </c>
      <c r="O18" s="225">
        <v>2420</v>
      </c>
      <c r="P18" s="225">
        <v>2590</v>
      </c>
    </row>
    <row r="19" spans="1:16" x14ac:dyDescent="0.3">
      <c r="A19" s="543" t="s">
        <v>525</v>
      </c>
      <c r="B19" s="544"/>
      <c r="C19" s="224" t="s">
        <v>529</v>
      </c>
      <c r="D19" s="225" t="s">
        <v>618</v>
      </c>
      <c r="E19" s="225" t="s">
        <v>532</v>
      </c>
      <c r="F19" s="225" t="s">
        <v>619</v>
      </c>
      <c r="G19" s="225" t="s">
        <v>535</v>
      </c>
      <c r="H19" s="225" t="s">
        <v>620</v>
      </c>
      <c r="I19" s="225" t="s">
        <v>621</v>
      </c>
      <c r="J19" s="225" t="s">
        <v>622</v>
      </c>
      <c r="K19" s="225" t="s">
        <v>623</v>
      </c>
      <c r="L19" s="225" t="s">
        <v>543</v>
      </c>
      <c r="M19" s="225" t="s">
        <v>624</v>
      </c>
      <c r="N19" s="225" t="s">
        <v>546</v>
      </c>
      <c r="O19" s="225" t="s">
        <v>628</v>
      </c>
      <c r="P19" s="225" t="s">
        <v>549</v>
      </c>
    </row>
    <row r="20" spans="1:16" x14ac:dyDescent="0.3">
      <c r="A20" s="226">
        <v>1200</v>
      </c>
      <c r="B20" s="226" t="s">
        <v>535</v>
      </c>
      <c r="C20" s="219">
        <f>'Infusions Faux C'!C20*(1-Sumary!$B$42)</f>
        <v>26.230499999999999</v>
      </c>
      <c r="D20" s="219">
        <f>'Infusions Faux C'!D20*(1-Sumary!$B$42)</f>
        <v>30.753</v>
      </c>
      <c r="E20" s="219">
        <f>'Infusions Faux C'!E20*(1-Sumary!$B$42)</f>
        <v>35.275499999999994</v>
      </c>
      <c r="F20" s="219">
        <f>'Infusions Faux C'!F20*(1-Sumary!$B$42)</f>
        <v>42.511499999999998</v>
      </c>
      <c r="G20" s="219">
        <f>'Infusions Faux C'!G20*(1-Sumary!$B$42)</f>
        <v>44.320499999999996</v>
      </c>
      <c r="H20" s="219">
        <f>'Infusions Faux C'!H20*(1-Sumary!$B$42)</f>
        <v>51.5565</v>
      </c>
      <c r="I20" s="219">
        <f>'Infusions Faux C'!I20*(1-Sumary!$B$42)</f>
        <v>56.078999999999994</v>
      </c>
      <c r="J20" s="219">
        <f>'Infusions Faux C'!J20*(1-Sumary!$B$42)</f>
        <v>60.601500000000001</v>
      </c>
      <c r="K20" s="219">
        <f>'Infusions Faux C'!K20*(1-Sumary!$B$42)</f>
        <v>64.219499999999996</v>
      </c>
      <c r="L20" s="219">
        <f>'Infusions Faux C'!L20*(1-Sumary!$B$42)</f>
        <v>76.882500000000007</v>
      </c>
      <c r="M20" s="219">
        <f>'Infusions Faux C'!M20*(1-Sumary!$B$42)</f>
        <v>86.831999999999994</v>
      </c>
      <c r="N20" s="219">
        <f>'Infusions Faux C'!N20*(1-Sumary!$B$42)</f>
        <v>89.545500000000004</v>
      </c>
      <c r="O20" s="219">
        <f>'Infusions Faux C'!O20*(1-Sumary!$B$42)</f>
        <v>95.876999999999995</v>
      </c>
      <c r="P20" s="219">
        <f>'Infusions Faux C'!P20*(1-Sumary!$B$42)</f>
        <v>103.113</v>
      </c>
    </row>
    <row r="21" spans="1:16" x14ac:dyDescent="0.3">
      <c r="A21" s="227">
        <v>1800</v>
      </c>
      <c r="B21" s="227" t="s">
        <v>551</v>
      </c>
      <c r="C21" s="219">
        <f>'Infusions Faux C'!C21*(1-Sumary!$B$42)</f>
        <v>30.753</v>
      </c>
      <c r="D21" s="219">
        <f>'Infusions Faux C'!D21*(1-Sumary!$B$42)</f>
        <v>38.893499999999996</v>
      </c>
      <c r="E21" s="219">
        <f>'Infusions Faux C'!E21*(1-Sumary!$B$42)</f>
        <v>46.1295</v>
      </c>
      <c r="F21" s="219">
        <f>'Infusions Faux C'!F21*(1-Sumary!$B$42)</f>
        <v>54.27</v>
      </c>
      <c r="G21" s="219">
        <f>'Infusions Faux C'!G21*(1-Sumary!$B$42)</f>
        <v>62.410500000000006</v>
      </c>
      <c r="H21" s="219">
        <f>'Infusions Faux C'!H21*(1-Sumary!$B$42)</f>
        <v>68.742000000000004</v>
      </c>
      <c r="I21" s="219">
        <f>'Infusions Faux C'!I21*(1-Sumary!$B$42)</f>
        <v>74.168999999999997</v>
      </c>
      <c r="J21" s="219">
        <f>'Infusions Faux C'!J21*(1-Sumary!$B$42)</f>
        <v>82.3095</v>
      </c>
      <c r="K21" s="219">
        <f>'Infusions Faux C'!K21*(1-Sumary!$B$42)</f>
        <v>88.640999999999991</v>
      </c>
      <c r="L21" s="219">
        <f>'Infusions Faux C'!L21*(1-Sumary!$B$42)</f>
        <v>105.8265</v>
      </c>
      <c r="M21" s="219">
        <f>'Infusions Faux C'!M21*(1-Sumary!$B$42)</f>
        <v>114.8715</v>
      </c>
      <c r="N21" s="219">
        <f>'Infusions Faux C'!N21*(1-Sumary!$B$42)</f>
        <v>123.91649999999998</v>
      </c>
      <c r="O21" s="219">
        <f>'Infusions Faux C'!O21*(1-Sumary!$B$42)</f>
        <v>130.24799999999999</v>
      </c>
      <c r="P21" s="219">
        <f>'Infusions Faux C'!P21*(1-Sumary!$B$42)</f>
        <v>137.48400000000001</v>
      </c>
    </row>
    <row r="22" spans="1:16" x14ac:dyDescent="0.3">
      <c r="A22" s="227">
        <v>2400</v>
      </c>
      <c r="B22" s="227" t="s">
        <v>547</v>
      </c>
      <c r="C22" s="219">
        <f>'Infusions Faux C'!C22*(1-Sumary!$B$42)</f>
        <v>38.893499999999996</v>
      </c>
      <c r="D22" s="219">
        <f>'Infusions Faux C'!D22*(1-Sumary!$B$42)</f>
        <v>46.1295</v>
      </c>
      <c r="E22" s="219">
        <f>'Infusions Faux C'!E22*(1-Sumary!$B$42)</f>
        <v>56.078999999999994</v>
      </c>
      <c r="F22" s="219">
        <f>'Infusions Faux C'!F22*(1-Sumary!$B$42)</f>
        <v>63.314999999999998</v>
      </c>
      <c r="G22" s="219">
        <f>'Infusions Faux C'!G22*(1-Sumary!$B$42)</f>
        <v>74.168999999999997</v>
      </c>
      <c r="H22" s="219">
        <f>'Infusions Faux C'!H22*(1-Sumary!$B$42)</f>
        <v>82.3095</v>
      </c>
      <c r="I22" s="219">
        <f>'Infusions Faux C'!I22*(1-Sumary!$B$42)</f>
        <v>89.545500000000004</v>
      </c>
      <c r="J22" s="219">
        <f>'Infusions Faux C'!J22*(1-Sumary!$B$42)</f>
        <v>99.494999999999976</v>
      </c>
      <c r="K22" s="219">
        <f>'Infusions Faux C'!K22*(1-Sumary!$B$42)</f>
        <v>106.73099999999999</v>
      </c>
      <c r="L22" s="219">
        <f>'Infusions Faux C'!L22*(1-Sumary!$B$42)</f>
        <v>130.24799999999999</v>
      </c>
      <c r="M22" s="219">
        <f>'Infusions Faux C'!M22*(1-Sumary!$B$42)</f>
        <v>141.10199999999998</v>
      </c>
      <c r="N22" s="219">
        <f>'Infusions Faux C'!N22*(1-Sumary!$B$42)</f>
        <v>150.14699999999999</v>
      </c>
      <c r="O22" s="219">
        <f>'Infusions Faux C'!O22*(1-Sumary!$B$42)</f>
        <v>159.19199999999998</v>
      </c>
      <c r="P22" s="219">
        <f>'Infusions Faux C'!P22*(1-Sumary!$B$42)</f>
        <v>170.04599999999999</v>
      </c>
    </row>
    <row r="23" spans="1:16" x14ac:dyDescent="0.3">
      <c r="A23" s="227">
        <v>3000</v>
      </c>
      <c r="B23" s="227" t="s">
        <v>625</v>
      </c>
      <c r="C23" s="219">
        <f>'Infusions Faux C'!C23*(1-Sumary!$B$42)</f>
        <v>48.842999999999996</v>
      </c>
      <c r="D23" s="219">
        <f>'Infusions Faux C'!D23*(1-Sumary!$B$42)</f>
        <v>57.887999999999991</v>
      </c>
      <c r="E23" s="219">
        <f>'Infusions Faux C'!E23*(1-Sumary!$B$42)</f>
        <v>63.314999999999998</v>
      </c>
      <c r="F23" s="219">
        <f>'Infusions Faux C'!F23*(1-Sumary!$B$42)</f>
        <v>74.168999999999997</v>
      </c>
      <c r="G23" s="219">
        <f>'Infusions Faux C'!G23*(1-Sumary!$B$42)</f>
        <v>88.640999999999991</v>
      </c>
      <c r="H23" s="219">
        <f>'Infusions Faux C'!H23*(1-Sumary!$B$42)</f>
        <v>95.876999999999995</v>
      </c>
      <c r="I23" s="219">
        <f>'Infusions Faux C'!I23*(1-Sumary!$B$42)</f>
        <v>105.8265</v>
      </c>
      <c r="J23" s="219">
        <f>'Infusions Faux C'!J23*(1-Sumary!$B$42)</f>
        <v>114.8715</v>
      </c>
      <c r="K23" s="229"/>
      <c r="L23" s="229"/>
      <c r="M23" s="229"/>
      <c r="N23" s="229"/>
      <c r="O23" s="229"/>
      <c r="P23" s="231"/>
    </row>
    <row r="25" spans="1:16" x14ac:dyDescent="0.3">
      <c r="A25" s="232" t="s">
        <v>629</v>
      </c>
      <c r="B25" s="211"/>
      <c r="I25" s="221"/>
      <c r="J25" s="221"/>
      <c r="K25" s="221"/>
      <c r="L25" s="221"/>
      <c r="M25" s="221"/>
      <c r="N25" s="221"/>
      <c r="O25" s="221"/>
      <c r="P25" s="233"/>
    </row>
    <row r="26" spans="1:16" x14ac:dyDescent="0.3">
      <c r="A26" s="222"/>
      <c r="B26" s="223" t="s">
        <v>302</v>
      </c>
      <c r="C26" s="224">
        <v>600</v>
      </c>
      <c r="D26" s="225">
        <v>760</v>
      </c>
      <c r="E26" s="225">
        <v>900</v>
      </c>
      <c r="F26" s="225">
        <v>1070</v>
      </c>
      <c r="G26" s="225">
        <v>1200</v>
      </c>
      <c r="H26" s="225">
        <v>1370</v>
      </c>
      <c r="I26" s="225">
        <v>1520</v>
      </c>
      <c r="J26" s="225">
        <v>1680</v>
      </c>
      <c r="K26" s="225">
        <v>1830</v>
      </c>
      <c r="L26" s="225">
        <v>2000</v>
      </c>
      <c r="M26" s="225">
        <v>2150</v>
      </c>
      <c r="N26" s="225">
        <v>2300</v>
      </c>
      <c r="O26" s="225">
        <v>2420</v>
      </c>
      <c r="P26" s="225">
        <v>2590</v>
      </c>
    </row>
    <row r="27" spans="1:16" x14ac:dyDescent="0.3">
      <c r="A27" s="543" t="s">
        <v>525</v>
      </c>
      <c r="B27" s="544"/>
      <c r="C27" s="224" t="s">
        <v>529</v>
      </c>
      <c r="D27" s="225" t="s">
        <v>618</v>
      </c>
      <c r="E27" s="225" t="s">
        <v>532</v>
      </c>
      <c r="F27" s="225" t="s">
        <v>619</v>
      </c>
      <c r="G27" s="225" t="s">
        <v>535</v>
      </c>
      <c r="H27" s="225" t="s">
        <v>620</v>
      </c>
      <c r="I27" s="225" t="s">
        <v>621</v>
      </c>
      <c r="J27" s="225" t="s">
        <v>622</v>
      </c>
      <c r="K27" s="225" t="s">
        <v>623</v>
      </c>
      <c r="L27" s="225" t="s">
        <v>543</v>
      </c>
      <c r="M27" s="225" t="s">
        <v>624</v>
      </c>
      <c r="N27" s="225" t="s">
        <v>546</v>
      </c>
      <c r="O27" s="225" t="s">
        <v>628</v>
      </c>
      <c r="P27" s="225" t="s">
        <v>549</v>
      </c>
    </row>
    <row r="28" spans="1:16" x14ac:dyDescent="0.3">
      <c r="A28" s="226">
        <v>1200</v>
      </c>
      <c r="B28" s="226" t="s">
        <v>535</v>
      </c>
      <c r="C28" s="219">
        <f>'Infusions Faux C'!C28*(1-Sumary!$B$42)</f>
        <v>31.657499999999999</v>
      </c>
      <c r="D28" s="219">
        <f>'Infusions Faux C'!D28*(1-Sumary!$B$42)</f>
        <v>38.893499999999996</v>
      </c>
      <c r="E28" s="219">
        <f>'Infusions Faux C'!E28*(1-Sumary!$B$42)</f>
        <v>45.225000000000001</v>
      </c>
      <c r="F28" s="219">
        <f>'Infusions Faux C'!F28*(1-Sumary!$B$42)</f>
        <v>51.5565</v>
      </c>
      <c r="G28" s="219">
        <f>'Infusions Faux C'!G28*(1-Sumary!$B$42)</f>
        <v>56.078999999999994</v>
      </c>
      <c r="H28" s="219">
        <f>'Infusions Faux C'!H28*(1-Sumary!$B$42)</f>
        <v>63.314999999999998</v>
      </c>
      <c r="I28" s="219">
        <f>'Infusions Faux C'!I28*(1-Sumary!$B$42)</f>
        <v>70.550999999999988</v>
      </c>
      <c r="J28" s="219">
        <f>'Infusions Faux C'!J28*(1-Sumary!$B$42)</f>
        <v>75.978000000000009</v>
      </c>
      <c r="K28" s="219">
        <f>'Infusions Faux C'!K28*(1-Sumary!$B$42)</f>
        <v>82.3095</v>
      </c>
      <c r="L28" s="219">
        <f>'Infusions Faux C'!L28*(1-Sumary!$B$42)</f>
        <v>97.685999999999993</v>
      </c>
      <c r="M28" s="219">
        <f>'Infusions Faux C'!M28*(1-Sumary!$B$42)</f>
        <v>108.54</v>
      </c>
      <c r="N28" s="219">
        <f>'Infusions Faux C'!N28*(1-Sumary!$B$42)</f>
        <v>112.15799999999999</v>
      </c>
      <c r="O28" s="219">
        <f>'Infusions Faux C'!O28*(1-Sumary!$B$42)</f>
        <v>117.58499999999999</v>
      </c>
      <c r="P28" s="219">
        <f>'Infusions Faux C'!P28*(1-Sumary!$B$42)</f>
        <v>128.43899999999999</v>
      </c>
    </row>
    <row r="29" spans="1:16" x14ac:dyDescent="0.3">
      <c r="A29" s="227">
        <v>1800</v>
      </c>
      <c r="B29" s="227" t="s">
        <v>551</v>
      </c>
      <c r="C29" s="219">
        <f>'Infusions Faux C'!C29*(1-Sumary!$B$42)</f>
        <v>38.893499999999996</v>
      </c>
      <c r="D29" s="219">
        <f>'Infusions Faux C'!D29*(1-Sumary!$B$42)</f>
        <v>48.842999999999996</v>
      </c>
      <c r="E29" s="219">
        <f>'Infusions Faux C'!E29*(1-Sumary!$B$42)</f>
        <v>57.887999999999991</v>
      </c>
      <c r="F29" s="219">
        <f>'Infusions Faux C'!F29*(1-Sumary!$B$42)</f>
        <v>68.742000000000004</v>
      </c>
      <c r="G29" s="219">
        <f>'Infusions Faux C'!G29*(1-Sumary!$B$42)</f>
        <v>78.691499999999991</v>
      </c>
      <c r="H29" s="219">
        <f>'Infusions Faux C'!H29*(1-Sumary!$B$42)</f>
        <v>84.118499999999997</v>
      </c>
      <c r="I29" s="219">
        <f>'Infusions Faux C'!I29*(1-Sumary!$B$42)</f>
        <v>91.354500000000002</v>
      </c>
      <c r="J29" s="219">
        <f>'Infusions Faux C'!J29*(1-Sumary!$B$42)</f>
        <v>104.0175</v>
      </c>
      <c r="K29" s="219">
        <f>'Infusions Faux C'!K29*(1-Sumary!$B$42)</f>
        <v>111.25349999999999</v>
      </c>
      <c r="L29" s="219">
        <f>'Infusions Faux C'!L29*(1-Sumary!$B$42)</f>
        <v>132.05699999999999</v>
      </c>
      <c r="M29" s="219">
        <f>'Infusions Faux C'!M29*(1-Sumary!$B$42)</f>
        <v>146.529</v>
      </c>
      <c r="N29" s="219">
        <f>'Infusions Faux C'!N29*(1-Sumary!$B$42)</f>
        <v>151.95600000000002</v>
      </c>
      <c r="O29" s="219">
        <f>'Infusions Faux C'!O29*(1-Sumary!$B$42)</f>
        <v>161.90550000000002</v>
      </c>
      <c r="P29" s="219">
        <f>'Infusions Faux C'!P29*(1-Sumary!$B$42)</f>
        <v>174.5685</v>
      </c>
    </row>
    <row r="30" spans="1:16" x14ac:dyDescent="0.3">
      <c r="A30" s="227">
        <v>2400</v>
      </c>
      <c r="B30" s="227" t="s">
        <v>547</v>
      </c>
      <c r="C30" s="219">
        <f>'Infusions Faux C'!C30*(1-Sumary!$B$42)</f>
        <v>48.842999999999996</v>
      </c>
      <c r="D30" s="219">
        <f>'Infusions Faux C'!D30*(1-Sumary!$B$42)</f>
        <v>57.887999999999991</v>
      </c>
      <c r="E30" s="219">
        <f>'Infusions Faux C'!E30*(1-Sumary!$B$42)</f>
        <v>70.550999999999988</v>
      </c>
      <c r="F30" s="219">
        <f>'Infusions Faux C'!F30*(1-Sumary!$B$42)</f>
        <v>81.405000000000001</v>
      </c>
      <c r="G30" s="219">
        <f>'Infusions Faux C'!G30*(1-Sumary!$B$42)</f>
        <v>91.354500000000002</v>
      </c>
      <c r="H30" s="219">
        <f>'Infusions Faux C'!H30*(1-Sumary!$B$42)</f>
        <v>104.0175</v>
      </c>
      <c r="I30" s="219">
        <f>'Infusions Faux C'!I30*(1-Sumary!$B$42)</f>
        <v>112.15799999999999</v>
      </c>
      <c r="J30" s="219">
        <f>'Infusions Faux C'!J30*(1-Sumary!$B$42)</f>
        <v>125.72549999999998</v>
      </c>
      <c r="K30" s="219">
        <f>'Infusions Faux C'!K30*(1-Sumary!$B$42)</f>
        <v>134.7705</v>
      </c>
      <c r="L30" s="219">
        <f>'Infusions Faux C'!L30*(1-Sumary!$B$42)</f>
        <v>161.90550000000002</v>
      </c>
      <c r="M30" s="219">
        <f>'Infusions Faux C'!M30*(1-Sumary!$B$42)</f>
        <v>178.18650000000002</v>
      </c>
      <c r="N30" s="219">
        <f>'Infusions Faux C'!N30*(1-Sumary!$B$42)</f>
        <v>187.23149999999998</v>
      </c>
      <c r="O30" s="219">
        <f>'Infusions Faux C'!O30*(1-Sumary!$B$42)</f>
        <v>198.08549999999997</v>
      </c>
      <c r="P30" s="219">
        <f>'Infusions Faux C'!P30*(1-Sumary!$B$42)</f>
        <v>213.46199999999999</v>
      </c>
    </row>
    <row r="31" spans="1:16" x14ac:dyDescent="0.3">
      <c r="A31" s="227">
        <v>3000</v>
      </c>
      <c r="B31" s="227" t="s">
        <v>625</v>
      </c>
      <c r="C31" s="219">
        <f>'Infusions Faux C'!C31*(1-Sumary!$B$42)</f>
        <v>61.506</v>
      </c>
      <c r="D31" s="219">
        <f>'Infusions Faux C'!D31*(1-Sumary!$B$42)</f>
        <v>73.264499999999998</v>
      </c>
      <c r="E31" s="219">
        <f>'Infusions Faux C'!E31*(1-Sumary!$B$42)</f>
        <v>81.405000000000001</v>
      </c>
      <c r="F31" s="219">
        <f>'Infusions Faux C'!F31*(1-Sumary!$B$42)</f>
        <v>91.354500000000002</v>
      </c>
      <c r="G31" s="219">
        <f>'Infusions Faux C'!G31*(1-Sumary!$B$42)</f>
        <v>111.25349999999999</v>
      </c>
      <c r="H31" s="219">
        <f>'Infusions Faux C'!H31*(1-Sumary!$B$42)</f>
        <v>117.58499999999999</v>
      </c>
      <c r="I31" s="219">
        <f>'Infusions Faux C'!I31*(1-Sumary!$B$42)</f>
        <v>132.05699999999999</v>
      </c>
      <c r="J31" s="219">
        <f>'Infusions Faux C'!J31*(1-Sumary!$B$42)</f>
        <v>146.529</v>
      </c>
      <c r="K31" s="229"/>
      <c r="L31" s="229"/>
      <c r="M31" s="229"/>
      <c r="N31" s="229"/>
      <c r="O31" s="229"/>
      <c r="P31" s="231"/>
    </row>
    <row r="33" spans="1:11" x14ac:dyDescent="0.3">
      <c r="G33" s="234"/>
      <c r="H33" s="234"/>
      <c r="I33" s="234"/>
      <c r="J33" s="234"/>
      <c r="K33" s="234"/>
    </row>
    <row r="34" spans="1:11" x14ac:dyDescent="0.3">
      <c r="A34" s="235"/>
    </row>
    <row r="35" spans="1:11" x14ac:dyDescent="0.3">
      <c r="A35" s="235"/>
    </row>
    <row r="36" spans="1:11" x14ac:dyDescent="0.3">
      <c r="A36" s="213" t="s">
        <v>630</v>
      </c>
    </row>
    <row r="37" spans="1:11" x14ac:dyDescent="0.3">
      <c r="A37" s="213" t="s">
        <v>631</v>
      </c>
    </row>
    <row r="38" spans="1:11" x14ac:dyDescent="0.3">
      <c r="A38" s="236" t="s">
        <v>632</v>
      </c>
    </row>
    <row r="39" spans="1:11" x14ac:dyDescent="0.3">
      <c r="A39" s="236" t="s">
        <v>633</v>
      </c>
    </row>
    <row r="40" spans="1:11" x14ac:dyDescent="0.3">
      <c r="A40" s="237" t="s">
        <v>634</v>
      </c>
    </row>
    <row r="41" spans="1:11" x14ac:dyDescent="0.3">
      <c r="A41" s="213" t="s">
        <v>635</v>
      </c>
    </row>
  </sheetData>
  <mergeCells count="4">
    <mergeCell ref="A3:B3"/>
    <mergeCell ref="A11:B11"/>
    <mergeCell ref="A19:B19"/>
    <mergeCell ref="A27:B27"/>
  </mergeCells>
  <pageMargins left="0.7" right="0.7" top="0.75" bottom="0.75" header="0.3" footer="0.3"/>
  <pageSetup paperSize="9" scale="41" orientation="portrait" r:id="rId1"/>
  <headerFooter>
    <oddHeader>&amp;C&amp;14Infusion Faux Woods</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9E1B-F47A-4F66-B26D-7AB680A824E9}">
  <dimension ref="A1:P41"/>
  <sheetViews>
    <sheetView view="pageBreakPreview" zoomScale="90" zoomScaleNormal="100" zoomScaleSheetLayoutView="90" workbookViewId="0">
      <selection activeCell="F34" sqref="F34"/>
    </sheetView>
  </sheetViews>
  <sheetFormatPr defaultRowHeight="24" x14ac:dyDescent="0.4"/>
  <cols>
    <col min="1" max="1" width="12.5703125" style="450" customWidth="1"/>
    <col min="2" max="2" width="9.5703125" style="450" customWidth="1"/>
    <col min="3" max="16" width="13.7109375" style="450" customWidth="1"/>
  </cols>
  <sheetData>
    <row r="1" spans="1:16" ht="24.95" customHeight="1" x14ac:dyDescent="0.4">
      <c r="A1" s="447" t="s">
        <v>617</v>
      </c>
      <c r="B1" s="448"/>
      <c r="C1" s="448"/>
      <c r="D1" s="448"/>
      <c r="E1" s="448"/>
      <c r="F1" s="448"/>
      <c r="G1" s="448"/>
      <c r="H1" s="448"/>
      <c r="I1" s="448"/>
      <c r="J1" s="448"/>
      <c r="K1" s="448"/>
      <c r="L1" s="449"/>
      <c r="M1" s="449"/>
      <c r="N1" s="449"/>
      <c r="O1" s="449"/>
    </row>
    <row r="2" spans="1:16" ht="24.95" customHeight="1" x14ac:dyDescent="0.4">
      <c r="A2" s="451"/>
      <c r="B2" s="452" t="s">
        <v>302</v>
      </c>
      <c r="C2" s="453">
        <v>600</v>
      </c>
      <c r="D2" s="454">
        <v>760</v>
      </c>
      <c r="E2" s="454">
        <v>900</v>
      </c>
      <c r="F2" s="454">
        <v>1070</v>
      </c>
      <c r="G2" s="454">
        <v>1200</v>
      </c>
      <c r="H2" s="454">
        <v>1370</v>
      </c>
      <c r="I2" s="454">
        <v>1520</v>
      </c>
      <c r="J2" s="454">
        <v>1680</v>
      </c>
      <c r="K2" s="454">
        <v>1830</v>
      </c>
      <c r="L2" s="454">
        <v>2000</v>
      </c>
      <c r="M2" s="454">
        <v>2150</v>
      </c>
      <c r="N2" s="454">
        <v>2300</v>
      </c>
      <c r="O2" s="454">
        <v>2400</v>
      </c>
      <c r="P2" s="455"/>
    </row>
    <row r="3" spans="1:16" ht="24.95" customHeight="1" x14ac:dyDescent="0.4">
      <c r="A3" s="545" t="s">
        <v>525</v>
      </c>
      <c r="B3" s="546"/>
      <c r="C3" s="456" t="s">
        <v>529</v>
      </c>
      <c r="D3" s="457" t="s">
        <v>618</v>
      </c>
      <c r="E3" s="457" t="s">
        <v>532</v>
      </c>
      <c r="F3" s="457" t="s">
        <v>619</v>
      </c>
      <c r="G3" s="457" t="s">
        <v>535</v>
      </c>
      <c r="H3" s="457" t="s">
        <v>620</v>
      </c>
      <c r="I3" s="457" t="s">
        <v>621</v>
      </c>
      <c r="J3" s="457" t="s">
        <v>622</v>
      </c>
      <c r="K3" s="457" t="s">
        <v>623</v>
      </c>
      <c r="L3" s="457" t="s">
        <v>543</v>
      </c>
      <c r="M3" s="457" t="s">
        <v>624</v>
      </c>
      <c r="N3" s="457" t="s">
        <v>546</v>
      </c>
      <c r="O3" s="457" t="s">
        <v>547</v>
      </c>
      <c r="P3" s="455"/>
    </row>
    <row r="4" spans="1:16" ht="24.95" customHeight="1" x14ac:dyDescent="0.4">
      <c r="A4" s="458">
        <v>1200</v>
      </c>
      <c r="B4" s="458" t="s">
        <v>535</v>
      </c>
      <c r="C4" s="444">
        <f>'Infusions Faux D'!C4*(1+Sumary!$C$42)</f>
        <v>19.136000000000003</v>
      </c>
      <c r="D4" s="444">
        <f>'Infusions Faux D'!D4*(1+Sumary!$C$42)</f>
        <v>24.960000000000004</v>
      </c>
      <c r="E4" s="444">
        <f>'Infusions Faux D'!E4*(1+Sumary!$C$42)</f>
        <v>27.456000000000003</v>
      </c>
      <c r="F4" s="444">
        <f>'Infusions Faux D'!F4*(1+Sumary!$C$42)</f>
        <v>31.616</v>
      </c>
      <c r="G4" s="444">
        <f>'Infusions Faux D'!G4*(1+Sumary!$C$42)</f>
        <v>34.112000000000002</v>
      </c>
      <c r="H4" s="444">
        <f>'Infusions Faux D'!H4*(1+Sumary!$C$42)</f>
        <v>39.936</v>
      </c>
      <c r="I4" s="444">
        <f>'Infusions Faux D'!I4*(1+Sumary!$C$42)</f>
        <v>43.264000000000003</v>
      </c>
      <c r="J4" s="444">
        <f>'Infusions Faux D'!J4*(1+Sumary!$C$42)</f>
        <v>47.424000000000007</v>
      </c>
      <c r="K4" s="444">
        <f>'Infusions Faux D'!K4*(1+Sumary!$C$42)</f>
        <v>50.751999999999995</v>
      </c>
      <c r="L4" s="444">
        <f>'Infusions Faux D'!L4*(1+Sumary!$C$42)</f>
        <v>58.239999999999995</v>
      </c>
      <c r="M4" s="444">
        <f>'Infusions Faux D'!M4*(1+Sumary!$C$42)</f>
        <v>67.391999999999996</v>
      </c>
      <c r="N4" s="444">
        <f>'Infusions Faux D'!N4*(1+Sumary!$C$42)</f>
        <v>69.888000000000005</v>
      </c>
      <c r="O4" s="444">
        <f>'Infusions Faux D'!O4*(1+Sumary!$C$42)</f>
        <v>73.216000000000008</v>
      </c>
      <c r="P4" s="459"/>
    </row>
    <row r="5" spans="1:16" ht="24.95" customHeight="1" x14ac:dyDescent="0.4">
      <c r="A5" s="460">
        <v>1800</v>
      </c>
      <c r="B5" s="460" t="s">
        <v>551</v>
      </c>
      <c r="C5" s="444">
        <f>'Infusions Faux D'!C5*(1+Sumary!$C$42)</f>
        <v>24.960000000000004</v>
      </c>
      <c r="D5" s="444">
        <f>'Infusions Faux D'!D5*(1+Sumary!$C$42)</f>
        <v>29.951999999999998</v>
      </c>
      <c r="E5" s="444">
        <f>'Infusions Faux D'!E5*(1+Sumary!$C$42)</f>
        <v>35.776000000000003</v>
      </c>
      <c r="F5" s="444">
        <f>'Infusions Faux D'!F5*(1+Sumary!$C$42)</f>
        <v>42.432000000000002</v>
      </c>
      <c r="G5" s="444">
        <f>'Infusions Faux D'!G5*(1+Sumary!$C$42)</f>
        <v>49.088000000000008</v>
      </c>
      <c r="H5" s="444">
        <f>'Infusions Faux D'!H5*(1+Sumary!$C$42)</f>
        <v>52.415999999999997</v>
      </c>
      <c r="I5" s="444">
        <f>'Infusions Faux D'!I5*(1+Sumary!$C$42)</f>
        <v>55.744</v>
      </c>
      <c r="J5" s="444">
        <f>'Infusions Faux D'!J5*(1+Sumary!$C$42)</f>
        <v>63.231999999999999</v>
      </c>
      <c r="K5" s="444">
        <f>'Infusions Faux D'!K5*(1+Sumary!$C$42)</f>
        <v>69.056000000000012</v>
      </c>
      <c r="L5" s="444">
        <f>'Infusions Faux D'!L5*(1+Sumary!$C$42)</f>
        <v>81.536000000000001</v>
      </c>
      <c r="M5" s="444">
        <f>'Infusions Faux D'!M5*(1+Sumary!$C$42)</f>
        <v>89.856000000000009</v>
      </c>
      <c r="N5" s="444">
        <f>'Infusions Faux D'!N5*(1+Sumary!$C$42)</f>
        <v>94.848000000000013</v>
      </c>
      <c r="O5" s="444">
        <f>'Infusions Faux D'!O5*(1+Sumary!$C$42)</f>
        <v>99.007999999999996</v>
      </c>
      <c r="P5" s="459"/>
    </row>
    <row r="6" spans="1:16" ht="24.95" customHeight="1" x14ac:dyDescent="0.4">
      <c r="A6" s="460">
        <v>2400</v>
      </c>
      <c r="B6" s="460" t="s">
        <v>547</v>
      </c>
      <c r="C6" s="444">
        <f>'Infusions Faux D'!C6*(1+Sumary!$C$42)</f>
        <v>29.951999999999998</v>
      </c>
      <c r="D6" s="444">
        <f>'Infusions Faux D'!D6*(1+Sumary!$C$42)</f>
        <v>35.776000000000003</v>
      </c>
      <c r="E6" s="444">
        <f>'Infusions Faux D'!E6*(1+Sumary!$C$42)</f>
        <v>43.264000000000003</v>
      </c>
      <c r="F6" s="444">
        <f>'Infusions Faux D'!F6*(1+Sumary!$C$42)</f>
        <v>49.920000000000009</v>
      </c>
      <c r="G6" s="444">
        <f>'Infusions Faux D'!G6*(1+Sumary!$C$42)</f>
        <v>55.744</v>
      </c>
      <c r="H6" s="444">
        <f>'Infusions Faux D'!H6*(1+Sumary!$C$42)</f>
        <v>63.231999999999999</v>
      </c>
      <c r="I6" s="444">
        <f>'Infusions Faux D'!I6*(1+Sumary!$C$42)</f>
        <v>69.888000000000005</v>
      </c>
      <c r="J6" s="444">
        <f>'Infusions Faux D'!J6*(1+Sumary!$C$42)</f>
        <v>76.544000000000011</v>
      </c>
      <c r="K6" s="444">
        <f>'Infusions Faux D'!K6*(1+Sumary!$C$42)</f>
        <v>82.367999999999995</v>
      </c>
      <c r="L6" s="444">
        <f>'Infusions Faux D'!L6*(1+Sumary!$C$42)</f>
        <v>99.007999999999996</v>
      </c>
      <c r="M6" s="444">
        <f>'Infusions Faux D'!M6*(1+Sumary!$C$42)</f>
        <v>108.16</v>
      </c>
      <c r="N6" s="444">
        <f>'Infusions Faux D'!N6*(1+Sumary!$C$42)</f>
        <v>116.47999999999999</v>
      </c>
      <c r="O6" s="444">
        <f>'Infusions Faux D'!O6*(1+Sumary!$C$42)</f>
        <v>123.136</v>
      </c>
      <c r="P6" s="461"/>
    </row>
    <row r="7" spans="1:16" ht="24.95" customHeight="1" x14ac:dyDescent="0.4">
      <c r="A7" s="460">
        <v>3000</v>
      </c>
      <c r="B7" s="460" t="s">
        <v>625</v>
      </c>
      <c r="C7" s="444">
        <f>'Infusions Faux D'!C7*(1+Sumary!$C$42)</f>
        <v>38.272000000000006</v>
      </c>
      <c r="D7" s="444">
        <f>'Infusions Faux D'!D7*(1+Sumary!$C$42)</f>
        <v>44.928000000000004</v>
      </c>
      <c r="E7" s="444">
        <f>'Infusions Faux D'!E7*(1+Sumary!$C$42)</f>
        <v>49.920000000000009</v>
      </c>
      <c r="F7" s="444">
        <f>'Infusions Faux D'!F7*(1+Sumary!$C$42)</f>
        <v>55.744</v>
      </c>
      <c r="G7" s="444">
        <f>'Infusions Faux D'!G7*(1+Sumary!$C$42)</f>
        <v>69.056000000000012</v>
      </c>
      <c r="H7" s="444">
        <f>'Infusions Faux D'!H7*(1+Sumary!$C$42)</f>
        <v>73.216000000000008</v>
      </c>
      <c r="I7" s="444">
        <f>'Infusions Faux D'!I7*(1+Sumary!$C$42)</f>
        <v>81.536000000000001</v>
      </c>
      <c r="J7" s="444">
        <f>'Infusions Faux D'!J7*(1+Sumary!$C$42)</f>
        <v>89.856000000000009</v>
      </c>
      <c r="K7" s="445"/>
      <c r="L7" s="445"/>
      <c r="M7" s="445"/>
      <c r="N7" s="445"/>
      <c r="O7" s="445"/>
      <c r="P7" s="461"/>
    </row>
    <row r="8" spans="1:16" ht="24.95" customHeight="1" x14ac:dyDescent="0.4"/>
    <row r="9" spans="1:16" ht="24.95" customHeight="1" x14ac:dyDescent="0.4">
      <c r="A9" s="447" t="s">
        <v>626</v>
      </c>
      <c r="B9" s="448"/>
      <c r="C9" s="448"/>
      <c r="D9" s="448"/>
      <c r="E9" s="448"/>
      <c r="F9" s="448"/>
      <c r="G9" s="448"/>
      <c r="H9" s="448"/>
      <c r="I9" s="448"/>
      <c r="J9" s="448"/>
      <c r="K9" s="448"/>
      <c r="L9" s="449"/>
      <c r="M9" s="449"/>
      <c r="N9" s="449"/>
      <c r="O9" s="449"/>
    </row>
    <row r="10" spans="1:16" ht="30" customHeight="1" x14ac:dyDescent="0.4">
      <c r="A10" s="462"/>
      <c r="B10" s="463" t="s">
        <v>302</v>
      </c>
      <c r="C10" s="464">
        <v>600</v>
      </c>
      <c r="D10" s="465">
        <v>760</v>
      </c>
      <c r="E10" s="465">
        <v>900</v>
      </c>
      <c r="F10" s="465">
        <v>1070</v>
      </c>
      <c r="G10" s="465">
        <v>1200</v>
      </c>
      <c r="H10" s="465">
        <v>1370</v>
      </c>
      <c r="I10" s="465">
        <v>1520</v>
      </c>
      <c r="J10" s="465">
        <v>1680</v>
      </c>
      <c r="K10" s="465">
        <v>1830</v>
      </c>
      <c r="L10" s="465">
        <v>2000</v>
      </c>
      <c r="M10" s="465">
        <v>2150</v>
      </c>
      <c r="N10" s="465">
        <v>2300</v>
      </c>
      <c r="O10" s="465">
        <v>2400</v>
      </c>
      <c r="P10" s="455"/>
    </row>
    <row r="11" spans="1:16" ht="30" customHeight="1" x14ac:dyDescent="0.4">
      <c r="A11" s="547" t="s">
        <v>525</v>
      </c>
      <c r="B11" s="548"/>
      <c r="C11" s="464" t="s">
        <v>529</v>
      </c>
      <c r="D11" s="465" t="s">
        <v>618</v>
      </c>
      <c r="E11" s="465" t="s">
        <v>532</v>
      </c>
      <c r="F11" s="465" t="s">
        <v>619</v>
      </c>
      <c r="G11" s="465" t="s">
        <v>535</v>
      </c>
      <c r="H11" s="465" t="s">
        <v>620</v>
      </c>
      <c r="I11" s="465" t="s">
        <v>621</v>
      </c>
      <c r="J11" s="465" t="s">
        <v>622</v>
      </c>
      <c r="K11" s="465" t="s">
        <v>623</v>
      </c>
      <c r="L11" s="465" t="s">
        <v>543</v>
      </c>
      <c r="M11" s="465" t="s">
        <v>624</v>
      </c>
      <c r="N11" s="465" t="s">
        <v>546</v>
      </c>
      <c r="O11" s="465" t="s">
        <v>547</v>
      </c>
      <c r="P11" s="455"/>
    </row>
    <row r="12" spans="1:16" ht="30" customHeight="1" x14ac:dyDescent="0.4">
      <c r="A12" s="466">
        <v>1200</v>
      </c>
      <c r="B12" s="466" t="s">
        <v>535</v>
      </c>
      <c r="C12" s="444">
        <f>'Infusions Faux D'!C12*(1+Sumary!$C$42)</f>
        <v>22.612500000000001</v>
      </c>
      <c r="D12" s="444">
        <f>'Infusions Faux D'!D12*(1+Sumary!$C$42)</f>
        <v>28.039499999999997</v>
      </c>
      <c r="E12" s="444">
        <f>'Infusions Faux D'!E12*(1+Sumary!$C$42)</f>
        <v>31.657499999999999</v>
      </c>
      <c r="F12" s="444">
        <f>'Infusions Faux D'!F12*(1+Sumary!$C$42)</f>
        <v>35.275499999999994</v>
      </c>
      <c r="G12" s="444">
        <f>'Infusions Faux D'!G12*(1+Sumary!$C$42)</f>
        <v>37.989000000000004</v>
      </c>
      <c r="H12" s="444">
        <f>'Infusions Faux D'!H12*(1+Sumary!$C$42)</f>
        <v>45.225000000000001</v>
      </c>
      <c r="I12" s="444">
        <f>'Infusions Faux D'!I12*(1+Sumary!$C$42)</f>
        <v>48.842999999999996</v>
      </c>
      <c r="J12" s="444">
        <f>'Infusions Faux D'!J12*(1+Sumary!$C$42)</f>
        <v>54.27</v>
      </c>
      <c r="K12" s="444">
        <f>'Infusions Faux D'!K12*(1+Sumary!$C$42)</f>
        <v>56.983499999999992</v>
      </c>
      <c r="L12" s="444">
        <f>'Infusions Faux D'!L12*(1+Sumary!$C$42)</f>
        <v>67.837500000000006</v>
      </c>
      <c r="M12" s="444">
        <f>'Infusions Faux D'!M12*(1+Sumary!$C$42)</f>
        <v>76.882500000000007</v>
      </c>
      <c r="N12" s="444">
        <f>'Infusions Faux D'!N12*(1+Sumary!$C$42)</f>
        <v>79.595999999999989</v>
      </c>
      <c r="O12" s="444">
        <f>'Infusions Faux D'!O12*(1+Sumary!$C$42)</f>
        <v>83.213999999999999</v>
      </c>
      <c r="P12" s="459"/>
    </row>
    <row r="13" spans="1:16" ht="30" customHeight="1" x14ac:dyDescent="0.4">
      <c r="A13" s="467">
        <v>1800</v>
      </c>
      <c r="B13" s="467" t="s">
        <v>551</v>
      </c>
      <c r="C13" s="444">
        <f>'Infusions Faux D'!C13*(1+Sumary!$C$42)</f>
        <v>28.039499999999997</v>
      </c>
      <c r="D13" s="444">
        <f>'Infusions Faux D'!D13*(1+Sumary!$C$42)</f>
        <v>33.466499999999996</v>
      </c>
      <c r="E13" s="444">
        <f>'Infusions Faux D'!E13*(1+Sumary!$C$42)</f>
        <v>40.702500000000001</v>
      </c>
      <c r="F13" s="444">
        <f>'Infusions Faux D'!F13*(1+Sumary!$C$42)</f>
        <v>47.938499999999998</v>
      </c>
      <c r="G13" s="444">
        <f>'Infusions Faux D'!G13*(1+Sumary!$C$42)</f>
        <v>56.078999999999994</v>
      </c>
      <c r="H13" s="444">
        <f>'Infusions Faux D'!H13*(1+Sumary!$C$42)</f>
        <v>58.792499999999997</v>
      </c>
      <c r="I13" s="444">
        <f>'Infusions Faux D'!I13*(1+Sumary!$C$42)</f>
        <v>63.314999999999998</v>
      </c>
      <c r="J13" s="444">
        <f>'Infusions Faux D'!J13*(1+Sumary!$C$42)</f>
        <v>72.359999999999985</v>
      </c>
      <c r="K13" s="444">
        <f>'Infusions Faux D'!K13*(1+Sumary!$C$42)</f>
        <v>78.691499999999991</v>
      </c>
      <c r="L13" s="444">
        <f>'Infusions Faux D'!L13*(1+Sumary!$C$42)</f>
        <v>92.259</v>
      </c>
      <c r="M13" s="444">
        <f>'Infusions Faux D'!M13*(1+Sumary!$C$42)</f>
        <v>102.20850000000002</v>
      </c>
      <c r="N13" s="444">
        <f>'Infusions Faux D'!N13*(1+Sumary!$C$42)</f>
        <v>106.73099999999999</v>
      </c>
      <c r="O13" s="444">
        <f>'Infusions Faux D'!O13*(1+Sumary!$C$42)</f>
        <v>113.0625</v>
      </c>
      <c r="P13" s="459"/>
    </row>
    <row r="14" spans="1:16" ht="30" customHeight="1" x14ac:dyDescent="0.4">
      <c r="A14" s="467">
        <v>2400</v>
      </c>
      <c r="B14" s="467" t="s">
        <v>547</v>
      </c>
      <c r="C14" s="444">
        <f>'Infusions Faux D'!C14*(1+Sumary!$C$42)</f>
        <v>33.466499999999996</v>
      </c>
      <c r="D14" s="444">
        <f>'Infusions Faux D'!D14*(1+Sumary!$C$42)</f>
        <v>40.702500000000001</v>
      </c>
      <c r="E14" s="444">
        <f>'Infusions Faux D'!E14*(1+Sumary!$C$42)</f>
        <v>48.842999999999996</v>
      </c>
      <c r="F14" s="444">
        <f>'Infusions Faux D'!F14*(1+Sumary!$C$42)</f>
        <v>56.078999999999994</v>
      </c>
      <c r="G14" s="444">
        <f>'Infusions Faux D'!G14*(1+Sumary!$C$42)</f>
        <v>63.314999999999998</v>
      </c>
      <c r="H14" s="444">
        <f>'Infusions Faux D'!H14*(1+Sumary!$C$42)</f>
        <v>72.359999999999985</v>
      </c>
      <c r="I14" s="444">
        <f>'Infusions Faux D'!I14*(1+Sumary!$C$42)</f>
        <v>79.595999999999989</v>
      </c>
      <c r="J14" s="444">
        <f>'Infusions Faux D'!J14*(1+Sumary!$C$42)</f>
        <v>86.831999999999994</v>
      </c>
      <c r="K14" s="444">
        <f>'Infusions Faux D'!K14*(1+Sumary!$C$42)</f>
        <v>94.068000000000012</v>
      </c>
      <c r="L14" s="444">
        <f>'Infusions Faux D'!L14*(1+Sumary!$C$42)</f>
        <v>113.0625</v>
      </c>
      <c r="M14" s="444">
        <f>'Infusions Faux D'!M14*(1+Sumary!$C$42)</f>
        <v>125.72549999999998</v>
      </c>
      <c r="N14" s="444">
        <f>'Infusions Faux D'!N14*(1+Sumary!$C$42)</f>
        <v>131.1525</v>
      </c>
      <c r="O14" s="444">
        <f>'Infusions Faux D'!O14*(1+Sumary!$C$42)</f>
        <v>140.19749999999999</v>
      </c>
      <c r="P14" s="459"/>
    </row>
    <row r="15" spans="1:16" ht="30" customHeight="1" x14ac:dyDescent="0.4">
      <c r="A15" s="467">
        <v>3000</v>
      </c>
      <c r="B15" s="467" t="s">
        <v>625</v>
      </c>
      <c r="C15" s="444">
        <f>'Infusions Faux D'!C15*(1+Sumary!$C$42)</f>
        <v>43.415999999999997</v>
      </c>
      <c r="D15" s="444">
        <f>'Infusions Faux D'!D15*(1+Sumary!$C$42)</f>
        <v>51.5565</v>
      </c>
      <c r="E15" s="444">
        <f>'Infusions Faux D'!E15*(1+Sumary!$C$42)</f>
        <v>56.078999999999994</v>
      </c>
      <c r="F15" s="444">
        <f>'Infusions Faux D'!F15*(1+Sumary!$C$42)</f>
        <v>63.314999999999998</v>
      </c>
      <c r="G15" s="444">
        <f>'Infusions Faux D'!G15*(1+Sumary!$C$42)</f>
        <v>78.691499999999991</v>
      </c>
      <c r="H15" s="444">
        <f>'Infusions Faux D'!H15*(1+Sumary!$C$42)</f>
        <v>83.213999999999999</v>
      </c>
      <c r="I15" s="444">
        <f>'Infusions Faux D'!I15*(1+Sumary!$C$42)</f>
        <v>92.259</v>
      </c>
      <c r="J15" s="444">
        <f>'Infusions Faux D'!J15*(1+Sumary!$C$42)</f>
        <v>102.20850000000002</v>
      </c>
      <c r="K15" s="445"/>
      <c r="L15" s="445"/>
      <c r="M15" s="445"/>
      <c r="N15" s="445"/>
      <c r="O15" s="445"/>
      <c r="P15" s="461"/>
    </row>
    <row r="16" spans="1:16" ht="30" customHeight="1" x14ac:dyDescent="0.4">
      <c r="A16" s="468"/>
      <c r="B16" s="468"/>
      <c r="C16" s="461"/>
      <c r="D16" s="461"/>
      <c r="E16" s="461"/>
      <c r="F16" s="461"/>
      <c r="G16" s="461"/>
      <c r="H16" s="461"/>
      <c r="I16" s="461"/>
      <c r="J16" s="461"/>
      <c r="K16" s="461"/>
      <c r="M16" s="461"/>
      <c r="N16" s="461"/>
    </row>
    <row r="17" spans="1:16" ht="30" customHeight="1" x14ac:dyDescent="0.4">
      <c r="A17" s="447" t="s">
        <v>627</v>
      </c>
      <c r="B17" s="448"/>
      <c r="C17" s="448"/>
      <c r="D17" s="448"/>
      <c r="E17" s="448"/>
      <c r="F17" s="448"/>
      <c r="G17" s="448"/>
      <c r="H17" s="448"/>
      <c r="I17" s="448"/>
      <c r="J17" s="448"/>
      <c r="K17" s="448"/>
      <c r="L17" s="449"/>
      <c r="M17" s="449"/>
      <c r="N17" s="449"/>
      <c r="O17" s="449"/>
    </row>
    <row r="18" spans="1:16" ht="30" customHeight="1" x14ac:dyDescent="0.4">
      <c r="A18" s="462"/>
      <c r="B18" s="463" t="s">
        <v>302</v>
      </c>
      <c r="C18" s="464">
        <v>600</v>
      </c>
      <c r="D18" s="465">
        <v>760</v>
      </c>
      <c r="E18" s="465">
        <v>900</v>
      </c>
      <c r="F18" s="465">
        <v>1070</v>
      </c>
      <c r="G18" s="465">
        <v>1200</v>
      </c>
      <c r="H18" s="465">
        <v>1370</v>
      </c>
      <c r="I18" s="465">
        <v>1520</v>
      </c>
      <c r="J18" s="465">
        <v>1680</v>
      </c>
      <c r="K18" s="465">
        <v>1830</v>
      </c>
      <c r="L18" s="465">
        <v>2000</v>
      </c>
      <c r="M18" s="465">
        <v>2150</v>
      </c>
      <c r="N18" s="465">
        <v>2300</v>
      </c>
      <c r="O18" s="465">
        <v>2420</v>
      </c>
      <c r="P18" s="465">
        <v>2590</v>
      </c>
    </row>
    <row r="19" spans="1:16" ht="30" customHeight="1" x14ac:dyDescent="0.4">
      <c r="A19" s="547" t="s">
        <v>525</v>
      </c>
      <c r="B19" s="548"/>
      <c r="C19" s="464" t="s">
        <v>529</v>
      </c>
      <c r="D19" s="465" t="s">
        <v>618</v>
      </c>
      <c r="E19" s="465" t="s">
        <v>532</v>
      </c>
      <c r="F19" s="465" t="s">
        <v>619</v>
      </c>
      <c r="G19" s="465" t="s">
        <v>535</v>
      </c>
      <c r="H19" s="465" t="s">
        <v>620</v>
      </c>
      <c r="I19" s="465" t="s">
        <v>621</v>
      </c>
      <c r="J19" s="465" t="s">
        <v>622</v>
      </c>
      <c r="K19" s="465" t="s">
        <v>623</v>
      </c>
      <c r="L19" s="465" t="s">
        <v>543</v>
      </c>
      <c r="M19" s="465" t="s">
        <v>624</v>
      </c>
      <c r="N19" s="465" t="s">
        <v>546</v>
      </c>
      <c r="O19" s="465" t="s">
        <v>628</v>
      </c>
      <c r="P19" s="465" t="s">
        <v>549</v>
      </c>
    </row>
    <row r="20" spans="1:16" ht="30" customHeight="1" x14ac:dyDescent="0.4">
      <c r="A20" s="466">
        <v>1200</v>
      </c>
      <c r="B20" s="466" t="s">
        <v>535</v>
      </c>
      <c r="C20" s="444">
        <f>'Infusions Faux D'!C20*(1+Sumary!$C$42)</f>
        <v>26.230499999999999</v>
      </c>
      <c r="D20" s="444">
        <f>'Infusions Faux D'!D20*(1+Sumary!$C$42)</f>
        <v>30.753</v>
      </c>
      <c r="E20" s="444">
        <f>'Infusions Faux D'!E20*(1+Sumary!$C$42)</f>
        <v>35.275499999999994</v>
      </c>
      <c r="F20" s="444">
        <f>'Infusions Faux D'!F20*(1+Sumary!$C$42)</f>
        <v>42.511499999999998</v>
      </c>
      <c r="G20" s="444">
        <f>'Infusions Faux D'!G20*(1+Sumary!$C$42)</f>
        <v>44.320499999999996</v>
      </c>
      <c r="H20" s="444">
        <f>'Infusions Faux D'!H20*(1+Sumary!$C$42)</f>
        <v>51.5565</v>
      </c>
      <c r="I20" s="444">
        <f>'Infusions Faux D'!I20*(1+Sumary!$C$42)</f>
        <v>56.078999999999994</v>
      </c>
      <c r="J20" s="444">
        <f>'Infusions Faux D'!J20*(1+Sumary!$C$42)</f>
        <v>60.601500000000001</v>
      </c>
      <c r="K20" s="444">
        <f>'Infusions Faux D'!K20*(1+Sumary!$C$42)</f>
        <v>64.219499999999996</v>
      </c>
      <c r="L20" s="444">
        <f>'Infusions Faux D'!L20*(1+Sumary!$C$42)</f>
        <v>76.882500000000007</v>
      </c>
      <c r="M20" s="444">
        <f>'Infusions Faux D'!M20*(1+Sumary!$C$42)</f>
        <v>86.831999999999994</v>
      </c>
      <c r="N20" s="444">
        <f>'Infusions Faux D'!N20*(1+Sumary!$C$42)</f>
        <v>89.545500000000004</v>
      </c>
      <c r="O20" s="444">
        <f>'Infusions Faux D'!O20*(1+Sumary!$C$42)</f>
        <v>95.876999999999995</v>
      </c>
      <c r="P20" s="444">
        <f>'Infusions Faux D'!P20*(1+Sumary!$C$42)</f>
        <v>103.113</v>
      </c>
    </row>
    <row r="21" spans="1:16" ht="30" customHeight="1" x14ac:dyDescent="0.4">
      <c r="A21" s="467">
        <v>1800</v>
      </c>
      <c r="B21" s="467" t="s">
        <v>551</v>
      </c>
      <c r="C21" s="444">
        <f>'Infusions Faux D'!C21*(1+Sumary!$C$42)</f>
        <v>30.753</v>
      </c>
      <c r="D21" s="444">
        <f>'Infusions Faux D'!D21*(1+Sumary!$C$42)</f>
        <v>38.893499999999996</v>
      </c>
      <c r="E21" s="444">
        <f>'Infusions Faux D'!E21*(1+Sumary!$C$42)</f>
        <v>46.1295</v>
      </c>
      <c r="F21" s="444">
        <f>'Infusions Faux D'!F21*(1+Sumary!$C$42)</f>
        <v>54.27</v>
      </c>
      <c r="G21" s="444">
        <f>'Infusions Faux D'!G21*(1+Sumary!$C$42)</f>
        <v>62.410500000000006</v>
      </c>
      <c r="H21" s="444">
        <f>'Infusions Faux D'!H21*(1+Sumary!$C$42)</f>
        <v>68.742000000000004</v>
      </c>
      <c r="I21" s="444">
        <f>'Infusions Faux D'!I21*(1+Sumary!$C$42)</f>
        <v>74.168999999999997</v>
      </c>
      <c r="J21" s="444">
        <f>'Infusions Faux D'!J21*(1+Sumary!$C$42)</f>
        <v>82.3095</v>
      </c>
      <c r="K21" s="444">
        <f>'Infusions Faux D'!K21*(1+Sumary!$C$42)</f>
        <v>88.640999999999991</v>
      </c>
      <c r="L21" s="444">
        <f>'Infusions Faux D'!L21*(1+Sumary!$C$42)</f>
        <v>105.8265</v>
      </c>
      <c r="M21" s="444">
        <f>'Infusions Faux D'!M21*(1+Sumary!$C$42)</f>
        <v>114.8715</v>
      </c>
      <c r="N21" s="444">
        <f>'Infusions Faux D'!N21*(1+Sumary!$C$42)</f>
        <v>123.91649999999998</v>
      </c>
      <c r="O21" s="444">
        <f>'Infusions Faux D'!O21*(1+Sumary!$C$42)</f>
        <v>130.24799999999999</v>
      </c>
      <c r="P21" s="444">
        <f>'Infusions Faux D'!P21*(1+Sumary!$C$42)</f>
        <v>137.48400000000001</v>
      </c>
    </row>
    <row r="22" spans="1:16" ht="30" customHeight="1" x14ac:dyDescent="0.4">
      <c r="A22" s="467">
        <v>2400</v>
      </c>
      <c r="B22" s="467" t="s">
        <v>547</v>
      </c>
      <c r="C22" s="444">
        <f>'Infusions Faux D'!C22*(1+Sumary!$C$42)</f>
        <v>38.893499999999996</v>
      </c>
      <c r="D22" s="444">
        <f>'Infusions Faux D'!D22*(1+Sumary!$C$42)</f>
        <v>46.1295</v>
      </c>
      <c r="E22" s="444">
        <f>'Infusions Faux D'!E22*(1+Sumary!$C$42)</f>
        <v>56.078999999999994</v>
      </c>
      <c r="F22" s="444">
        <f>'Infusions Faux D'!F22*(1+Sumary!$C$42)</f>
        <v>63.314999999999998</v>
      </c>
      <c r="G22" s="444">
        <f>'Infusions Faux D'!G22*(1+Sumary!$C$42)</f>
        <v>74.168999999999997</v>
      </c>
      <c r="H22" s="444">
        <f>'Infusions Faux D'!H22*(1+Sumary!$C$42)</f>
        <v>82.3095</v>
      </c>
      <c r="I22" s="444">
        <f>'Infusions Faux D'!I22*(1+Sumary!$C$42)</f>
        <v>89.545500000000004</v>
      </c>
      <c r="J22" s="444">
        <f>'Infusions Faux D'!J22*(1+Sumary!$C$42)</f>
        <v>99.494999999999976</v>
      </c>
      <c r="K22" s="444">
        <f>'Infusions Faux D'!K22*(1+Sumary!$C$42)</f>
        <v>106.73099999999999</v>
      </c>
      <c r="L22" s="444">
        <f>'Infusions Faux D'!L22*(1+Sumary!$C$42)</f>
        <v>130.24799999999999</v>
      </c>
      <c r="M22" s="444">
        <f>'Infusions Faux D'!M22*(1+Sumary!$C$42)</f>
        <v>141.10199999999998</v>
      </c>
      <c r="N22" s="444">
        <f>'Infusions Faux D'!N22*(1+Sumary!$C$42)</f>
        <v>150.14699999999999</v>
      </c>
      <c r="O22" s="444">
        <f>'Infusions Faux D'!O22*(1+Sumary!$C$42)</f>
        <v>159.19199999999998</v>
      </c>
      <c r="P22" s="444">
        <f>'Infusions Faux D'!P22*(1+Sumary!$C$42)</f>
        <v>170.04599999999999</v>
      </c>
    </row>
    <row r="23" spans="1:16" ht="30" customHeight="1" x14ac:dyDescent="0.4">
      <c r="A23" s="467">
        <v>3000</v>
      </c>
      <c r="B23" s="467" t="s">
        <v>625</v>
      </c>
      <c r="C23" s="444">
        <f>'Infusions Faux D'!C23*(1+Sumary!$C$42)</f>
        <v>48.842999999999996</v>
      </c>
      <c r="D23" s="444">
        <f>'Infusions Faux D'!D23*(1+Sumary!$C$42)</f>
        <v>57.887999999999991</v>
      </c>
      <c r="E23" s="444">
        <f>'Infusions Faux D'!E23*(1+Sumary!$C$42)</f>
        <v>63.314999999999998</v>
      </c>
      <c r="F23" s="444">
        <f>'Infusions Faux D'!F23*(1+Sumary!$C$42)</f>
        <v>74.168999999999997</v>
      </c>
      <c r="G23" s="444">
        <f>'Infusions Faux D'!G23*(1+Sumary!$C$42)</f>
        <v>88.640999999999991</v>
      </c>
      <c r="H23" s="444">
        <f>'Infusions Faux D'!H23*(1+Sumary!$C$42)</f>
        <v>95.876999999999995</v>
      </c>
      <c r="I23" s="444">
        <f>'Infusions Faux D'!I23*(1+Sumary!$C$42)</f>
        <v>105.8265</v>
      </c>
      <c r="J23" s="444">
        <f>'Infusions Faux D'!J23*(1+Sumary!$C$42)</f>
        <v>114.8715</v>
      </c>
      <c r="K23" s="445"/>
      <c r="L23" s="445"/>
      <c r="M23" s="445"/>
      <c r="N23" s="445"/>
      <c r="O23" s="445"/>
      <c r="P23" s="446"/>
    </row>
    <row r="24" spans="1:16" ht="30" customHeight="1" x14ac:dyDescent="0.4"/>
    <row r="25" spans="1:16" ht="30" customHeight="1" x14ac:dyDescent="0.4">
      <c r="A25" s="469" t="s">
        <v>629</v>
      </c>
      <c r="B25" s="448"/>
      <c r="I25" s="461"/>
      <c r="J25" s="461"/>
      <c r="K25" s="461"/>
      <c r="L25" s="461"/>
      <c r="M25" s="461"/>
      <c r="N25" s="461"/>
      <c r="O25" s="461"/>
      <c r="P25" s="470"/>
    </row>
    <row r="26" spans="1:16" ht="30" customHeight="1" x14ac:dyDescent="0.4">
      <c r="A26" s="462"/>
      <c r="B26" s="463" t="s">
        <v>302</v>
      </c>
      <c r="C26" s="464">
        <v>600</v>
      </c>
      <c r="D26" s="465">
        <v>760</v>
      </c>
      <c r="E26" s="465">
        <v>900</v>
      </c>
      <c r="F26" s="465">
        <v>1070</v>
      </c>
      <c r="G26" s="465">
        <v>1200</v>
      </c>
      <c r="H26" s="465">
        <v>1370</v>
      </c>
      <c r="I26" s="465">
        <v>1520</v>
      </c>
      <c r="J26" s="465">
        <v>1680</v>
      </c>
      <c r="K26" s="465">
        <v>1830</v>
      </c>
      <c r="L26" s="465">
        <v>2000</v>
      </c>
      <c r="M26" s="465">
        <v>2150</v>
      </c>
      <c r="N26" s="465">
        <v>2300</v>
      </c>
      <c r="O26" s="465">
        <v>2420</v>
      </c>
      <c r="P26" s="465">
        <v>2590</v>
      </c>
    </row>
    <row r="27" spans="1:16" ht="30" customHeight="1" x14ac:dyDescent="0.4">
      <c r="A27" s="547" t="s">
        <v>525</v>
      </c>
      <c r="B27" s="548"/>
      <c r="C27" s="464" t="s">
        <v>529</v>
      </c>
      <c r="D27" s="465" t="s">
        <v>618</v>
      </c>
      <c r="E27" s="465" t="s">
        <v>532</v>
      </c>
      <c r="F27" s="465" t="s">
        <v>619</v>
      </c>
      <c r="G27" s="465" t="s">
        <v>535</v>
      </c>
      <c r="H27" s="465" t="s">
        <v>620</v>
      </c>
      <c r="I27" s="465" t="s">
        <v>621</v>
      </c>
      <c r="J27" s="465" t="s">
        <v>622</v>
      </c>
      <c r="K27" s="465" t="s">
        <v>623</v>
      </c>
      <c r="L27" s="465" t="s">
        <v>543</v>
      </c>
      <c r="M27" s="465" t="s">
        <v>624</v>
      </c>
      <c r="N27" s="465" t="s">
        <v>546</v>
      </c>
      <c r="O27" s="465" t="s">
        <v>628</v>
      </c>
      <c r="P27" s="465" t="s">
        <v>549</v>
      </c>
    </row>
    <row r="28" spans="1:16" ht="30" customHeight="1" x14ac:dyDescent="0.4">
      <c r="A28" s="466">
        <v>1200</v>
      </c>
      <c r="B28" s="466" t="s">
        <v>535</v>
      </c>
      <c r="C28" s="444">
        <f>'Infusions Faux D'!C28*(1+Sumary!$C$42)</f>
        <v>31.657499999999999</v>
      </c>
      <c r="D28" s="444">
        <f>'Infusions Faux D'!D28*(1+Sumary!$C$42)</f>
        <v>38.893499999999996</v>
      </c>
      <c r="E28" s="444">
        <f>'Infusions Faux D'!E28*(1+Sumary!$C$42)</f>
        <v>45.225000000000001</v>
      </c>
      <c r="F28" s="444">
        <f>'Infusions Faux D'!F28*(1+Sumary!$C$42)</f>
        <v>51.5565</v>
      </c>
      <c r="G28" s="444">
        <f>'Infusions Faux D'!G28*(1+Sumary!$C$42)</f>
        <v>56.078999999999994</v>
      </c>
      <c r="H28" s="444">
        <f>'Infusions Faux D'!H28*(1+Sumary!$C$42)</f>
        <v>63.314999999999998</v>
      </c>
      <c r="I28" s="444">
        <f>'Infusions Faux D'!I28*(1+Sumary!$C$42)</f>
        <v>70.550999999999988</v>
      </c>
      <c r="J28" s="444">
        <f>'Infusions Faux D'!J28*(1+Sumary!$C$42)</f>
        <v>75.978000000000009</v>
      </c>
      <c r="K28" s="444">
        <f>'Infusions Faux D'!K28*(1+Sumary!$C$42)</f>
        <v>82.3095</v>
      </c>
      <c r="L28" s="444">
        <f>'Infusions Faux D'!L28*(1+Sumary!$C$42)</f>
        <v>97.685999999999993</v>
      </c>
      <c r="M28" s="444">
        <f>'Infusions Faux D'!M28*(1+Sumary!$C$42)</f>
        <v>108.54</v>
      </c>
      <c r="N28" s="444">
        <f>'Infusions Faux D'!N28*(1+Sumary!$C$42)</f>
        <v>112.15799999999999</v>
      </c>
      <c r="O28" s="444">
        <f>'Infusions Faux D'!O28*(1+Sumary!$C$42)</f>
        <v>117.58499999999999</v>
      </c>
      <c r="P28" s="444">
        <f>'Infusions Faux D'!P28*(1+Sumary!$C$42)</f>
        <v>128.43899999999999</v>
      </c>
    </row>
    <row r="29" spans="1:16" ht="30" customHeight="1" x14ac:dyDescent="0.4">
      <c r="A29" s="467">
        <v>1800</v>
      </c>
      <c r="B29" s="467" t="s">
        <v>551</v>
      </c>
      <c r="C29" s="444">
        <f>'Infusions Faux D'!C29*(1+Sumary!$C$42)</f>
        <v>38.893499999999996</v>
      </c>
      <c r="D29" s="444">
        <f>'Infusions Faux D'!D29*(1+Sumary!$C$42)</f>
        <v>48.842999999999996</v>
      </c>
      <c r="E29" s="444">
        <f>'Infusions Faux D'!E29*(1+Sumary!$C$42)</f>
        <v>57.887999999999991</v>
      </c>
      <c r="F29" s="444">
        <f>'Infusions Faux D'!F29*(1+Sumary!$C$42)</f>
        <v>68.742000000000004</v>
      </c>
      <c r="G29" s="444">
        <f>'Infusions Faux D'!G29*(1+Sumary!$C$42)</f>
        <v>78.691499999999991</v>
      </c>
      <c r="H29" s="444">
        <f>'Infusions Faux D'!H29*(1+Sumary!$C$42)</f>
        <v>84.118499999999997</v>
      </c>
      <c r="I29" s="444">
        <f>'Infusions Faux D'!I29*(1+Sumary!$C$42)</f>
        <v>91.354500000000002</v>
      </c>
      <c r="J29" s="444">
        <f>'Infusions Faux D'!J29*(1+Sumary!$C$42)</f>
        <v>104.0175</v>
      </c>
      <c r="K29" s="444">
        <f>'Infusions Faux D'!K29*(1+Sumary!$C$42)</f>
        <v>111.25349999999999</v>
      </c>
      <c r="L29" s="444">
        <f>'Infusions Faux D'!L29*(1+Sumary!$C$42)</f>
        <v>132.05699999999999</v>
      </c>
      <c r="M29" s="444">
        <f>'Infusions Faux D'!M29*(1+Sumary!$C$42)</f>
        <v>146.529</v>
      </c>
      <c r="N29" s="444">
        <f>'Infusions Faux D'!N29*(1+Sumary!$C$42)</f>
        <v>151.95600000000002</v>
      </c>
      <c r="O29" s="444">
        <f>'Infusions Faux D'!O29*(1+Sumary!$C$42)</f>
        <v>161.90550000000002</v>
      </c>
      <c r="P29" s="444">
        <f>'Infusions Faux D'!P29*(1+Sumary!$C$42)</f>
        <v>174.5685</v>
      </c>
    </row>
    <row r="30" spans="1:16" ht="30" customHeight="1" x14ac:dyDescent="0.4">
      <c r="A30" s="467">
        <v>2400</v>
      </c>
      <c r="B30" s="467" t="s">
        <v>547</v>
      </c>
      <c r="C30" s="444">
        <f>'Infusions Faux D'!C30*(1+Sumary!$C$42)</f>
        <v>48.842999999999996</v>
      </c>
      <c r="D30" s="444">
        <f>'Infusions Faux D'!D30*(1+Sumary!$C$42)</f>
        <v>57.887999999999991</v>
      </c>
      <c r="E30" s="444">
        <f>'Infusions Faux D'!E30*(1+Sumary!$C$42)</f>
        <v>70.550999999999988</v>
      </c>
      <c r="F30" s="444">
        <f>'Infusions Faux D'!F30*(1+Sumary!$C$42)</f>
        <v>81.405000000000001</v>
      </c>
      <c r="G30" s="444">
        <f>'Infusions Faux D'!G30*(1+Sumary!$C$42)</f>
        <v>91.354500000000002</v>
      </c>
      <c r="H30" s="444">
        <f>'Infusions Faux D'!H30*(1+Sumary!$C$42)</f>
        <v>104.0175</v>
      </c>
      <c r="I30" s="444">
        <f>'Infusions Faux D'!I30*(1+Sumary!$C$42)</f>
        <v>112.15799999999999</v>
      </c>
      <c r="J30" s="444">
        <f>'Infusions Faux D'!J30*(1+Sumary!$C$42)</f>
        <v>125.72549999999998</v>
      </c>
      <c r="K30" s="444">
        <f>'Infusions Faux D'!K30*(1+Sumary!$C$42)</f>
        <v>134.7705</v>
      </c>
      <c r="L30" s="444">
        <f>'Infusions Faux D'!L30*(1+Sumary!$C$42)</f>
        <v>161.90550000000002</v>
      </c>
      <c r="M30" s="444">
        <f>'Infusions Faux D'!M30*(1+Sumary!$C$42)</f>
        <v>178.18650000000002</v>
      </c>
      <c r="N30" s="444">
        <f>'Infusions Faux D'!N30*(1+Sumary!$C$42)</f>
        <v>187.23149999999998</v>
      </c>
      <c r="O30" s="444">
        <f>'Infusions Faux D'!O30*(1+Sumary!$C$42)</f>
        <v>198.08549999999997</v>
      </c>
      <c r="P30" s="444">
        <f>'Infusions Faux D'!P30*(1+Sumary!$C$42)</f>
        <v>213.46199999999999</v>
      </c>
    </row>
    <row r="31" spans="1:16" ht="30" customHeight="1" x14ac:dyDescent="0.4">
      <c r="A31" s="467">
        <v>3000</v>
      </c>
      <c r="B31" s="467" t="s">
        <v>625</v>
      </c>
      <c r="C31" s="444">
        <f>'Infusions Faux D'!C31*(1+Sumary!$C$42)</f>
        <v>61.506</v>
      </c>
      <c r="D31" s="444">
        <f>'Infusions Faux D'!D31*(1+Sumary!$C$42)</f>
        <v>73.264499999999998</v>
      </c>
      <c r="E31" s="444">
        <f>'Infusions Faux D'!E31*(1+Sumary!$C$42)</f>
        <v>81.405000000000001</v>
      </c>
      <c r="F31" s="444">
        <f>'Infusions Faux D'!F31*(1+Sumary!$C$42)</f>
        <v>91.354500000000002</v>
      </c>
      <c r="G31" s="444">
        <f>'Infusions Faux D'!G31*(1+Sumary!$C$42)</f>
        <v>111.25349999999999</v>
      </c>
      <c r="H31" s="444">
        <f>'Infusions Faux D'!H31*(1+Sumary!$C$42)</f>
        <v>117.58499999999999</v>
      </c>
      <c r="I31" s="444">
        <f>'Infusions Faux D'!I31*(1+Sumary!$C$42)</f>
        <v>132.05699999999999</v>
      </c>
      <c r="J31" s="444">
        <f>'Infusions Faux D'!J31*(1+Sumary!$C$42)</f>
        <v>146.529</v>
      </c>
      <c r="K31" s="445"/>
      <c r="L31" s="445"/>
      <c r="M31" s="445"/>
      <c r="N31" s="445"/>
      <c r="O31" s="445"/>
      <c r="P31" s="446"/>
    </row>
    <row r="33" spans="1:11" x14ac:dyDescent="0.4">
      <c r="G33" s="471"/>
      <c r="H33" s="471"/>
      <c r="I33" s="471"/>
      <c r="J33" s="471"/>
      <c r="K33" s="471"/>
    </row>
    <row r="34" spans="1:11" x14ac:dyDescent="0.4">
      <c r="A34" s="472"/>
    </row>
    <row r="35" spans="1:11" x14ac:dyDescent="0.4">
      <c r="A35" s="472"/>
    </row>
    <row r="36" spans="1:11" x14ac:dyDescent="0.4">
      <c r="A36" s="450" t="s">
        <v>630</v>
      </c>
    </row>
    <row r="37" spans="1:11" x14ac:dyDescent="0.4">
      <c r="A37" s="450" t="s">
        <v>631</v>
      </c>
    </row>
    <row r="38" spans="1:11" x14ac:dyDescent="0.4">
      <c r="A38" s="473" t="s">
        <v>632</v>
      </c>
    </row>
    <row r="39" spans="1:11" x14ac:dyDescent="0.4">
      <c r="A39" s="473" t="s">
        <v>633</v>
      </c>
    </row>
    <row r="40" spans="1:11" x14ac:dyDescent="0.4">
      <c r="A40" s="474" t="s">
        <v>634</v>
      </c>
    </row>
    <row r="41" spans="1:11" x14ac:dyDescent="0.4">
      <c r="A41" s="450" t="s">
        <v>635</v>
      </c>
    </row>
  </sheetData>
  <mergeCells count="4">
    <mergeCell ref="A3:B3"/>
    <mergeCell ref="A11:B11"/>
    <mergeCell ref="A19:B19"/>
    <mergeCell ref="A27:B27"/>
  </mergeCells>
  <pageMargins left="0.7" right="0.7" top="0.75" bottom="0.75" header="0.3" footer="0.3"/>
  <pageSetup paperSize="9" scale="41" orientation="portrait" r:id="rId1"/>
  <headerFooter>
    <oddHeader>&amp;C&amp;14Infusion Faux Woods</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FE0D-A071-4AA6-9596-F14CCC7D3FB9}">
  <dimension ref="A1:K190"/>
  <sheetViews>
    <sheetView view="pageLayout" zoomScaleNormal="100" zoomScaleSheetLayoutView="100" workbookViewId="0">
      <selection activeCell="H14" sqref="H14"/>
    </sheetView>
  </sheetViews>
  <sheetFormatPr defaultRowHeight="15" x14ac:dyDescent="0.25"/>
  <cols>
    <col min="1" max="1" width="20" customWidth="1"/>
    <col min="2" max="2" width="13" customWidth="1"/>
    <col min="3" max="3" width="13.140625" customWidth="1"/>
    <col min="4" max="4" width="17.140625" customWidth="1"/>
    <col min="5" max="5" width="17.42578125" customWidth="1"/>
    <col min="6" max="6" width="15.85546875" customWidth="1"/>
    <col min="7" max="7" width="15" customWidth="1"/>
    <col min="8" max="8" width="19.5703125" customWidth="1"/>
    <col min="9" max="9" width="11.85546875" customWidth="1"/>
  </cols>
  <sheetData>
    <row r="1" spans="1:11" ht="15.75" x14ac:dyDescent="0.25">
      <c r="A1" s="238"/>
      <c r="B1" s="238"/>
      <c r="C1" s="238"/>
      <c r="D1" s="238"/>
      <c r="E1" s="238"/>
      <c r="F1" s="238"/>
      <c r="G1" s="238"/>
      <c r="H1" s="238"/>
      <c r="I1" s="238"/>
      <c r="J1" s="239"/>
      <c r="K1" s="240"/>
    </row>
    <row r="2" spans="1:11" ht="15.75" x14ac:dyDescent="0.25">
      <c r="A2" s="238"/>
      <c r="B2" s="238"/>
      <c r="C2" s="238"/>
      <c r="D2" s="238"/>
      <c r="E2" s="238"/>
      <c r="F2" s="238"/>
      <c r="G2" s="238"/>
      <c r="H2" s="238"/>
      <c r="I2" s="238"/>
      <c r="J2" s="239"/>
      <c r="K2" s="240"/>
    </row>
    <row r="3" spans="1:11" ht="20.25" x14ac:dyDescent="0.3">
      <c r="A3" s="550" t="s">
        <v>636</v>
      </c>
      <c r="B3" s="550"/>
      <c r="C3" s="550"/>
      <c r="D3" s="550"/>
      <c r="E3" s="550"/>
      <c r="F3" s="550"/>
      <c r="G3" s="550"/>
      <c r="H3" s="550"/>
      <c r="I3" s="550"/>
      <c r="J3" s="239"/>
      <c r="K3" s="240"/>
    </row>
    <row r="4" spans="1:11" ht="15.75" x14ac:dyDescent="0.25">
      <c r="A4" s="238"/>
      <c r="B4" s="238"/>
      <c r="C4" s="238"/>
      <c r="D4" s="238"/>
      <c r="E4" s="238"/>
      <c r="F4" s="238"/>
      <c r="G4" s="238"/>
      <c r="H4" s="238"/>
      <c r="I4" s="238"/>
      <c r="J4" s="239"/>
      <c r="K4" s="240"/>
    </row>
    <row r="5" spans="1:11" ht="15.75" x14ac:dyDescent="0.25">
      <c r="A5" s="238"/>
      <c r="B5" s="238"/>
      <c r="C5" s="238"/>
      <c r="D5" s="238"/>
      <c r="E5" s="238"/>
      <c r="F5" s="238"/>
      <c r="G5" s="238"/>
      <c r="H5" s="238"/>
      <c r="I5" s="238"/>
      <c r="J5" s="239"/>
      <c r="K5" s="240"/>
    </row>
    <row r="6" spans="1:11" ht="15.75" x14ac:dyDescent="0.25">
      <c r="A6" s="241" t="s">
        <v>637</v>
      </c>
      <c r="B6" s="238"/>
      <c r="C6" s="238"/>
      <c r="D6" s="238"/>
      <c r="E6" s="238"/>
      <c r="F6" s="238"/>
      <c r="G6" s="238"/>
      <c r="H6" s="238"/>
      <c r="I6" s="238"/>
      <c r="J6" s="239"/>
      <c r="K6" s="240"/>
    </row>
    <row r="7" spans="1:11" ht="15.75" x14ac:dyDescent="0.25">
      <c r="A7" s="238" t="s">
        <v>638</v>
      </c>
      <c r="B7" s="238"/>
      <c r="C7" s="238"/>
      <c r="D7" s="238"/>
      <c r="E7" s="238"/>
      <c r="F7" s="238"/>
      <c r="G7" s="238"/>
      <c r="H7" s="238"/>
      <c r="I7" s="238"/>
      <c r="J7" s="239"/>
      <c r="K7" s="240"/>
    </row>
    <row r="8" spans="1:11" ht="15.75" x14ac:dyDescent="0.25">
      <c r="A8" s="238"/>
      <c r="B8" s="238"/>
      <c r="C8" s="238"/>
      <c r="D8" s="238"/>
      <c r="E8" s="238"/>
      <c r="F8" s="238"/>
      <c r="G8" s="238"/>
      <c r="H8" s="238"/>
      <c r="I8" s="238"/>
      <c r="J8" s="239"/>
      <c r="K8" s="240"/>
    </row>
    <row r="9" spans="1:11" ht="15.75" x14ac:dyDescent="0.25">
      <c r="A9" s="238"/>
      <c r="B9" s="238"/>
      <c r="C9" s="238"/>
      <c r="D9" s="238"/>
      <c r="E9" s="238"/>
      <c r="F9" s="238"/>
      <c r="G9" s="238"/>
      <c r="H9" s="238"/>
      <c r="I9" s="238"/>
      <c r="J9" s="239"/>
      <c r="K9" s="240"/>
    </row>
    <row r="10" spans="1:11" ht="15.75" x14ac:dyDescent="0.25">
      <c r="A10" s="241" t="s">
        <v>639</v>
      </c>
      <c r="B10" s="238"/>
      <c r="C10" s="238"/>
      <c r="D10" s="238"/>
      <c r="E10" s="238"/>
      <c r="F10" s="238"/>
      <c r="G10" s="238"/>
      <c r="H10" s="238"/>
      <c r="I10" s="238"/>
      <c r="J10" s="239"/>
      <c r="K10" s="240"/>
    </row>
    <row r="11" spans="1:11" ht="15.75" x14ac:dyDescent="0.25">
      <c r="A11" s="238" t="s">
        <v>640</v>
      </c>
      <c r="B11" s="238"/>
      <c r="C11" s="238"/>
      <c r="D11" s="238"/>
      <c r="E11" s="238"/>
      <c r="F11" s="238"/>
      <c r="G11" s="238"/>
      <c r="H11" s="238"/>
      <c r="I11" s="238"/>
      <c r="J11" s="239"/>
      <c r="K11" s="240"/>
    </row>
    <row r="12" spans="1:11" ht="16.5" thickBot="1" x14ac:dyDescent="0.3">
      <c r="A12" s="238"/>
      <c r="B12" s="238"/>
      <c r="C12" s="238"/>
      <c r="D12" s="238"/>
      <c r="E12" s="238"/>
      <c r="F12" s="238"/>
      <c r="G12" s="238"/>
      <c r="H12" s="238"/>
      <c r="I12" s="238"/>
      <c r="J12" s="239"/>
      <c r="K12" s="240"/>
    </row>
    <row r="13" spans="1:11" ht="16.5" thickBot="1" x14ac:dyDescent="0.3">
      <c r="A13" s="238"/>
      <c r="B13" s="238"/>
      <c r="C13" s="238"/>
      <c r="D13" s="242" t="s">
        <v>641</v>
      </c>
      <c r="E13" s="242" t="s">
        <v>370</v>
      </c>
      <c r="F13" s="242" t="s">
        <v>642</v>
      </c>
      <c r="G13" s="238"/>
      <c r="H13" s="238"/>
      <c r="I13" s="238"/>
      <c r="J13" s="239"/>
      <c r="K13" s="240"/>
    </row>
    <row r="14" spans="1:11" ht="16.5" thickBot="1" x14ac:dyDescent="0.3">
      <c r="A14" s="238"/>
      <c r="B14" s="238"/>
      <c r="C14" s="243" t="s">
        <v>643</v>
      </c>
      <c r="D14" s="244" t="s">
        <v>644</v>
      </c>
      <c r="E14" s="244" t="s">
        <v>644</v>
      </c>
      <c r="F14" s="244" t="s">
        <v>644</v>
      </c>
      <c r="G14" s="238"/>
      <c r="H14" s="238"/>
      <c r="I14" s="238"/>
      <c r="J14" s="239"/>
      <c r="K14" s="240"/>
    </row>
    <row r="15" spans="1:11" ht="16.5" thickBot="1" x14ac:dyDescent="0.3">
      <c r="A15" s="238"/>
      <c r="B15" s="238"/>
      <c r="C15" s="243" t="s">
        <v>645</v>
      </c>
      <c r="D15" s="244" t="s">
        <v>646</v>
      </c>
      <c r="E15" s="244" t="s">
        <v>647</v>
      </c>
      <c r="F15" s="244" t="s">
        <v>647</v>
      </c>
      <c r="G15" s="238"/>
      <c r="H15" s="238"/>
      <c r="I15" s="238"/>
      <c r="J15" s="239"/>
      <c r="K15" s="240"/>
    </row>
    <row r="16" spans="1:11" ht="16.5" thickBot="1" x14ac:dyDescent="0.3">
      <c r="A16" s="238"/>
      <c r="B16" s="238"/>
      <c r="C16" s="243" t="s">
        <v>648</v>
      </c>
      <c r="D16" s="244" t="s">
        <v>649</v>
      </c>
      <c r="E16" s="244" t="s">
        <v>649</v>
      </c>
      <c r="F16" s="244" t="s">
        <v>649</v>
      </c>
      <c r="G16" s="238"/>
      <c r="H16" s="238"/>
      <c r="I16" s="238"/>
      <c r="J16" s="239"/>
      <c r="K16" s="240"/>
    </row>
    <row r="17" spans="1:11" ht="16.5" thickBot="1" x14ac:dyDescent="0.3">
      <c r="A17" s="238"/>
      <c r="B17" s="238"/>
      <c r="C17" s="243" t="s">
        <v>650</v>
      </c>
      <c r="D17" s="244" t="s">
        <v>651</v>
      </c>
      <c r="E17" s="244" t="s">
        <v>651</v>
      </c>
      <c r="F17" s="244" t="s">
        <v>651</v>
      </c>
      <c r="G17" s="238"/>
      <c r="H17" s="238"/>
      <c r="I17" s="238"/>
      <c r="J17" s="239"/>
      <c r="K17" s="240"/>
    </row>
    <row r="18" spans="1:11" ht="16.5" thickBot="1" x14ac:dyDescent="0.3">
      <c r="A18" s="238"/>
      <c r="B18" s="238"/>
      <c r="C18" s="243" t="s">
        <v>652</v>
      </c>
      <c r="D18" s="244" t="s">
        <v>653</v>
      </c>
      <c r="E18" s="244" t="s">
        <v>654</v>
      </c>
      <c r="F18" s="244" t="s">
        <v>653</v>
      </c>
      <c r="G18" s="238"/>
      <c r="H18" s="238"/>
      <c r="I18" s="238"/>
      <c r="J18" s="239"/>
      <c r="K18" s="240"/>
    </row>
    <row r="19" spans="1:11" ht="16.5" thickBot="1" x14ac:dyDescent="0.3">
      <c r="A19" s="238"/>
      <c r="B19" s="238"/>
      <c r="C19" s="243" t="s">
        <v>655</v>
      </c>
      <c r="D19" s="244" t="s">
        <v>656</v>
      </c>
      <c r="E19" s="244" t="s">
        <v>656</v>
      </c>
      <c r="F19" s="244" t="s">
        <v>656</v>
      </c>
      <c r="G19" s="245"/>
      <c r="H19" s="238"/>
      <c r="I19" s="238"/>
      <c r="J19" s="239"/>
      <c r="K19" s="240"/>
    </row>
    <row r="20" spans="1:11" ht="15.75" x14ac:dyDescent="0.25">
      <c r="A20" s="238"/>
      <c r="B20" s="238"/>
      <c r="C20" s="238"/>
      <c r="D20" s="238"/>
      <c r="E20" s="238"/>
      <c r="F20" s="238"/>
      <c r="G20" s="238"/>
      <c r="H20" s="238"/>
      <c r="I20" s="238"/>
      <c r="J20" s="239"/>
      <c r="K20" s="240"/>
    </row>
    <row r="21" spans="1:11" ht="15.75" x14ac:dyDescent="0.25">
      <c r="A21" s="238" t="s">
        <v>657</v>
      </c>
      <c r="B21" s="238"/>
      <c r="C21" s="238"/>
      <c r="D21" s="238"/>
      <c r="E21" s="238"/>
      <c r="F21" s="238"/>
      <c r="G21" s="238"/>
      <c r="H21" s="238"/>
      <c r="I21" s="238"/>
      <c r="J21" s="239"/>
      <c r="K21" s="240"/>
    </row>
    <row r="22" spans="1:11" ht="15.75" x14ac:dyDescent="0.25">
      <c r="A22" s="238"/>
      <c r="B22" s="238"/>
      <c r="C22" s="238"/>
      <c r="D22" s="238"/>
      <c r="E22" s="238"/>
      <c r="F22" s="238"/>
      <c r="G22" s="238"/>
      <c r="H22" s="238"/>
      <c r="I22" s="238"/>
      <c r="J22" s="239"/>
      <c r="K22" s="240"/>
    </row>
    <row r="23" spans="1:11" ht="15.75" x14ac:dyDescent="0.25">
      <c r="A23" s="238" t="s">
        <v>658</v>
      </c>
      <c r="B23" s="238"/>
      <c r="C23" s="238"/>
      <c r="D23" s="238"/>
      <c r="E23" s="238"/>
      <c r="F23" s="238"/>
      <c r="G23" s="238"/>
      <c r="H23" s="238"/>
      <c r="I23" s="238"/>
      <c r="J23" s="239"/>
      <c r="K23" s="240"/>
    </row>
    <row r="24" spans="1:11" ht="15.75" x14ac:dyDescent="0.25">
      <c r="A24" s="238" t="s">
        <v>659</v>
      </c>
      <c r="B24" s="238"/>
      <c r="C24" s="238"/>
      <c r="D24" s="238"/>
      <c r="E24" s="238"/>
      <c r="F24" s="238"/>
      <c r="G24" s="238"/>
      <c r="H24" s="238"/>
      <c r="I24" s="238"/>
      <c r="J24" s="239"/>
      <c r="K24" s="240"/>
    </row>
    <row r="25" spans="1:11" ht="15.75" x14ac:dyDescent="0.25">
      <c r="A25" s="238" t="s">
        <v>660</v>
      </c>
      <c r="B25" s="238"/>
      <c r="C25" s="238"/>
      <c r="D25" s="238"/>
      <c r="E25" s="238"/>
      <c r="F25" s="238"/>
      <c r="G25" s="238"/>
      <c r="H25" s="238"/>
      <c r="I25" s="238"/>
      <c r="J25" s="239"/>
      <c r="K25" s="240"/>
    </row>
    <row r="26" spans="1:11" ht="15.75" x14ac:dyDescent="0.25">
      <c r="A26" s="238" t="s">
        <v>661</v>
      </c>
      <c r="B26" s="238"/>
      <c r="C26" s="238"/>
      <c r="D26" s="238"/>
      <c r="E26" s="238"/>
      <c r="F26" s="238"/>
      <c r="G26" s="238"/>
      <c r="H26" s="238"/>
      <c r="I26" s="238"/>
      <c r="J26" s="239"/>
      <c r="K26" s="240"/>
    </row>
    <row r="27" spans="1:11" ht="15.75" x14ac:dyDescent="0.25">
      <c r="A27" s="238"/>
      <c r="B27" s="238"/>
      <c r="C27" s="238"/>
      <c r="D27" s="238"/>
      <c r="E27" s="238"/>
      <c r="F27" s="238"/>
      <c r="G27" s="238"/>
      <c r="H27" s="238"/>
      <c r="I27" s="238"/>
      <c r="J27" s="239"/>
      <c r="K27" s="240"/>
    </row>
    <row r="28" spans="1:11" ht="15.75" x14ac:dyDescent="0.25">
      <c r="A28" s="238" t="s">
        <v>662</v>
      </c>
      <c r="B28" s="238"/>
      <c r="C28" s="238"/>
      <c r="D28" s="238"/>
      <c r="E28" s="238"/>
      <c r="F28" s="238"/>
      <c r="G28" s="238"/>
      <c r="H28" s="238"/>
      <c r="I28" s="238"/>
      <c r="J28" s="239"/>
      <c r="K28" s="240"/>
    </row>
    <row r="29" spans="1:11" ht="15.75" x14ac:dyDescent="0.25">
      <c r="A29" s="238"/>
      <c r="B29" s="238"/>
      <c r="C29" s="238"/>
      <c r="D29" s="238"/>
      <c r="E29" s="238"/>
      <c r="F29" s="238"/>
      <c r="G29" s="238"/>
      <c r="H29" s="238"/>
      <c r="I29" s="238"/>
      <c r="J29" s="239"/>
      <c r="K29" s="240"/>
    </row>
    <row r="30" spans="1:11" ht="15.75" x14ac:dyDescent="0.25">
      <c r="A30" s="238" t="s">
        <v>663</v>
      </c>
      <c r="B30" s="238"/>
      <c r="C30" s="238"/>
      <c r="D30" s="238"/>
      <c r="E30" s="238"/>
      <c r="F30" s="238"/>
      <c r="G30" s="238"/>
      <c r="H30" s="238"/>
      <c r="I30" s="238"/>
      <c r="J30" s="239"/>
      <c r="K30" s="240"/>
    </row>
    <row r="31" spans="1:11" ht="15.75" x14ac:dyDescent="0.25">
      <c r="A31" s="238" t="s">
        <v>664</v>
      </c>
      <c r="B31" s="238"/>
      <c r="C31" s="238"/>
      <c r="D31" s="238"/>
      <c r="E31" s="238"/>
      <c r="F31" s="238"/>
      <c r="G31" s="238"/>
      <c r="H31" s="238"/>
      <c r="I31" s="238"/>
      <c r="J31" s="239"/>
      <c r="K31" s="240"/>
    </row>
    <row r="32" spans="1:11" ht="16.5" thickBot="1" x14ac:dyDescent="0.3">
      <c r="A32" s="238"/>
      <c r="B32" s="238"/>
      <c r="C32" s="238"/>
      <c r="D32" s="238"/>
      <c r="E32" s="238"/>
      <c r="F32" s="238"/>
      <c r="G32" s="238"/>
      <c r="H32" s="238"/>
      <c r="I32" s="238"/>
      <c r="J32" s="239"/>
      <c r="K32" s="240"/>
    </row>
    <row r="33" spans="1:11" ht="16.5" thickBot="1" x14ac:dyDescent="0.3">
      <c r="A33" s="238"/>
      <c r="B33" s="238"/>
      <c r="C33" s="238"/>
      <c r="D33" s="238"/>
      <c r="E33" s="242" t="s">
        <v>665</v>
      </c>
      <c r="F33" s="242" t="s">
        <v>666</v>
      </c>
      <c r="G33" s="238"/>
      <c r="H33" s="238"/>
      <c r="I33" s="238"/>
      <c r="J33" s="239"/>
      <c r="K33" s="240"/>
    </row>
    <row r="34" spans="1:11" ht="16.5" thickBot="1" x14ac:dyDescent="0.3">
      <c r="A34" s="238"/>
      <c r="B34" s="238"/>
      <c r="C34" s="551" t="s">
        <v>667</v>
      </c>
      <c r="D34" s="552"/>
      <c r="E34" s="244" t="s">
        <v>668</v>
      </c>
      <c r="F34" s="244" t="s">
        <v>669</v>
      </c>
      <c r="G34" s="238"/>
      <c r="H34" s="238"/>
      <c r="I34" s="238"/>
      <c r="J34" s="239"/>
      <c r="K34" s="240"/>
    </row>
    <row r="35" spans="1:11" ht="16.5" thickBot="1" x14ac:dyDescent="0.3">
      <c r="A35" s="238"/>
      <c r="B35" s="238"/>
      <c r="C35" s="551" t="s">
        <v>670</v>
      </c>
      <c r="D35" s="552"/>
      <c r="E35" s="244" t="s">
        <v>671</v>
      </c>
      <c r="F35" s="244" t="s">
        <v>672</v>
      </c>
      <c r="G35" s="238"/>
      <c r="H35" s="238"/>
      <c r="I35" s="238"/>
      <c r="J35" s="239"/>
      <c r="K35" s="240"/>
    </row>
    <row r="36" spans="1:11" ht="16.5" thickBot="1" x14ac:dyDescent="0.3">
      <c r="A36" s="238"/>
      <c r="B36" s="238"/>
      <c r="C36" s="551" t="s">
        <v>673</v>
      </c>
      <c r="D36" s="552"/>
      <c r="E36" s="244" t="s">
        <v>674</v>
      </c>
      <c r="F36" s="244" t="s">
        <v>672</v>
      </c>
      <c r="G36" s="238"/>
      <c r="H36" s="238"/>
      <c r="I36" s="238"/>
      <c r="J36" s="239"/>
      <c r="K36" s="240"/>
    </row>
    <row r="37" spans="1:11" ht="16.5" thickBot="1" x14ac:dyDescent="0.3">
      <c r="A37" s="238"/>
      <c r="B37" s="238"/>
      <c r="C37" s="551" t="s">
        <v>675</v>
      </c>
      <c r="D37" s="552"/>
      <c r="E37" s="244" t="s">
        <v>676</v>
      </c>
      <c r="F37" s="244" t="s">
        <v>672</v>
      </c>
      <c r="G37" s="238"/>
      <c r="H37" s="238"/>
      <c r="I37" s="238"/>
      <c r="J37" s="239"/>
      <c r="K37" s="240"/>
    </row>
    <row r="38" spans="1:11" ht="15.75" x14ac:dyDescent="0.25">
      <c r="A38" s="238"/>
      <c r="B38" s="238"/>
      <c r="C38" s="243"/>
      <c r="D38" s="243"/>
      <c r="E38" s="245"/>
      <c r="F38" s="245"/>
      <c r="G38" s="238"/>
      <c r="H38" s="238"/>
      <c r="I38" s="238"/>
      <c r="J38" s="239"/>
      <c r="K38" s="240"/>
    </row>
    <row r="39" spans="1:11" ht="15.75" x14ac:dyDescent="0.25">
      <c r="A39" s="241" t="s">
        <v>677</v>
      </c>
      <c r="B39" s="238"/>
      <c r="C39" s="243"/>
      <c r="D39" s="243"/>
      <c r="E39" s="245"/>
      <c r="F39" s="245"/>
      <c r="G39" s="238"/>
      <c r="H39" s="238"/>
      <c r="I39" s="238"/>
      <c r="J39" s="239"/>
      <c r="K39" s="240"/>
    </row>
    <row r="40" spans="1:11" ht="15.75" x14ac:dyDescent="0.25">
      <c r="A40" s="238" t="s">
        <v>678</v>
      </c>
      <c r="B40" s="238"/>
      <c r="C40" s="243"/>
      <c r="D40" s="243"/>
      <c r="E40" s="245"/>
      <c r="F40" s="245"/>
      <c r="G40" s="238"/>
      <c r="H40" s="238"/>
      <c r="I40" s="238"/>
      <c r="J40" s="239"/>
      <c r="K40" s="240"/>
    </row>
    <row r="41" spans="1:11" ht="16.5" thickBot="1" x14ac:dyDescent="0.3">
      <c r="A41" s="238"/>
      <c r="B41" s="238"/>
      <c r="C41" s="243"/>
      <c r="D41" s="243"/>
      <c r="E41" s="245"/>
      <c r="F41" s="245"/>
      <c r="G41" s="238"/>
      <c r="H41" s="238"/>
      <c r="I41" s="238"/>
      <c r="J41" s="239"/>
      <c r="K41" s="240"/>
    </row>
    <row r="42" spans="1:11" ht="16.5" thickBot="1" x14ac:dyDescent="0.3">
      <c r="A42" s="238"/>
      <c r="B42" s="238"/>
      <c r="C42" s="238"/>
      <c r="D42" s="242" t="s">
        <v>641</v>
      </c>
      <c r="E42" s="242" t="s">
        <v>370</v>
      </c>
      <c r="F42" s="242" t="s">
        <v>642</v>
      </c>
      <c r="G42" s="238"/>
      <c r="H42" s="238"/>
      <c r="I42" s="238"/>
      <c r="J42" s="239"/>
      <c r="K42" s="240"/>
    </row>
    <row r="43" spans="1:11" ht="16.5" thickBot="1" x14ac:dyDescent="0.3">
      <c r="A43" s="238"/>
      <c r="B43" s="238"/>
      <c r="C43" s="243" t="s">
        <v>679</v>
      </c>
      <c r="D43" s="244" t="s">
        <v>680</v>
      </c>
      <c r="E43" s="244" t="s">
        <v>681</v>
      </c>
      <c r="F43" s="244" t="s">
        <v>681</v>
      </c>
      <c r="G43" s="238"/>
      <c r="H43" s="238"/>
      <c r="I43" s="238"/>
      <c r="J43" s="239"/>
      <c r="K43" s="240"/>
    </row>
    <row r="44" spans="1:11" ht="16.5" thickBot="1" x14ac:dyDescent="0.3">
      <c r="A44" s="238"/>
      <c r="B44" s="238"/>
      <c r="C44" s="243" t="s">
        <v>682</v>
      </c>
      <c r="D44" s="244" t="s">
        <v>683</v>
      </c>
      <c r="E44" s="244" t="s">
        <v>684</v>
      </c>
      <c r="F44" s="244" t="s">
        <v>684</v>
      </c>
      <c r="G44" s="238"/>
      <c r="H44" s="238"/>
      <c r="I44" s="238"/>
      <c r="J44" s="239"/>
      <c r="K44" s="240"/>
    </row>
    <row r="45" spans="1:11" ht="16.5" thickBot="1" x14ac:dyDescent="0.3">
      <c r="A45" s="238"/>
      <c r="B45" s="238"/>
      <c r="C45" s="243" t="s">
        <v>685</v>
      </c>
      <c r="D45" s="244" t="s">
        <v>686</v>
      </c>
      <c r="E45" s="244" t="s">
        <v>687</v>
      </c>
      <c r="F45" s="244" t="s">
        <v>687</v>
      </c>
      <c r="G45" s="238"/>
      <c r="H45" s="238"/>
      <c r="I45" s="238"/>
      <c r="J45" s="239"/>
      <c r="K45" s="240"/>
    </row>
    <row r="46" spans="1:11" ht="16.5" thickBot="1" x14ac:dyDescent="0.3">
      <c r="A46" s="238"/>
      <c r="B46" s="238"/>
      <c r="C46" s="243" t="s">
        <v>688</v>
      </c>
      <c r="D46" s="244" t="s">
        <v>689</v>
      </c>
      <c r="E46" s="244" t="s">
        <v>690</v>
      </c>
      <c r="F46" s="244" t="s">
        <v>689</v>
      </c>
      <c r="G46" s="238"/>
      <c r="H46" s="238"/>
      <c r="I46" s="238"/>
      <c r="J46" s="239"/>
      <c r="K46" s="240"/>
    </row>
    <row r="47" spans="1:11" ht="15.75" x14ac:dyDescent="0.25">
      <c r="A47" s="238"/>
      <c r="B47" s="238"/>
      <c r="C47" s="243"/>
      <c r="D47" s="243"/>
      <c r="E47" s="245"/>
      <c r="F47" s="245"/>
      <c r="G47" s="238"/>
      <c r="H47" s="238"/>
      <c r="I47" s="238"/>
      <c r="J47" s="239"/>
      <c r="K47" s="240"/>
    </row>
    <row r="48" spans="1:11" ht="15.75" x14ac:dyDescent="0.25">
      <c r="A48" s="241" t="s">
        <v>691</v>
      </c>
      <c r="B48" s="238"/>
      <c r="C48" s="243"/>
      <c r="D48" s="243"/>
      <c r="E48" s="245"/>
      <c r="F48" s="245"/>
      <c r="G48" s="238"/>
      <c r="H48" s="238"/>
      <c r="I48" s="238"/>
      <c r="J48" s="239"/>
      <c r="K48" s="240"/>
    </row>
    <row r="49" spans="1:11" ht="15.75" x14ac:dyDescent="0.25">
      <c r="A49" s="238" t="s">
        <v>692</v>
      </c>
      <c r="B49" s="238"/>
      <c r="C49" s="243"/>
      <c r="D49" s="243"/>
      <c r="E49" s="245"/>
      <c r="F49" s="245"/>
      <c r="G49" s="238"/>
      <c r="H49" s="238"/>
      <c r="I49" s="238"/>
      <c r="J49" s="239"/>
      <c r="K49" s="240"/>
    </row>
    <row r="50" spans="1:11" ht="15.75" x14ac:dyDescent="0.25">
      <c r="A50" s="238"/>
      <c r="B50" s="238"/>
      <c r="C50" s="243"/>
      <c r="D50" s="243"/>
      <c r="E50" s="245"/>
      <c r="F50" s="245"/>
      <c r="G50" s="238"/>
      <c r="H50" s="238"/>
      <c r="I50" s="238"/>
      <c r="J50" s="239"/>
      <c r="K50" s="240"/>
    </row>
    <row r="51" spans="1:11" ht="15.75" x14ac:dyDescent="0.25">
      <c r="A51" s="241" t="s">
        <v>693</v>
      </c>
      <c r="B51" s="241"/>
      <c r="C51" s="243"/>
      <c r="D51" s="243" t="s">
        <v>694</v>
      </c>
      <c r="E51" s="246"/>
      <c r="F51" s="246"/>
      <c r="G51" s="241" t="s">
        <v>695</v>
      </c>
      <c r="H51" s="241"/>
      <c r="I51" s="241"/>
      <c r="J51" s="239"/>
      <c r="K51" s="240"/>
    </row>
    <row r="52" spans="1:11" ht="15.75" x14ac:dyDescent="0.25">
      <c r="A52" s="238"/>
      <c r="B52" s="238"/>
      <c r="C52" s="243"/>
      <c r="D52" s="243"/>
      <c r="E52" s="245"/>
      <c r="F52" s="245"/>
      <c r="G52" s="238"/>
      <c r="H52" s="238"/>
      <c r="I52" s="238"/>
      <c r="J52" s="239"/>
      <c r="K52" s="240"/>
    </row>
    <row r="53" spans="1:11" ht="15.75" x14ac:dyDescent="0.25">
      <c r="A53" s="238"/>
      <c r="B53" s="238"/>
      <c r="C53" s="243"/>
      <c r="D53" s="243"/>
      <c r="E53" s="245"/>
      <c r="F53" s="245"/>
      <c r="G53" s="238"/>
      <c r="H53" s="238"/>
      <c r="I53" s="238"/>
      <c r="J53" s="239"/>
      <c r="K53" s="240"/>
    </row>
    <row r="54" spans="1:11" ht="15.75" x14ac:dyDescent="0.25">
      <c r="A54" s="238"/>
      <c r="B54" s="238"/>
      <c r="C54" s="243"/>
      <c r="D54" s="243"/>
      <c r="E54" s="245"/>
      <c r="F54" s="245"/>
      <c r="G54" s="238"/>
      <c r="H54" s="238"/>
      <c r="I54" s="238"/>
      <c r="J54" s="239"/>
      <c r="K54" s="240"/>
    </row>
    <row r="55" spans="1:11" ht="15.75" x14ac:dyDescent="0.25">
      <c r="A55" s="238"/>
      <c r="B55" s="238"/>
      <c r="C55" s="243"/>
      <c r="D55" s="243"/>
      <c r="E55" s="245"/>
      <c r="F55" s="245"/>
      <c r="G55" s="238"/>
      <c r="H55" s="238"/>
      <c r="I55" s="238"/>
      <c r="J55" s="239"/>
      <c r="K55" s="240"/>
    </row>
    <row r="56" spans="1:11" ht="15.75" x14ac:dyDescent="0.25">
      <c r="A56" s="238"/>
      <c r="B56" s="238"/>
      <c r="C56" s="243"/>
      <c r="D56" s="243"/>
      <c r="E56" s="245"/>
      <c r="F56" s="245"/>
      <c r="G56" s="238"/>
      <c r="H56" s="238"/>
      <c r="I56" s="238"/>
      <c r="J56" s="239"/>
      <c r="K56" s="240"/>
    </row>
    <row r="57" spans="1:11" ht="15.75" x14ac:dyDescent="0.25">
      <c r="A57" s="238"/>
      <c r="B57" s="238"/>
      <c r="C57" s="243"/>
      <c r="D57" s="243"/>
      <c r="E57" s="245"/>
      <c r="F57" s="245"/>
      <c r="G57" s="238"/>
      <c r="H57" s="238"/>
      <c r="I57" s="238"/>
      <c r="J57" s="239"/>
      <c r="K57" s="240"/>
    </row>
    <row r="58" spans="1:11" ht="15.75" x14ac:dyDescent="0.25">
      <c r="A58" s="238"/>
      <c r="B58" s="238"/>
      <c r="C58" s="243"/>
      <c r="D58" s="243"/>
      <c r="E58" s="245"/>
      <c r="F58" s="245"/>
      <c r="G58" s="238"/>
      <c r="H58" s="238"/>
      <c r="I58" s="238"/>
      <c r="J58" s="239"/>
      <c r="K58" s="240"/>
    </row>
    <row r="59" spans="1:11" ht="15.75" x14ac:dyDescent="0.25">
      <c r="A59" s="238"/>
      <c r="B59" s="238"/>
      <c r="C59" s="243"/>
      <c r="D59" s="243"/>
      <c r="E59" s="245"/>
      <c r="F59" s="245"/>
      <c r="G59" s="238"/>
      <c r="H59" s="238"/>
      <c r="I59" s="238"/>
      <c r="J59" s="239"/>
      <c r="K59" s="240"/>
    </row>
    <row r="60" spans="1:11" ht="15.75" x14ac:dyDescent="0.25">
      <c r="A60" s="238"/>
      <c r="B60" s="238"/>
      <c r="C60" s="243"/>
      <c r="D60" s="243"/>
      <c r="E60" s="245"/>
      <c r="F60" s="245"/>
      <c r="G60" s="238"/>
      <c r="H60" s="238"/>
      <c r="I60" s="238"/>
      <c r="J60" s="239"/>
      <c r="K60" s="240"/>
    </row>
    <row r="61" spans="1:11" ht="15.75" x14ac:dyDescent="0.25">
      <c r="A61" s="238"/>
      <c r="B61" s="238"/>
      <c r="C61" s="243"/>
      <c r="D61" s="243"/>
      <c r="E61" s="245"/>
      <c r="F61" s="245"/>
      <c r="G61" s="238"/>
      <c r="H61" s="238"/>
      <c r="I61" s="238"/>
      <c r="J61" s="239"/>
      <c r="K61" s="240"/>
    </row>
    <row r="62" spans="1:11" ht="15.75" x14ac:dyDescent="0.25">
      <c r="A62" s="238"/>
      <c r="B62" s="238"/>
      <c r="C62" s="243"/>
      <c r="D62" s="243"/>
      <c r="E62" s="245"/>
      <c r="F62" s="245"/>
      <c r="G62" s="238"/>
      <c r="H62" s="238"/>
      <c r="I62" s="238"/>
      <c r="J62" s="239"/>
      <c r="K62" s="240"/>
    </row>
    <row r="63" spans="1:11" ht="15.75" x14ac:dyDescent="0.25">
      <c r="A63" s="238"/>
      <c r="B63" s="238"/>
      <c r="C63" s="243"/>
      <c r="D63" s="243"/>
      <c r="E63" s="245"/>
      <c r="F63" s="245"/>
      <c r="G63" s="238"/>
      <c r="H63" s="238"/>
      <c r="I63" s="238"/>
      <c r="J63" s="239"/>
      <c r="K63" s="240"/>
    </row>
    <row r="64" spans="1:11" ht="15.75" x14ac:dyDescent="0.25">
      <c r="A64" s="238"/>
      <c r="B64" s="238"/>
      <c r="C64" s="243"/>
      <c r="D64" s="243"/>
      <c r="E64" s="245"/>
      <c r="F64" s="245"/>
      <c r="G64" s="238"/>
      <c r="H64" s="238"/>
      <c r="I64" s="238"/>
      <c r="J64" s="239"/>
      <c r="K64" s="240"/>
    </row>
    <row r="65" spans="1:11" ht="15.75" x14ac:dyDescent="0.25">
      <c r="A65" s="238"/>
      <c r="B65" s="238"/>
      <c r="C65" s="243"/>
      <c r="D65" s="243"/>
      <c r="E65" s="245"/>
      <c r="F65" s="245"/>
      <c r="G65" s="238"/>
      <c r="H65" s="238"/>
      <c r="I65" s="238"/>
      <c r="J65" s="239"/>
      <c r="K65" s="240"/>
    </row>
    <row r="66" spans="1:11" ht="15.75" x14ac:dyDescent="0.25">
      <c r="A66" s="238"/>
      <c r="B66" s="238"/>
      <c r="C66" s="243"/>
      <c r="D66" s="243"/>
      <c r="E66" s="245"/>
      <c r="F66" s="245"/>
      <c r="G66" s="238"/>
      <c r="H66" s="238"/>
      <c r="I66" s="238"/>
      <c r="J66" s="239"/>
      <c r="K66" s="240"/>
    </row>
    <row r="67" spans="1:11" ht="15.75" x14ac:dyDescent="0.25">
      <c r="A67" s="241" t="s">
        <v>696</v>
      </c>
      <c r="B67" s="238"/>
      <c r="C67" s="243"/>
      <c r="D67" s="243"/>
      <c r="E67" s="245"/>
      <c r="F67" s="245"/>
      <c r="G67" s="238"/>
      <c r="H67" s="238"/>
      <c r="I67" s="238"/>
      <c r="J67" s="239"/>
      <c r="K67" s="240"/>
    </row>
    <row r="68" spans="1:11" ht="15.75" x14ac:dyDescent="0.25">
      <c r="A68" s="238" t="s">
        <v>697</v>
      </c>
      <c r="B68" s="238"/>
      <c r="C68" s="243"/>
      <c r="D68" s="243"/>
      <c r="E68" s="245"/>
      <c r="F68" s="245"/>
      <c r="G68" s="238"/>
      <c r="H68" s="238"/>
      <c r="I68" s="238"/>
      <c r="J68" s="239"/>
      <c r="K68" s="240"/>
    </row>
    <row r="69" spans="1:11" ht="15.75" x14ac:dyDescent="0.25">
      <c r="A69" s="238" t="s">
        <v>698</v>
      </c>
      <c r="B69" s="238"/>
      <c r="C69" s="243"/>
      <c r="D69" s="243"/>
      <c r="E69" s="245"/>
      <c r="F69" s="245"/>
      <c r="G69" s="238"/>
      <c r="H69" s="238"/>
      <c r="I69" s="238"/>
      <c r="J69" s="239"/>
      <c r="K69" s="240"/>
    </row>
    <row r="70" spans="1:11" ht="16.5" thickBot="1" x14ac:dyDescent="0.3">
      <c r="A70" s="238"/>
      <c r="B70" s="238"/>
      <c r="C70" s="243"/>
      <c r="D70" s="243"/>
      <c r="E70" s="245"/>
      <c r="F70" s="245"/>
      <c r="G70" s="238"/>
      <c r="H70" s="238"/>
      <c r="I70" s="238"/>
      <c r="J70" s="239"/>
      <c r="K70" s="240"/>
    </row>
    <row r="71" spans="1:11" ht="16.5" thickBot="1" x14ac:dyDescent="0.3">
      <c r="A71" s="549" t="s">
        <v>699</v>
      </c>
      <c r="B71" s="549"/>
      <c r="C71" s="243"/>
      <c r="D71" s="549" t="s">
        <v>700</v>
      </c>
      <c r="E71" s="549"/>
      <c r="F71" s="245"/>
      <c r="G71" s="549" t="s">
        <v>701</v>
      </c>
      <c r="H71" s="549"/>
      <c r="I71" s="238"/>
      <c r="J71" s="239"/>
      <c r="K71" s="240"/>
    </row>
    <row r="72" spans="1:11" ht="43.5" thickBot="1" x14ac:dyDescent="0.3">
      <c r="A72" s="247" t="s">
        <v>702</v>
      </c>
      <c r="B72" s="248" t="s">
        <v>703</v>
      </c>
      <c r="C72" s="249"/>
      <c r="D72" s="247" t="s">
        <v>702</v>
      </c>
      <c r="E72" s="247" t="s">
        <v>704</v>
      </c>
      <c r="F72" s="250"/>
      <c r="G72" s="247" t="s">
        <v>702</v>
      </c>
      <c r="H72" s="247" t="s">
        <v>704</v>
      </c>
      <c r="I72" s="238"/>
      <c r="J72" s="239"/>
      <c r="K72" s="240"/>
    </row>
    <row r="73" spans="1:11" ht="16.5" thickBot="1" x14ac:dyDescent="0.3">
      <c r="A73" s="244" t="s">
        <v>705</v>
      </c>
      <c r="B73" s="244" t="s">
        <v>706</v>
      </c>
      <c r="C73" s="243"/>
      <c r="D73" s="244" t="s">
        <v>707</v>
      </c>
      <c r="E73" s="244" t="s">
        <v>708</v>
      </c>
      <c r="F73" s="245"/>
      <c r="G73" s="244" t="s">
        <v>709</v>
      </c>
      <c r="H73" s="244" t="s">
        <v>708</v>
      </c>
      <c r="I73" s="238"/>
      <c r="J73" s="239"/>
      <c r="K73" s="240"/>
    </row>
    <row r="74" spans="1:11" ht="16.5" thickBot="1" x14ac:dyDescent="0.3">
      <c r="A74" s="244" t="s">
        <v>710</v>
      </c>
      <c r="B74" s="244"/>
      <c r="C74" s="243"/>
      <c r="D74" s="244" t="s">
        <v>711</v>
      </c>
      <c r="E74" s="244" t="s">
        <v>708</v>
      </c>
      <c r="F74" s="245"/>
      <c r="G74" s="244" t="s">
        <v>712</v>
      </c>
      <c r="H74" s="244" t="s">
        <v>708</v>
      </c>
      <c r="I74" s="238"/>
      <c r="J74" s="239"/>
      <c r="K74" s="240"/>
    </row>
    <row r="75" spans="1:11" ht="16.5" thickBot="1" x14ac:dyDescent="0.3">
      <c r="A75" s="244" t="s">
        <v>713</v>
      </c>
      <c r="B75" s="244" t="s">
        <v>706</v>
      </c>
      <c r="C75" s="243"/>
      <c r="D75" s="244" t="s">
        <v>714</v>
      </c>
      <c r="E75" s="244" t="s">
        <v>715</v>
      </c>
      <c r="F75" s="245"/>
      <c r="G75" s="244" t="s">
        <v>716</v>
      </c>
      <c r="H75" s="244" t="s">
        <v>717</v>
      </c>
      <c r="I75" s="238"/>
      <c r="J75" s="239"/>
      <c r="K75" s="240"/>
    </row>
    <row r="76" spans="1:11" ht="16.5" thickBot="1" x14ac:dyDescent="0.3">
      <c r="A76" s="244" t="s">
        <v>718</v>
      </c>
      <c r="B76" s="244" t="s">
        <v>706</v>
      </c>
      <c r="C76" s="243"/>
      <c r="D76" s="244" t="s">
        <v>719</v>
      </c>
      <c r="E76" s="244" t="s">
        <v>720</v>
      </c>
      <c r="F76" s="245"/>
      <c r="G76" s="244" t="s">
        <v>721</v>
      </c>
      <c r="H76" s="244" t="s">
        <v>722</v>
      </c>
      <c r="I76" s="238"/>
      <c r="J76" s="239"/>
      <c r="K76" s="240"/>
    </row>
    <row r="77" spans="1:11" ht="16.5" thickBot="1" x14ac:dyDescent="0.3">
      <c r="A77" s="244" t="s">
        <v>723</v>
      </c>
      <c r="B77" s="244"/>
      <c r="C77" s="243"/>
      <c r="D77" s="244" t="s">
        <v>724</v>
      </c>
      <c r="E77" s="244" t="s">
        <v>720</v>
      </c>
      <c r="F77" s="245"/>
      <c r="G77" s="244" t="s">
        <v>725</v>
      </c>
      <c r="H77" s="244" t="s">
        <v>722</v>
      </c>
      <c r="I77" s="238"/>
      <c r="J77" s="239"/>
      <c r="K77" s="240"/>
    </row>
    <row r="78" spans="1:11" ht="16.5" thickBot="1" x14ac:dyDescent="0.3">
      <c r="A78" s="244" t="s">
        <v>726</v>
      </c>
      <c r="B78" s="244"/>
      <c r="C78" s="243"/>
      <c r="D78" s="244" t="s">
        <v>727</v>
      </c>
      <c r="E78" s="244" t="s">
        <v>720</v>
      </c>
      <c r="F78" s="245"/>
      <c r="G78" s="244" t="s">
        <v>728</v>
      </c>
      <c r="H78" s="244" t="s">
        <v>722</v>
      </c>
      <c r="I78" s="238"/>
      <c r="J78" s="239"/>
      <c r="K78" s="240"/>
    </row>
    <row r="79" spans="1:11" ht="16.5" thickBot="1" x14ac:dyDescent="0.3">
      <c r="A79" s="244" t="s">
        <v>729</v>
      </c>
      <c r="B79" s="244"/>
      <c r="C79" s="243"/>
      <c r="D79" s="244" t="s">
        <v>730</v>
      </c>
      <c r="E79" s="244" t="s">
        <v>731</v>
      </c>
      <c r="F79" s="245"/>
      <c r="G79" s="244" t="s">
        <v>732</v>
      </c>
      <c r="H79" s="244" t="s">
        <v>722</v>
      </c>
      <c r="I79" s="238"/>
      <c r="J79" s="239"/>
      <c r="K79" s="240"/>
    </row>
    <row r="80" spans="1:11" ht="16.5" thickBot="1" x14ac:dyDescent="0.3">
      <c r="A80" s="244" t="s">
        <v>733</v>
      </c>
      <c r="B80" s="244"/>
      <c r="C80" s="243"/>
      <c r="D80" s="243"/>
      <c r="E80" s="245"/>
      <c r="F80" s="245"/>
      <c r="G80" s="244" t="s">
        <v>734</v>
      </c>
      <c r="H80" s="244" t="s">
        <v>715</v>
      </c>
      <c r="I80" s="238"/>
      <c r="J80" s="239"/>
      <c r="K80" s="240"/>
    </row>
    <row r="81" spans="1:11" ht="16.5" thickBot="1" x14ac:dyDescent="0.3">
      <c r="A81" s="244" t="s">
        <v>735</v>
      </c>
      <c r="B81" s="244"/>
      <c r="C81" s="243"/>
      <c r="D81" s="243"/>
      <c r="E81" s="245"/>
      <c r="F81" s="245"/>
      <c r="G81" s="244" t="s">
        <v>736</v>
      </c>
      <c r="H81" s="244" t="s">
        <v>715</v>
      </c>
      <c r="I81" s="238"/>
      <c r="J81" s="239"/>
      <c r="K81" s="240"/>
    </row>
    <row r="82" spans="1:11" ht="16.5" thickBot="1" x14ac:dyDescent="0.3">
      <c r="A82" s="244" t="s">
        <v>737</v>
      </c>
      <c r="B82" s="244"/>
      <c r="C82" s="243"/>
      <c r="D82" s="243"/>
      <c r="E82" s="245"/>
      <c r="F82" s="245"/>
      <c r="G82" s="244" t="s">
        <v>738</v>
      </c>
      <c r="H82" s="244" t="s">
        <v>715</v>
      </c>
      <c r="I82" s="238"/>
      <c r="J82" s="239"/>
      <c r="K82" s="240"/>
    </row>
    <row r="83" spans="1:11" ht="16.5" thickBot="1" x14ac:dyDescent="0.3">
      <c r="A83" s="244" t="s">
        <v>739</v>
      </c>
      <c r="B83" s="244"/>
      <c r="C83" s="243"/>
      <c r="D83" s="243"/>
      <c r="E83" s="245"/>
      <c r="F83" s="245"/>
      <c r="G83" s="244" t="s">
        <v>740</v>
      </c>
      <c r="H83" s="244" t="s">
        <v>715</v>
      </c>
      <c r="I83" s="238"/>
      <c r="J83" s="239"/>
      <c r="K83" s="240"/>
    </row>
    <row r="84" spans="1:11" ht="16.5" thickBot="1" x14ac:dyDescent="0.3">
      <c r="A84" s="244" t="s">
        <v>741</v>
      </c>
      <c r="B84" s="244"/>
      <c r="C84" s="243"/>
      <c r="D84" s="243"/>
      <c r="E84" s="245"/>
      <c r="F84" s="245"/>
      <c r="G84" s="244" t="s">
        <v>742</v>
      </c>
      <c r="H84" s="244" t="s">
        <v>720</v>
      </c>
      <c r="I84" s="238"/>
      <c r="J84" s="239"/>
      <c r="K84" s="240"/>
    </row>
    <row r="85" spans="1:11" ht="16.5" thickBot="1" x14ac:dyDescent="0.3">
      <c r="A85" s="244" t="s">
        <v>743</v>
      </c>
      <c r="B85" s="244"/>
      <c r="C85" s="243"/>
      <c r="D85" s="243"/>
      <c r="E85" s="245"/>
      <c r="F85" s="245"/>
      <c r="G85" s="244" t="s">
        <v>744</v>
      </c>
      <c r="H85" s="244" t="s">
        <v>731</v>
      </c>
      <c r="I85" s="238"/>
      <c r="J85" s="239"/>
      <c r="K85" s="240"/>
    </row>
    <row r="86" spans="1:11" ht="16.5" thickBot="1" x14ac:dyDescent="0.3">
      <c r="A86" s="244" t="s">
        <v>745</v>
      </c>
      <c r="B86" s="244"/>
      <c r="C86" s="243"/>
      <c r="D86" s="243"/>
      <c r="E86" s="245"/>
      <c r="F86" s="245"/>
      <c r="G86" s="244" t="s">
        <v>746</v>
      </c>
      <c r="H86" s="244" t="s">
        <v>731</v>
      </c>
      <c r="I86" s="238"/>
      <c r="J86" s="239"/>
      <c r="K86" s="240"/>
    </row>
    <row r="87" spans="1:11" ht="16.5" thickBot="1" x14ac:dyDescent="0.3">
      <c r="A87" s="244" t="s">
        <v>747</v>
      </c>
      <c r="B87" s="244"/>
      <c r="C87" s="243"/>
      <c r="D87" s="243"/>
      <c r="E87" s="245"/>
      <c r="F87" s="245"/>
      <c r="G87" s="244" t="s">
        <v>748</v>
      </c>
      <c r="H87" s="244" t="s">
        <v>749</v>
      </c>
      <c r="I87" s="238"/>
      <c r="J87" s="239"/>
      <c r="K87" s="240"/>
    </row>
    <row r="88" spans="1:11" ht="16.5" thickBot="1" x14ac:dyDescent="0.3">
      <c r="A88" s="244" t="s">
        <v>750</v>
      </c>
      <c r="B88" s="244"/>
      <c r="C88" s="243"/>
      <c r="D88" s="243"/>
      <c r="E88" s="245"/>
      <c r="F88" s="245"/>
      <c r="G88" s="238"/>
      <c r="H88" s="238"/>
      <c r="I88" s="238"/>
      <c r="J88" s="239"/>
      <c r="K88" s="240"/>
    </row>
    <row r="89" spans="1:11" ht="15.75" x14ac:dyDescent="0.25">
      <c r="A89" s="238"/>
      <c r="B89" s="238"/>
      <c r="C89" s="243"/>
      <c r="D89" s="243"/>
      <c r="E89" s="245"/>
      <c r="F89" s="245"/>
      <c r="G89" s="238"/>
      <c r="H89" s="238"/>
      <c r="I89" s="238"/>
      <c r="J89" s="239"/>
      <c r="K89" s="240"/>
    </row>
    <row r="90" spans="1:11" ht="15.75" x14ac:dyDescent="0.25">
      <c r="A90" s="238"/>
      <c r="B90" s="238"/>
      <c r="C90" s="251" t="s">
        <v>751</v>
      </c>
      <c r="D90" s="243"/>
      <c r="E90" s="245"/>
      <c r="F90" s="245"/>
      <c r="G90" s="238"/>
      <c r="H90" s="238"/>
      <c r="I90" s="238"/>
      <c r="J90" s="239"/>
      <c r="K90" s="240"/>
    </row>
    <row r="91" spans="1:11" ht="15.75" x14ac:dyDescent="0.25">
      <c r="A91" s="238"/>
      <c r="B91" s="251" t="s">
        <v>752</v>
      </c>
      <c r="C91" s="243"/>
      <c r="D91" s="243"/>
      <c r="E91" s="245"/>
      <c r="F91" s="245"/>
      <c r="G91" s="238"/>
      <c r="H91" s="238"/>
      <c r="I91" s="238"/>
      <c r="J91" s="239"/>
      <c r="K91" s="240"/>
    </row>
    <row r="92" spans="1:11" ht="15.75" x14ac:dyDescent="0.25">
      <c r="A92" s="238"/>
      <c r="B92" s="238"/>
      <c r="C92" s="251" t="s">
        <v>753</v>
      </c>
      <c r="D92" s="243"/>
      <c r="E92" s="245"/>
      <c r="F92" s="245"/>
      <c r="G92" s="238"/>
      <c r="H92" s="238"/>
      <c r="I92" s="238"/>
      <c r="J92" s="239"/>
      <c r="K92" s="240"/>
    </row>
    <row r="93" spans="1:11" ht="15.75" x14ac:dyDescent="0.25">
      <c r="A93" s="238"/>
      <c r="B93" s="238"/>
      <c r="C93" s="251" t="s">
        <v>754</v>
      </c>
      <c r="D93" s="243"/>
      <c r="E93" s="245"/>
      <c r="F93" s="245"/>
      <c r="G93" s="238"/>
      <c r="H93" s="238"/>
      <c r="I93" s="238"/>
      <c r="J93" s="239"/>
      <c r="K93" s="240"/>
    </row>
    <row r="94" spans="1:11" ht="15.75" x14ac:dyDescent="0.25">
      <c r="A94" s="252"/>
      <c r="B94" s="238"/>
      <c r="C94" s="243"/>
      <c r="D94" s="243"/>
      <c r="E94" s="245"/>
      <c r="F94" s="245"/>
      <c r="G94" s="238"/>
      <c r="H94" s="238"/>
      <c r="I94" s="238"/>
      <c r="J94" s="239"/>
      <c r="K94" s="240"/>
    </row>
    <row r="95" spans="1:11" ht="15.75" x14ac:dyDescent="0.25">
      <c r="A95" s="251" t="s">
        <v>755</v>
      </c>
      <c r="B95" s="238"/>
      <c r="C95" s="243"/>
      <c r="D95" s="243"/>
      <c r="E95" s="245"/>
      <c r="F95" s="245"/>
      <c r="G95" s="238"/>
      <c r="H95" s="238"/>
      <c r="I95" s="238"/>
      <c r="J95" s="239"/>
      <c r="K95" s="240"/>
    </row>
    <row r="96" spans="1:11" ht="15.75" x14ac:dyDescent="0.25">
      <c r="A96" s="252"/>
      <c r="B96" s="238"/>
      <c r="C96" s="243"/>
      <c r="D96" s="243"/>
      <c r="E96" s="245"/>
      <c r="F96" s="245"/>
      <c r="G96" s="238"/>
      <c r="H96" s="238"/>
      <c r="I96" s="238"/>
      <c r="J96" s="239"/>
      <c r="K96" s="240"/>
    </row>
    <row r="97" spans="1:11" ht="15.75" x14ac:dyDescent="0.25">
      <c r="A97" s="238" t="s">
        <v>756</v>
      </c>
      <c r="B97" s="238"/>
      <c r="C97" s="243"/>
      <c r="D97" s="243"/>
      <c r="E97" s="245"/>
      <c r="F97" s="245"/>
      <c r="G97" s="238"/>
      <c r="H97" s="238"/>
      <c r="I97" s="238"/>
      <c r="J97" s="239"/>
      <c r="K97" s="240"/>
    </row>
    <row r="98" spans="1:11" ht="16.5" thickBot="1" x14ac:dyDescent="0.3">
      <c r="A98" s="252"/>
      <c r="B98" s="238"/>
      <c r="C98" s="243"/>
      <c r="D98" s="243"/>
      <c r="E98" s="245"/>
      <c r="F98" s="245"/>
      <c r="G98" s="238"/>
      <c r="H98" s="238"/>
      <c r="I98" s="238"/>
      <c r="J98" s="239"/>
      <c r="K98" s="240"/>
    </row>
    <row r="99" spans="1:11" ht="16.5" thickBot="1" x14ac:dyDescent="0.3">
      <c r="A99" s="252"/>
      <c r="B99" s="238"/>
      <c r="C99" s="253" t="s">
        <v>757</v>
      </c>
      <c r="D99" s="253" t="s">
        <v>758</v>
      </c>
      <c r="E99" s="253" t="s">
        <v>759</v>
      </c>
      <c r="F99" s="254"/>
      <c r="G99" s="238"/>
      <c r="H99" s="238"/>
      <c r="I99" s="238"/>
      <c r="J99" s="239"/>
      <c r="K99" s="240"/>
    </row>
    <row r="100" spans="1:11" ht="16.5" thickBot="1" x14ac:dyDescent="0.3">
      <c r="A100" s="252"/>
      <c r="B100" s="238"/>
      <c r="C100" s="253" t="s">
        <v>760</v>
      </c>
      <c r="D100" s="253" t="s">
        <v>761</v>
      </c>
      <c r="E100" s="253" t="s">
        <v>762</v>
      </c>
      <c r="F100" s="254"/>
      <c r="G100" s="238"/>
      <c r="H100" s="238"/>
      <c r="I100" s="238"/>
      <c r="J100" s="239"/>
      <c r="K100" s="240"/>
    </row>
    <row r="101" spans="1:11" ht="16.5" thickBot="1" x14ac:dyDescent="0.3">
      <c r="A101" s="252"/>
      <c r="B101" s="238"/>
      <c r="C101" s="253" t="s">
        <v>763</v>
      </c>
      <c r="D101" s="253" t="s">
        <v>764</v>
      </c>
      <c r="E101" s="253" t="s">
        <v>765</v>
      </c>
      <c r="F101" s="254"/>
      <c r="G101" s="238"/>
      <c r="H101" s="238"/>
      <c r="I101" s="238"/>
      <c r="J101" s="239"/>
      <c r="K101" s="240"/>
    </row>
    <row r="102" spans="1:11" ht="15.75" x14ac:dyDescent="0.25">
      <c r="A102" s="252"/>
      <c r="B102" s="238"/>
      <c r="C102" s="246"/>
      <c r="D102" s="246"/>
      <c r="E102" s="246"/>
      <c r="F102" s="246"/>
      <c r="G102" s="238"/>
      <c r="H102" s="238"/>
      <c r="I102" s="238"/>
      <c r="J102" s="239"/>
      <c r="K102" s="240"/>
    </row>
    <row r="103" spans="1:11" ht="15.75" x14ac:dyDescent="0.25">
      <c r="A103" s="553" t="s">
        <v>766</v>
      </c>
      <c r="B103" s="553"/>
      <c r="C103" s="553"/>
      <c r="D103" s="553"/>
      <c r="E103" s="553"/>
      <c r="F103" s="553"/>
      <c r="G103" s="553"/>
      <c r="H103" s="553"/>
      <c r="I103" s="238"/>
      <c r="J103" s="239"/>
      <c r="K103" s="240"/>
    </row>
    <row r="104" spans="1:11" ht="15.75" x14ac:dyDescent="0.25">
      <c r="A104" s="252"/>
      <c r="B104" s="238"/>
      <c r="C104" s="243"/>
      <c r="D104" s="243"/>
      <c r="E104" s="245"/>
      <c r="F104" s="245"/>
      <c r="G104" s="238"/>
      <c r="H104" s="238"/>
      <c r="I104" s="238"/>
      <c r="J104" s="239"/>
      <c r="K104" s="240"/>
    </row>
    <row r="105" spans="1:11" ht="16.5" thickBot="1" x14ac:dyDescent="0.3">
      <c r="A105" s="241" t="s">
        <v>767</v>
      </c>
      <c r="B105" s="238"/>
      <c r="C105" s="238"/>
      <c r="D105" s="238"/>
      <c r="E105" s="238"/>
      <c r="F105" s="238"/>
      <c r="G105" s="238"/>
      <c r="H105" s="238"/>
      <c r="I105" s="238"/>
      <c r="J105" s="239"/>
      <c r="K105" s="240"/>
    </row>
    <row r="106" spans="1:11" ht="16.5" thickBot="1" x14ac:dyDescent="0.3">
      <c r="A106" s="554" t="s">
        <v>768</v>
      </c>
      <c r="B106" s="556" t="s">
        <v>641</v>
      </c>
      <c r="C106" s="557"/>
      <c r="D106" s="255"/>
      <c r="E106" s="558" t="s">
        <v>768</v>
      </c>
      <c r="F106" s="560" t="s">
        <v>370</v>
      </c>
      <c r="G106" s="560"/>
      <c r="H106" s="560" t="s">
        <v>642</v>
      </c>
      <c r="I106" s="560"/>
      <c r="J106" s="239"/>
      <c r="K106" s="240"/>
    </row>
    <row r="107" spans="1:11" ht="16.5" thickBot="1" x14ac:dyDescent="0.3">
      <c r="A107" s="555"/>
      <c r="B107" s="242" t="s">
        <v>769</v>
      </c>
      <c r="C107" s="242" t="s">
        <v>770</v>
      </c>
      <c r="D107" s="258"/>
      <c r="E107" s="559"/>
      <c r="F107" s="257" t="s">
        <v>769</v>
      </c>
      <c r="G107" s="257" t="s">
        <v>770</v>
      </c>
      <c r="H107" s="257" t="s">
        <v>769</v>
      </c>
      <c r="I107" s="257" t="s">
        <v>770</v>
      </c>
      <c r="J107" s="239"/>
      <c r="K107" s="240"/>
    </row>
    <row r="108" spans="1:11" ht="16.5" thickBot="1" x14ac:dyDescent="0.3">
      <c r="A108" s="244" t="s">
        <v>771</v>
      </c>
      <c r="B108" s="244">
        <v>2</v>
      </c>
      <c r="C108" s="244">
        <v>2</v>
      </c>
      <c r="D108" s="258"/>
      <c r="E108" s="244" t="s">
        <v>772</v>
      </c>
      <c r="F108" s="244">
        <v>2</v>
      </c>
      <c r="G108" s="244">
        <v>2</v>
      </c>
      <c r="H108" s="244">
        <v>2</v>
      </c>
      <c r="I108" s="244">
        <v>2</v>
      </c>
      <c r="J108" s="239"/>
      <c r="K108" s="240"/>
    </row>
    <row r="109" spans="1:11" ht="16.5" thickBot="1" x14ac:dyDescent="0.3">
      <c r="A109" s="244" t="s">
        <v>773</v>
      </c>
      <c r="B109" s="244">
        <v>3</v>
      </c>
      <c r="C109" s="244">
        <v>2</v>
      </c>
      <c r="D109" s="258"/>
      <c r="E109" s="244" t="s">
        <v>774</v>
      </c>
      <c r="F109" s="244">
        <v>3</v>
      </c>
      <c r="G109" s="244">
        <v>2</v>
      </c>
      <c r="H109" s="244">
        <v>3</v>
      </c>
      <c r="I109" s="244">
        <v>2</v>
      </c>
      <c r="J109" s="239"/>
      <c r="K109" s="240"/>
    </row>
    <row r="110" spans="1:11" ht="16.5" thickBot="1" x14ac:dyDescent="0.3">
      <c r="A110" s="244" t="s">
        <v>775</v>
      </c>
      <c r="B110" s="244">
        <v>4</v>
      </c>
      <c r="C110" s="244">
        <v>4</v>
      </c>
      <c r="D110" s="258"/>
      <c r="E110" s="244" t="s">
        <v>776</v>
      </c>
      <c r="F110" s="244">
        <v>4</v>
      </c>
      <c r="G110" s="244">
        <v>4</v>
      </c>
      <c r="H110" s="244">
        <v>4</v>
      </c>
      <c r="I110" s="244">
        <v>4</v>
      </c>
      <c r="J110" s="239"/>
      <c r="K110" s="240"/>
    </row>
    <row r="111" spans="1:11" ht="16.5" thickBot="1" x14ac:dyDescent="0.3">
      <c r="A111" s="244" t="s">
        <v>777</v>
      </c>
      <c r="B111" s="244">
        <v>5</v>
      </c>
      <c r="C111" s="244">
        <v>3</v>
      </c>
      <c r="D111" s="258"/>
      <c r="E111" s="244" t="s">
        <v>778</v>
      </c>
      <c r="F111" s="244">
        <v>5</v>
      </c>
      <c r="G111" s="244">
        <v>3</v>
      </c>
      <c r="H111" s="244">
        <v>5</v>
      </c>
      <c r="I111" s="244">
        <v>3</v>
      </c>
      <c r="J111" s="239"/>
      <c r="K111" s="240"/>
    </row>
    <row r="112" spans="1:11" ht="16.5" thickBot="1" x14ac:dyDescent="0.3">
      <c r="A112" s="244" t="s">
        <v>779</v>
      </c>
      <c r="B112" s="244">
        <v>6</v>
      </c>
      <c r="C112" s="244">
        <v>4</v>
      </c>
      <c r="D112" s="258"/>
      <c r="E112" s="244" t="s">
        <v>780</v>
      </c>
      <c r="F112" s="244">
        <v>6</v>
      </c>
      <c r="G112" s="244">
        <v>4</v>
      </c>
      <c r="H112" s="244">
        <v>6</v>
      </c>
      <c r="I112" s="244">
        <v>4</v>
      </c>
      <c r="J112" s="239"/>
      <c r="K112" s="240"/>
    </row>
    <row r="113" spans="1:11" ht="16.5" thickBot="1" x14ac:dyDescent="0.3">
      <c r="A113" s="244" t="s">
        <v>781</v>
      </c>
      <c r="B113" s="244">
        <v>7</v>
      </c>
      <c r="C113" s="244">
        <v>5</v>
      </c>
      <c r="D113" s="258"/>
      <c r="E113" s="244" t="s">
        <v>782</v>
      </c>
      <c r="F113" s="244">
        <v>7</v>
      </c>
      <c r="G113" s="244">
        <v>5</v>
      </c>
      <c r="H113" s="244">
        <v>7</v>
      </c>
      <c r="I113" s="244">
        <v>5</v>
      </c>
      <c r="J113" s="239"/>
      <c r="K113" s="240"/>
    </row>
    <row r="114" spans="1:11" ht="16.5" thickBot="1" x14ac:dyDescent="0.3">
      <c r="A114" s="244" t="s">
        <v>783</v>
      </c>
      <c r="B114" s="244">
        <v>8</v>
      </c>
      <c r="C114" s="244">
        <v>6</v>
      </c>
      <c r="D114" s="258"/>
      <c r="E114" s="244" t="s">
        <v>784</v>
      </c>
      <c r="F114" s="244">
        <v>8</v>
      </c>
      <c r="G114" s="244">
        <v>6</v>
      </c>
      <c r="H114" s="244">
        <v>8</v>
      </c>
      <c r="I114" s="244">
        <v>6</v>
      </c>
      <c r="J114" s="239"/>
      <c r="K114" s="240"/>
    </row>
    <row r="115" spans="1:11" ht="16.5" thickBot="1" x14ac:dyDescent="0.3">
      <c r="A115" s="244" t="s">
        <v>785</v>
      </c>
      <c r="B115" s="244">
        <v>8</v>
      </c>
      <c r="C115" s="244">
        <v>6</v>
      </c>
      <c r="D115" s="258"/>
      <c r="E115" s="245"/>
      <c r="F115" s="245"/>
      <c r="G115" s="245"/>
      <c r="H115" s="245"/>
      <c r="I115" s="245"/>
      <c r="J115" s="239"/>
      <c r="K115" s="240"/>
    </row>
    <row r="116" spans="1:11" ht="15.75" x14ac:dyDescent="0.25">
      <c r="A116" s="259"/>
      <c r="B116" s="238"/>
      <c r="C116" s="238"/>
      <c r="D116" s="238"/>
      <c r="E116" s="238"/>
      <c r="F116" s="238"/>
      <c r="G116" s="238"/>
      <c r="H116" s="238"/>
      <c r="I116" s="238"/>
      <c r="J116" s="239"/>
      <c r="K116" s="240"/>
    </row>
    <row r="117" spans="1:11" ht="15.75" x14ac:dyDescent="0.25">
      <c r="A117" s="260"/>
      <c r="B117" s="260"/>
      <c r="C117" s="258"/>
      <c r="D117" s="258"/>
      <c r="E117" s="258"/>
      <c r="F117" s="261"/>
      <c r="G117" s="258"/>
      <c r="H117" s="238"/>
      <c r="I117" s="239"/>
      <c r="J117" s="239"/>
      <c r="K117" s="240"/>
    </row>
    <row r="118" spans="1:11" ht="15.75" x14ac:dyDescent="0.25">
      <c r="A118" s="241" t="s">
        <v>786</v>
      </c>
      <c r="B118" s="238"/>
      <c r="C118" s="238"/>
      <c r="D118" s="238"/>
      <c r="E118" s="238"/>
      <c r="F118" s="238"/>
      <c r="G118" s="238"/>
      <c r="H118" s="240"/>
      <c r="I118" s="239"/>
      <c r="J118" s="239"/>
      <c r="K118" s="240"/>
    </row>
    <row r="119" spans="1:11" ht="15.75" x14ac:dyDescent="0.25">
      <c r="A119" s="238" t="s">
        <v>787</v>
      </c>
      <c r="B119" s="238"/>
      <c r="C119" s="238"/>
      <c r="D119" s="238"/>
      <c r="E119" s="238"/>
      <c r="F119" s="238"/>
      <c r="G119" s="238"/>
      <c r="H119" s="240"/>
      <c r="I119" s="239"/>
      <c r="J119" s="239"/>
      <c r="K119" s="240"/>
    </row>
    <row r="120" spans="1:11" ht="15.75" x14ac:dyDescent="0.25">
      <c r="A120" s="238" t="s">
        <v>788</v>
      </c>
      <c r="B120" s="238"/>
      <c r="C120" s="238"/>
      <c r="D120" s="238"/>
      <c r="E120" s="238"/>
      <c r="F120" s="238"/>
      <c r="G120" s="238"/>
      <c r="H120" s="240"/>
      <c r="I120" s="239"/>
      <c r="J120" s="239"/>
      <c r="K120" s="240"/>
    </row>
    <row r="121" spans="1:11" ht="16.5" thickBot="1" x14ac:dyDescent="0.3">
      <c r="A121" s="241"/>
      <c r="B121" s="238"/>
      <c r="C121" s="238"/>
      <c r="D121" s="238"/>
      <c r="E121" s="238"/>
      <c r="F121" s="238"/>
      <c r="G121" s="238"/>
      <c r="H121" s="240"/>
      <c r="I121" s="239"/>
      <c r="J121" s="239"/>
      <c r="K121" s="240"/>
    </row>
    <row r="122" spans="1:11" ht="16.5" thickBot="1" x14ac:dyDescent="0.3">
      <c r="A122" s="238"/>
      <c r="B122" s="554" t="s">
        <v>789</v>
      </c>
      <c r="C122" s="556" t="s">
        <v>641</v>
      </c>
      <c r="D122" s="562"/>
      <c r="E122" s="563"/>
      <c r="F122" s="242" t="s">
        <v>370</v>
      </c>
      <c r="G122" s="242" t="s">
        <v>642</v>
      </c>
      <c r="H122" s="240"/>
      <c r="I122" s="239"/>
      <c r="J122" s="239"/>
      <c r="K122" s="240"/>
    </row>
    <row r="123" spans="1:11" ht="16.5" thickBot="1" x14ac:dyDescent="0.3">
      <c r="A123" s="262"/>
      <c r="B123" s="561"/>
      <c r="C123" s="242" t="s">
        <v>790</v>
      </c>
      <c r="D123" s="242" t="s">
        <v>791</v>
      </c>
      <c r="E123" s="242" t="s">
        <v>792</v>
      </c>
      <c r="F123" s="242" t="s">
        <v>791</v>
      </c>
      <c r="G123" s="242" t="s">
        <v>791</v>
      </c>
      <c r="H123" s="240"/>
      <c r="I123" s="239"/>
      <c r="J123" s="239"/>
      <c r="K123" s="240"/>
    </row>
    <row r="124" spans="1:11" ht="16.5" thickBot="1" x14ac:dyDescent="0.3">
      <c r="A124" s="238"/>
      <c r="B124" s="263" t="s">
        <v>793</v>
      </c>
      <c r="C124" s="244" t="s">
        <v>794</v>
      </c>
      <c r="D124" s="244" t="s">
        <v>795</v>
      </c>
      <c r="E124" s="244" t="s">
        <v>796</v>
      </c>
      <c r="F124" s="244" t="s">
        <v>794</v>
      </c>
      <c r="G124" s="244" t="s">
        <v>794</v>
      </c>
      <c r="H124" s="240"/>
      <c r="I124" s="239"/>
      <c r="J124" s="239"/>
      <c r="K124" s="240"/>
    </row>
    <row r="125" spans="1:11" ht="16.5" thickBot="1" x14ac:dyDescent="0.3">
      <c r="A125" s="238"/>
      <c r="B125" s="263" t="s">
        <v>676</v>
      </c>
      <c r="C125" s="244" t="s">
        <v>797</v>
      </c>
      <c r="D125" s="244" t="s">
        <v>798</v>
      </c>
      <c r="E125" s="244" t="s">
        <v>795</v>
      </c>
      <c r="F125" s="244" t="s">
        <v>799</v>
      </c>
      <c r="G125" s="244" t="s">
        <v>799</v>
      </c>
      <c r="H125" s="240"/>
      <c r="I125" s="239"/>
      <c r="J125" s="239"/>
      <c r="K125" s="240"/>
    </row>
    <row r="126" spans="1:11" ht="16.5" thickBot="1" x14ac:dyDescent="0.3">
      <c r="A126" s="238"/>
      <c r="B126" s="263" t="s">
        <v>800</v>
      </c>
      <c r="C126" s="244" t="s">
        <v>649</v>
      </c>
      <c r="D126" s="244" t="s">
        <v>801</v>
      </c>
      <c r="E126" s="244" t="s">
        <v>797</v>
      </c>
      <c r="F126" s="244" t="s">
        <v>801</v>
      </c>
      <c r="G126" s="244" t="s">
        <v>801</v>
      </c>
      <c r="H126" s="240"/>
      <c r="I126" s="239"/>
      <c r="J126" s="239"/>
      <c r="K126" s="240"/>
    </row>
    <row r="127" spans="1:11" ht="16.5" thickBot="1" x14ac:dyDescent="0.3">
      <c r="A127" s="238"/>
      <c r="B127" s="263" t="s">
        <v>802</v>
      </c>
      <c r="C127" s="244" t="s">
        <v>803</v>
      </c>
      <c r="D127" s="244" t="s">
        <v>804</v>
      </c>
      <c r="E127" s="244" t="s">
        <v>801</v>
      </c>
      <c r="F127" s="244" t="s">
        <v>804</v>
      </c>
      <c r="G127" s="244" t="s">
        <v>804</v>
      </c>
      <c r="H127" s="240"/>
      <c r="I127" s="239"/>
      <c r="J127" s="239"/>
      <c r="K127" s="240"/>
    </row>
    <row r="128" spans="1:11" ht="16.5" thickBot="1" x14ac:dyDescent="0.3">
      <c r="A128" s="238"/>
      <c r="B128" s="263" t="s">
        <v>805</v>
      </c>
      <c r="C128" s="244" t="s">
        <v>806</v>
      </c>
      <c r="D128" s="244" t="s">
        <v>803</v>
      </c>
      <c r="E128" s="244" t="s">
        <v>804</v>
      </c>
      <c r="F128" s="244" t="s">
        <v>803</v>
      </c>
      <c r="G128" s="244" t="s">
        <v>803</v>
      </c>
      <c r="H128" s="240"/>
      <c r="I128" s="239"/>
      <c r="J128" s="239"/>
      <c r="K128" s="240"/>
    </row>
    <row r="129" spans="1:11" ht="16.5" thickBot="1" x14ac:dyDescent="0.3">
      <c r="A129" s="238"/>
      <c r="B129" s="263" t="s">
        <v>651</v>
      </c>
      <c r="C129" s="244" t="s">
        <v>807</v>
      </c>
      <c r="D129" s="244" t="s">
        <v>808</v>
      </c>
      <c r="E129" s="244" t="s">
        <v>809</v>
      </c>
      <c r="F129" s="244" t="s">
        <v>808</v>
      </c>
      <c r="G129" s="244" t="s">
        <v>808</v>
      </c>
      <c r="H129" s="240"/>
      <c r="I129" s="238"/>
      <c r="J129" s="239"/>
      <c r="K129" s="240"/>
    </row>
    <row r="130" spans="1:11" ht="15.75" x14ac:dyDescent="0.25">
      <c r="A130" s="258"/>
      <c r="B130" s="258"/>
      <c r="C130" s="258"/>
      <c r="D130" s="258"/>
      <c r="E130" s="258"/>
      <c r="F130" s="261"/>
      <c r="G130" s="258"/>
      <c r="H130" s="258"/>
      <c r="I130" s="240"/>
      <c r="J130" s="239"/>
      <c r="K130" s="240"/>
    </row>
    <row r="131" spans="1:11" ht="15.75" x14ac:dyDescent="0.25">
      <c r="A131" s="241" t="s">
        <v>810</v>
      </c>
      <c r="B131" s="238"/>
      <c r="C131" s="238"/>
      <c r="D131" s="238"/>
      <c r="E131" s="238"/>
      <c r="F131" s="238"/>
      <c r="G131" s="238"/>
      <c r="H131" s="238"/>
      <c r="I131" s="240"/>
      <c r="J131" s="239"/>
      <c r="K131" s="240"/>
    </row>
    <row r="132" spans="1:11" ht="16.5" thickBot="1" x14ac:dyDescent="0.3">
      <c r="A132" s="238"/>
      <c r="B132" s="238"/>
      <c r="C132" s="238"/>
      <c r="D132" s="238"/>
      <c r="E132" s="238"/>
      <c r="F132" s="238"/>
      <c r="G132" s="238"/>
      <c r="H132" s="238"/>
      <c r="I132" s="240"/>
      <c r="J132" s="239"/>
      <c r="K132" s="240"/>
    </row>
    <row r="133" spans="1:11" ht="16.5" thickBot="1" x14ac:dyDescent="0.3">
      <c r="A133" s="549" t="s">
        <v>641</v>
      </c>
      <c r="B133" s="549"/>
      <c r="C133" s="243"/>
      <c r="D133" s="549" t="s">
        <v>370</v>
      </c>
      <c r="E133" s="549"/>
      <c r="F133" s="245"/>
      <c r="G133" s="549" t="s">
        <v>642</v>
      </c>
      <c r="H133" s="549"/>
      <c r="I133" s="240"/>
      <c r="J133" s="239"/>
      <c r="K133" s="240"/>
    </row>
    <row r="134" spans="1:11" ht="16.5" thickBot="1" x14ac:dyDescent="0.3">
      <c r="A134" s="242" t="s">
        <v>702</v>
      </c>
      <c r="B134" s="242" t="s">
        <v>811</v>
      </c>
      <c r="C134" s="259"/>
      <c r="D134" s="242" t="s">
        <v>702</v>
      </c>
      <c r="E134" s="242" t="s">
        <v>811</v>
      </c>
      <c r="F134" s="245"/>
      <c r="G134" s="242" t="s">
        <v>702</v>
      </c>
      <c r="H134" s="242" t="s">
        <v>811</v>
      </c>
      <c r="I134" s="240"/>
      <c r="J134" s="239"/>
      <c r="K134" s="240"/>
    </row>
    <row r="135" spans="1:11" ht="16.5" thickBot="1" x14ac:dyDescent="0.3">
      <c r="A135" s="244" t="s">
        <v>705</v>
      </c>
      <c r="B135" s="244" t="s">
        <v>94</v>
      </c>
      <c r="C135" s="243"/>
      <c r="D135" s="244" t="s">
        <v>707</v>
      </c>
      <c r="E135" s="244" t="s">
        <v>73</v>
      </c>
      <c r="F135" s="245"/>
      <c r="G135" s="244" t="s">
        <v>709</v>
      </c>
      <c r="H135" s="244" t="s">
        <v>53</v>
      </c>
      <c r="I135" s="240"/>
      <c r="J135" s="239"/>
      <c r="K135" s="240"/>
    </row>
    <row r="136" spans="1:11" ht="16.5" thickBot="1" x14ac:dyDescent="0.3">
      <c r="A136" s="244" t="s">
        <v>710</v>
      </c>
      <c r="B136" s="244" t="s">
        <v>94</v>
      </c>
      <c r="C136" s="243"/>
      <c r="D136" s="244" t="s">
        <v>711</v>
      </c>
      <c r="E136" s="244" t="s">
        <v>73</v>
      </c>
      <c r="F136" s="245"/>
      <c r="G136" s="244" t="s">
        <v>712</v>
      </c>
      <c r="H136" s="244" t="s">
        <v>53</v>
      </c>
      <c r="I136" s="240"/>
      <c r="J136" s="239"/>
      <c r="K136" s="240"/>
    </row>
    <row r="137" spans="1:11" ht="16.5" thickBot="1" x14ac:dyDescent="0.3">
      <c r="A137" s="244" t="s">
        <v>713</v>
      </c>
      <c r="B137" s="244" t="s">
        <v>94</v>
      </c>
      <c r="C137" s="243"/>
      <c r="D137" s="244" t="s">
        <v>714</v>
      </c>
      <c r="E137" s="244" t="s">
        <v>73</v>
      </c>
      <c r="F137" s="245"/>
      <c r="G137" s="244" t="s">
        <v>716</v>
      </c>
      <c r="H137" s="244" t="s">
        <v>53</v>
      </c>
      <c r="I137" s="240"/>
      <c r="J137" s="239"/>
      <c r="K137" s="240"/>
    </row>
    <row r="138" spans="1:11" ht="16.5" thickBot="1" x14ac:dyDescent="0.3">
      <c r="A138" s="244" t="s">
        <v>718</v>
      </c>
      <c r="B138" s="244" t="s">
        <v>146</v>
      </c>
      <c r="C138" s="243"/>
      <c r="D138" s="244" t="s">
        <v>719</v>
      </c>
      <c r="E138" s="244" t="s">
        <v>73</v>
      </c>
      <c r="F138" s="245"/>
      <c r="G138" s="244" t="s">
        <v>721</v>
      </c>
      <c r="H138" s="244" t="s">
        <v>53</v>
      </c>
      <c r="I138" s="240"/>
      <c r="J138" s="239"/>
      <c r="K138" s="240"/>
    </row>
    <row r="139" spans="1:11" ht="16.5" thickBot="1" x14ac:dyDescent="0.3">
      <c r="A139" s="244" t="s">
        <v>723</v>
      </c>
      <c r="B139" s="244" t="s">
        <v>146</v>
      </c>
      <c r="C139" s="243"/>
      <c r="D139" s="244" t="s">
        <v>724</v>
      </c>
      <c r="E139" s="244" t="s">
        <v>73</v>
      </c>
      <c r="F139" s="245"/>
      <c r="G139" s="244" t="s">
        <v>725</v>
      </c>
      <c r="H139" s="244" t="s">
        <v>53</v>
      </c>
      <c r="I139" s="240"/>
      <c r="J139" s="239"/>
      <c r="K139" s="240"/>
    </row>
    <row r="140" spans="1:11" ht="16.5" thickBot="1" x14ac:dyDescent="0.3">
      <c r="A140" s="244" t="s">
        <v>726</v>
      </c>
      <c r="B140" s="244" t="s">
        <v>94</v>
      </c>
      <c r="C140" s="243"/>
      <c r="D140" s="244" t="s">
        <v>727</v>
      </c>
      <c r="E140" s="244" t="s">
        <v>73</v>
      </c>
      <c r="F140" s="245"/>
      <c r="G140" s="244" t="s">
        <v>728</v>
      </c>
      <c r="H140" s="244" t="s">
        <v>53</v>
      </c>
      <c r="I140" s="240"/>
      <c r="J140" s="239"/>
      <c r="K140" s="240"/>
    </row>
    <row r="141" spans="1:11" ht="16.5" thickBot="1" x14ac:dyDescent="0.3">
      <c r="A141" s="244" t="s">
        <v>729</v>
      </c>
      <c r="B141" s="244" t="s">
        <v>94</v>
      </c>
      <c r="C141" s="243"/>
      <c r="D141" s="244" t="s">
        <v>730</v>
      </c>
      <c r="E141" s="244" t="s">
        <v>73</v>
      </c>
      <c r="F141" s="245"/>
      <c r="G141" s="244" t="s">
        <v>732</v>
      </c>
      <c r="H141" s="244" t="s">
        <v>53</v>
      </c>
      <c r="I141" s="240"/>
      <c r="J141" s="239"/>
      <c r="K141" s="240"/>
    </row>
    <row r="142" spans="1:11" ht="16.5" thickBot="1" x14ac:dyDescent="0.3">
      <c r="A142" s="244" t="s">
        <v>733</v>
      </c>
      <c r="B142" s="244" t="s">
        <v>94</v>
      </c>
      <c r="C142" s="243"/>
      <c r="D142" s="243"/>
      <c r="E142" s="245"/>
      <c r="F142" s="245"/>
      <c r="G142" s="244" t="s">
        <v>734</v>
      </c>
      <c r="H142" s="244" t="s">
        <v>53</v>
      </c>
      <c r="I142" s="239"/>
      <c r="J142" s="239"/>
      <c r="K142" s="240"/>
    </row>
    <row r="143" spans="1:11" ht="16.5" thickBot="1" x14ac:dyDescent="0.3">
      <c r="A143" s="244" t="s">
        <v>735</v>
      </c>
      <c r="B143" s="244" t="s">
        <v>94</v>
      </c>
      <c r="C143" s="243"/>
      <c r="D143" s="243"/>
      <c r="E143" s="245"/>
      <c r="F143" s="245"/>
      <c r="G143" s="244" t="s">
        <v>736</v>
      </c>
      <c r="H143" s="244" t="s">
        <v>53</v>
      </c>
      <c r="I143" s="239"/>
      <c r="J143" s="239"/>
      <c r="K143" s="240"/>
    </row>
    <row r="144" spans="1:11" ht="16.5" thickBot="1" x14ac:dyDescent="0.3">
      <c r="A144" s="244" t="s">
        <v>737</v>
      </c>
      <c r="B144" s="244" t="s">
        <v>94</v>
      </c>
      <c r="C144" s="243"/>
      <c r="D144" s="243"/>
      <c r="E144" s="245"/>
      <c r="F144" s="245"/>
      <c r="G144" s="244" t="s">
        <v>738</v>
      </c>
      <c r="H144" s="244" t="s">
        <v>53</v>
      </c>
      <c r="I144" s="238"/>
      <c r="J144" s="239"/>
      <c r="K144" s="240"/>
    </row>
    <row r="145" spans="1:11" ht="16.5" thickBot="1" x14ac:dyDescent="0.3">
      <c r="A145" s="244" t="s">
        <v>739</v>
      </c>
      <c r="B145" s="244" t="s">
        <v>94</v>
      </c>
      <c r="C145" s="243"/>
      <c r="D145" s="243"/>
      <c r="E145" s="245"/>
      <c r="F145" s="245"/>
      <c r="G145" s="244" t="s">
        <v>740</v>
      </c>
      <c r="H145" s="244" t="s">
        <v>53</v>
      </c>
      <c r="I145" s="238"/>
      <c r="J145" s="239"/>
      <c r="K145" s="240"/>
    </row>
    <row r="146" spans="1:11" ht="16.5" thickBot="1" x14ac:dyDescent="0.3">
      <c r="A146" s="244" t="s">
        <v>741</v>
      </c>
      <c r="B146" s="244" t="s">
        <v>94</v>
      </c>
      <c r="C146" s="243"/>
      <c r="D146" s="243"/>
      <c r="E146" s="245"/>
      <c r="F146" s="245"/>
      <c r="G146" s="244" t="s">
        <v>742</v>
      </c>
      <c r="H146" s="244" t="s">
        <v>53</v>
      </c>
      <c r="I146" s="238"/>
      <c r="J146" s="239"/>
      <c r="K146" s="240"/>
    </row>
    <row r="147" spans="1:11" ht="16.5" thickBot="1" x14ac:dyDescent="0.3">
      <c r="A147" s="244" t="s">
        <v>743</v>
      </c>
      <c r="B147" s="244" t="s">
        <v>146</v>
      </c>
      <c r="C147" s="243"/>
      <c r="D147" s="243"/>
      <c r="E147" s="245"/>
      <c r="F147" s="245"/>
      <c r="G147" s="244" t="s">
        <v>744</v>
      </c>
      <c r="H147" s="244" t="s">
        <v>53</v>
      </c>
      <c r="I147" s="238"/>
      <c r="J147" s="239"/>
      <c r="K147" s="240"/>
    </row>
    <row r="148" spans="1:11" ht="16.5" thickBot="1" x14ac:dyDescent="0.3">
      <c r="A148" s="244" t="s">
        <v>745</v>
      </c>
      <c r="B148" s="244" t="s">
        <v>94</v>
      </c>
      <c r="C148" s="243"/>
      <c r="D148" s="243"/>
      <c r="E148" s="245"/>
      <c r="F148" s="245"/>
      <c r="G148" s="244" t="s">
        <v>746</v>
      </c>
      <c r="H148" s="244" t="s">
        <v>53</v>
      </c>
      <c r="I148" s="238"/>
      <c r="J148" s="239"/>
      <c r="K148" s="240"/>
    </row>
    <row r="149" spans="1:11" ht="16.5" thickBot="1" x14ac:dyDescent="0.3">
      <c r="A149" s="244" t="s">
        <v>747</v>
      </c>
      <c r="B149" s="244" t="s">
        <v>94</v>
      </c>
      <c r="C149" s="243"/>
      <c r="D149" s="243"/>
      <c r="E149" s="245"/>
      <c r="F149" s="245"/>
      <c r="G149" s="244" t="s">
        <v>748</v>
      </c>
      <c r="H149" s="244" t="s">
        <v>53</v>
      </c>
      <c r="I149" s="238"/>
      <c r="J149" s="239"/>
      <c r="K149" s="240"/>
    </row>
    <row r="150" spans="1:11" ht="16.5" thickBot="1" x14ac:dyDescent="0.3">
      <c r="A150" s="244" t="s">
        <v>750</v>
      </c>
      <c r="B150" s="244" t="s">
        <v>94</v>
      </c>
      <c r="C150" s="243"/>
      <c r="D150" s="243"/>
      <c r="E150" s="245"/>
      <c r="F150" s="245"/>
      <c r="G150" s="238"/>
      <c r="H150" s="238"/>
      <c r="I150" s="238"/>
      <c r="J150" s="239"/>
      <c r="K150" s="240"/>
    </row>
    <row r="151" spans="1:11" ht="15.75" x14ac:dyDescent="0.25">
      <c r="A151" s="258"/>
      <c r="B151" s="258"/>
      <c r="C151" s="258"/>
      <c r="D151" s="258"/>
      <c r="E151" s="258"/>
      <c r="F151" s="261"/>
      <c r="G151" s="258"/>
      <c r="H151" s="258"/>
      <c r="I151" s="238"/>
      <c r="J151" s="239"/>
      <c r="K151" s="240"/>
    </row>
    <row r="152" spans="1:11" ht="15.75" x14ac:dyDescent="0.25">
      <c r="A152" s="258"/>
      <c r="B152" s="258"/>
      <c r="C152" s="258"/>
      <c r="D152" s="258"/>
      <c r="E152" s="258"/>
      <c r="F152" s="261"/>
      <c r="G152" s="258"/>
      <c r="H152" s="258"/>
      <c r="I152" s="238"/>
      <c r="J152" s="239"/>
      <c r="K152" s="240"/>
    </row>
    <row r="153" spans="1:11" ht="15.75" x14ac:dyDescent="0.25">
      <c r="A153" s="264" t="s">
        <v>812</v>
      </c>
      <c r="B153" s="238"/>
      <c r="C153" s="238"/>
      <c r="D153" s="238"/>
      <c r="E153" s="238"/>
      <c r="F153" s="238"/>
      <c r="G153" s="238"/>
      <c r="H153" s="258"/>
      <c r="I153" s="239"/>
      <c r="J153" s="239"/>
      <c r="K153" s="240"/>
    </row>
    <row r="154" spans="1:11" ht="16.5" thickBot="1" x14ac:dyDescent="0.3">
      <c r="A154" s="238"/>
      <c r="B154" s="238"/>
      <c r="C154" s="238"/>
      <c r="D154" s="238"/>
      <c r="E154" s="238"/>
      <c r="F154" s="238"/>
      <c r="G154" s="238"/>
      <c r="H154" s="258"/>
      <c r="I154" s="239"/>
      <c r="J154" s="239"/>
      <c r="K154" s="240"/>
    </row>
    <row r="155" spans="1:11" ht="16.5" thickBot="1" x14ac:dyDescent="0.3">
      <c r="A155" s="568" t="s">
        <v>768</v>
      </c>
      <c r="B155" s="569"/>
      <c r="C155" s="265" t="s">
        <v>641</v>
      </c>
      <c r="D155" s="258"/>
      <c r="E155" s="256" t="s">
        <v>768</v>
      </c>
      <c r="F155" s="257" t="s">
        <v>642</v>
      </c>
      <c r="G155" s="258"/>
      <c r="H155" s="256" t="s">
        <v>768</v>
      </c>
      <c r="I155" s="257" t="s">
        <v>370</v>
      </c>
      <c r="J155" s="565"/>
      <c r="K155" s="565"/>
    </row>
    <row r="156" spans="1:11" ht="16.5" thickBot="1" x14ac:dyDescent="0.3">
      <c r="A156" s="566" t="s">
        <v>771</v>
      </c>
      <c r="B156" s="567"/>
      <c r="C156" s="266" t="s">
        <v>813</v>
      </c>
      <c r="D156" s="258"/>
      <c r="E156" s="244" t="s">
        <v>772</v>
      </c>
      <c r="F156" s="244" t="s">
        <v>813</v>
      </c>
      <c r="G156" s="258"/>
      <c r="H156" s="244" t="s">
        <v>772</v>
      </c>
      <c r="I156" s="244" t="s">
        <v>814</v>
      </c>
      <c r="J156" s="565"/>
      <c r="K156" s="565"/>
    </row>
    <row r="157" spans="1:11" ht="16.5" thickBot="1" x14ac:dyDescent="0.3">
      <c r="A157" s="566" t="s">
        <v>773</v>
      </c>
      <c r="B157" s="567"/>
      <c r="C157" s="266" t="s">
        <v>813</v>
      </c>
      <c r="D157" s="258"/>
      <c r="E157" s="244" t="s">
        <v>774</v>
      </c>
      <c r="F157" s="244" t="s">
        <v>815</v>
      </c>
      <c r="G157" s="258"/>
      <c r="H157" s="244" t="s">
        <v>774</v>
      </c>
      <c r="I157" s="244" t="s">
        <v>815</v>
      </c>
      <c r="J157" s="565"/>
      <c r="K157" s="565"/>
    </row>
    <row r="158" spans="1:11" ht="16.5" thickBot="1" x14ac:dyDescent="0.3">
      <c r="A158" s="566" t="s">
        <v>775</v>
      </c>
      <c r="B158" s="567"/>
      <c r="C158" s="266" t="s">
        <v>813</v>
      </c>
      <c r="D158" s="258"/>
      <c r="E158" s="244" t="s">
        <v>776</v>
      </c>
      <c r="F158" s="244" t="s">
        <v>815</v>
      </c>
      <c r="G158" s="258"/>
      <c r="H158" s="244" t="s">
        <v>776</v>
      </c>
      <c r="I158" s="244" t="s">
        <v>815</v>
      </c>
      <c r="J158" s="565"/>
      <c r="K158" s="565"/>
    </row>
    <row r="159" spans="1:11" ht="16.5" thickBot="1" x14ac:dyDescent="0.3">
      <c r="A159" s="566" t="s">
        <v>777</v>
      </c>
      <c r="B159" s="567"/>
      <c r="C159" s="266" t="s">
        <v>813</v>
      </c>
      <c r="D159" s="258"/>
      <c r="E159" s="244" t="s">
        <v>778</v>
      </c>
      <c r="F159" s="244" t="s">
        <v>815</v>
      </c>
      <c r="G159" s="258"/>
      <c r="H159" s="244" t="s">
        <v>778</v>
      </c>
      <c r="I159" s="244" t="s">
        <v>815</v>
      </c>
      <c r="J159" s="565"/>
      <c r="K159" s="565"/>
    </row>
    <row r="160" spans="1:11" ht="16.5" thickBot="1" x14ac:dyDescent="0.3">
      <c r="A160" s="566" t="s">
        <v>779</v>
      </c>
      <c r="B160" s="567"/>
      <c r="C160" s="266" t="s">
        <v>813</v>
      </c>
      <c r="D160" s="258"/>
      <c r="E160" s="244" t="s">
        <v>780</v>
      </c>
      <c r="F160" s="244" t="s">
        <v>815</v>
      </c>
      <c r="G160" s="258"/>
      <c r="H160" s="244" t="s">
        <v>780</v>
      </c>
      <c r="I160" s="244" t="s">
        <v>815</v>
      </c>
      <c r="J160" s="565"/>
      <c r="K160" s="565"/>
    </row>
    <row r="161" spans="1:11" ht="16.5" thickBot="1" x14ac:dyDescent="0.3">
      <c r="A161" s="566" t="s">
        <v>781</v>
      </c>
      <c r="B161" s="567"/>
      <c r="C161" s="266" t="s">
        <v>813</v>
      </c>
      <c r="D161" s="258"/>
      <c r="E161" s="244" t="s">
        <v>782</v>
      </c>
      <c r="F161" s="244" t="s">
        <v>815</v>
      </c>
      <c r="G161" s="258"/>
      <c r="H161" s="244" t="s">
        <v>782</v>
      </c>
      <c r="I161" s="244" t="s">
        <v>815</v>
      </c>
      <c r="J161" s="565"/>
      <c r="K161" s="565"/>
    </row>
    <row r="162" spans="1:11" ht="16.5" thickBot="1" x14ac:dyDescent="0.3">
      <c r="A162" s="566" t="s">
        <v>816</v>
      </c>
      <c r="B162" s="567"/>
      <c r="C162" s="266" t="s">
        <v>813</v>
      </c>
      <c r="D162" s="258"/>
      <c r="E162" s="244" t="s">
        <v>784</v>
      </c>
      <c r="F162" s="244" t="s">
        <v>815</v>
      </c>
      <c r="G162" s="258"/>
      <c r="H162" s="244" t="s">
        <v>784</v>
      </c>
      <c r="I162" s="244" t="s">
        <v>815</v>
      </c>
      <c r="J162" s="565"/>
      <c r="K162" s="565"/>
    </row>
    <row r="163" spans="1:11" ht="15.75" x14ac:dyDescent="0.25">
      <c r="A163" s="258"/>
      <c r="B163" s="258"/>
      <c r="C163" s="258"/>
      <c r="D163" s="258"/>
      <c r="E163" s="258"/>
      <c r="F163" s="261"/>
      <c r="G163" s="258"/>
      <c r="H163" s="258"/>
      <c r="I163" s="239"/>
      <c r="J163" s="239"/>
      <c r="K163" s="240"/>
    </row>
    <row r="164" spans="1:11" ht="15.75" x14ac:dyDescent="0.25">
      <c r="A164" s="258"/>
      <c r="B164" s="258"/>
      <c r="C164" s="258"/>
      <c r="D164" s="258"/>
      <c r="E164" s="258"/>
      <c r="F164" s="261"/>
      <c r="G164" s="258"/>
      <c r="H164" s="258"/>
      <c r="I164" s="239"/>
      <c r="J164" s="239"/>
      <c r="K164" s="240"/>
    </row>
    <row r="165" spans="1:11" ht="15.75" x14ac:dyDescent="0.25">
      <c r="A165" s="251" t="s">
        <v>817</v>
      </c>
      <c r="B165" s="238"/>
      <c r="C165" s="238"/>
      <c r="D165" s="238"/>
      <c r="E165" s="238"/>
      <c r="F165" s="238"/>
      <c r="G165" s="238"/>
      <c r="H165" s="238"/>
      <c r="I165" s="238"/>
      <c r="J165" s="239"/>
      <c r="K165" s="240"/>
    </row>
    <row r="166" spans="1:11" ht="15.75" x14ac:dyDescent="0.25">
      <c r="A166" s="252" t="s">
        <v>818</v>
      </c>
      <c r="B166" s="238"/>
      <c r="C166" s="238"/>
      <c r="D166" s="238"/>
      <c r="E166" s="238"/>
      <c r="F166" s="238"/>
      <c r="G166" s="238"/>
      <c r="H166" s="238"/>
      <c r="I166" s="238"/>
      <c r="J166" s="239"/>
      <c r="K166" s="240"/>
    </row>
    <row r="167" spans="1:11" ht="15.75" x14ac:dyDescent="0.25">
      <c r="A167" s="252" t="s">
        <v>819</v>
      </c>
      <c r="B167" s="238"/>
      <c r="C167" s="238"/>
      <c r="D167" s="238"/>
      <c r="E167" s="238"/>
      <c r="F167" s="238"/>
      <c r="G167" s="238"/>
      <c r="H167" s="238"/>
      <c r="I167" s="238"/>
      <c r="J167" s="239"/>
      <c r="K167" s="240"/>
    </row>
    <row r="168" spans="1:11" ht="15.75" x14ac:dyDescent="0.25">
      <c r="A168" s="252" t="s">
        <v>820</v>
      </c>
      <c r="B168" s="238"/>
      <c r="C168" s="238"/>
      <c r="D168" s="238"/>
      <c r="E168" s="238"/>
      <c r="F168" s="238"/>
      <c r="G168" s="238"/>
      <c r="H168" s="238"/>
      <c r="I168" s="238"/>
      <c r="J168" s="239"/>
      <c r="K168" s="240"/>
    </row>
    <row r="169" spans="1:11" ht="15.75" x14ac:dyDescent="0.25">
      <c r="A169" s="252" t="s">
        <v>821</v>
      </c>
      <c r="B169" s="238"/>
      <c r="C169" s="238"/>
      <c r="D169" s="238"/>
      <c r="E169" s="238"/>
      <c r="F169" s="238"/>
      <c r="G169" s="238"/>
      <c r="H169" s="238"/>
      <c r="I169" s="238"/>
      <c r="J169" s="239"/>
      <c r="K169" s="240"/>
    </row>
    <row r="170" spans="1:11" ht="15.75" x14ac:dyDescent="0.25">
      <c r="A170" s="252" t="s">
        <v>822</v>
      </c>
      <c r="B170" s="238"/>
      <c r="C170" s="238"/>
      <c r="D170" s="238"/>
      <c r="E170" s="238"/>
      <c r="F170" s="238"/>
      <c r="G170" s="238"/>
      <c r="H170" s="238"/>
      <c r="I170" s="238"/>
      <c r="J170" s="239"/>
      <c r="K170" s="240"/>
    </row>
    <row r="171" spans="1:11" ht="15.75" x14ac:dyDescent="0.25">
      <c r="A171" s="258"/>
      <c r="B171" s="258"/>
      <c r="C171" s="258"/>
      <c r="D171" s="258"/>
      <c r="E171" s="258"/>
      <c r="F171" s="261"/>
      <c r="G171" s="258"/>
      <c r="H171" s="258"/>
      <c r="I171" s="239"/>
      <c r="J171" s="239"/>
      <c r="K171" s="240"/>
    </row>
    <row r="172" spans="1:11" ht="15.75" x14ac:dyDescent="0.25">
      <c r="A172" s="258"/>
      <c r="B172" s="258"/>
      <c r="C172" s="258"/>
      <c r="D172" s="258"/>
      <c r="E172" s="258"/>
      <c r="F172" s="261"/>
      <c r="G172" s="258"/>
      <c r="H172" s="258"/>
      <c r="I172" s="239"/>
      <c r="J172" s="239"/>
      <c r="K172" s="240"/>
    </row>
    <row r="173" spans="1:11" ht="15.75" x14ac:dyDescent="0.25">
      <c r="A173" s="258"/>
      <c r="B173" s="258"/>
      <c r="C173" s="258"/>
      <c r="D173" s="258"/>
      <c r="E173" s="258"/>
      <c r="F173" s="261"/>
      <c r="G173" s="258"/>
      <c r="H173" s="258"/>
      <c r="I173" s="239"/>
      <c r="J173" s="239"/>
      <c r="K173" s="240"/>
    </row>
    <row r="174" spans="1:11" ht="16.5" thickBot="1" x14ac:dyDescent="0.3">
      <c r="A174" s="258"/>
      <c r="B174" s="258"/>
      <c r="C174" s="258"/>
      <c r="D174" s="258"/>
      <c r="E174" s="258"/>
      <c r="F174" s="261"/>
      <c r="G174" s="258"/>
      <c r="H174" s="258"/>
      <c r="I174" s="239"/>
      <c r="J174" s="239"/>
      <c r="K174" s="240"/>
    </row>
    <row r="175" spans="1:11" ht="16.5" thickBot="1" x14ac:dyDescent="0.3">
      <c r="A175" s="556" t="s">
        <v>823</v>
      </c>
      <c r="B175" s="557"/>
      <c r="C175" s="242" t="s">
        <v>641</v>
      </c>
      <c r="D175" s="242" t="s">
        <v>370</v>
      </c>
      <c r="E175" s="242" t="s">
        <v>642</v>
      </c>
      <c r="F175" s="261"/>
      <c r="G175" s="238"/>
      <c r="H175" s="258"/>
      <c r="I175" s="239"/>
      <c r="J175" s="239"/>
      <c r="K175" s="240"/>
    </row>
    <row r="176" spans="1:11" ht="16.5" thickBot="1" x14ac:dyDescent="0.3">
      <c r="A176" s="564" t="s">
        <v>824</v>
      </c>
      <c r="B176" s="563"/>
      <c r="C176" s="244"/>
      <c r="D176" s="244"/>
      <c r="E176" s="244"/>
      <c r="F176" s="261"/>
      <c r="G176" s="238"/>
      <c r="H176" s="258"/>
      <c r="I176" s="239"/>
      <c r="J176" s="239"/>
      <c r="K176" s="240"/>
    </row>
    <row r="177" spans="1:11" ht="16.5" thickBot="1" x14ac:dyDescent="0.3">
      <c r="A177" s="564" t="s">
        <v>825</v>
      </c>
      <c r="B177" s="563"/>
      <c r="C177" s="244"/>
      <c r="D177" s="244"/>
      <c r="E177" s="244"/>
      <c r="F177" s="261"/>
      <c r="G177" s="238"/>
      <c r="H177" s="258"/>
      <c r="I177" s="239"/>
      <c r="J177" s="239"/>
      <c r="K177" s="240"/>
    </row>
    <row r="178" spans="1:11" ht="16.5" thickBot="1" x14ac:dyDescent="0.3">
      <c r="A178" s="564" t="s">
        <v>826</v>
      </c>
      <c r="B178" s="563"/>
      <c r="C178" s="244">
        <v>52260</v>
      </c>
      <c r="D178" s="244">
        <v>52260</v>
      </c>
      <c r="E178" s="244">
        <v>52260</v>
      </c>
      <c r="F178" s="261"/>
      <c r="G178" s="238"/>
      <c r="H178" s="258"/>
      <c r="I178" s="239"/>
      <c r="J178" s="239"/>
      <c r="K178" s="240"/>
    </row>
    <row r="179" spans="1:11" ht="15.75" x14ac:dyDescent="0.25">
      <c r="A179" s="258"/>
      <c r="B179" s="258"/>
      <c r="C179" s="258"/>
      <c r="D179" s="258"/>
      <c r="E179" s="258"/>
      <c r="F179" s="238"/>
      <c r="G179" s="238"/>
      <c r="H179" s="258"/>
      <c r="I179" s="239"/>
      <c r="J179" s="239"/>
      <c r="K179" s="240"/>
    </row>
    <row r="180" spans="1:11" ht="15.75" x14ac:dyDescent="0.25">
      <c r="A180" s="258"/>
      <c r="B180" s="258"/>
      <c r="C180" s="258"/>
      <c r="D180" s="258"/>
      <c r="E180" s="258"/>
      <c r="F180" s="261"/>
      <c r="G180" s="258"/>
      <c r="H180" s="258"/>
      <c r="I180" s="239"/>
      <c r="J180" s="239"/>
      <c r="K180" s="240"/>
    </row>
    <row r="181" spans="1:11" ht="15.75" x14ac:dyDescent="0.25">
      <c r="A181" s="251" t="s">
        <v>827</v>
      </c>
      <c r="B181" s="238"/>
      <c r="C181" s="238"/>
      <c r="D181" s="238"/>
      <c r="E181" s="238"/>
      <c r="F181" s="261"/>
      <c r="G181" s="258"/>
      <c r="H181" s="258"/>
      <c r="I181" s="239"/>
      <c r="J181" s="239"/>
      <c r="K181" s="240"/>
    </row>
    <row r="182" spans="1:11" ht="15.75" x14ac:dyDescent="0.25">
      <c r="A182" s="238" t="s">
        <v>828</v>
      </c>
      <c r="B182" s="238"/>
      <c r="C182" s="238"/>
      <c r="D182" s="238"/>
      <c r="E182" s="238"/>
      <c r="F182" s="261"/>
      <c r="G182" s="258"/>
      <c r="H182" s="258"/>
      <c r="I182" s="239"/>
      <c r="J182" s="239"/>
      <c r="K182" s="240"/>
    </row>
    <row r="183" spans="1:11" ht="15.75" x14ac:dyDescent="0.25">
      <c r="A183" s="238" t="s">
        <v>829</v>
      </c>
      <c r="B183" s="238"/>
      <c r="C183" s="238"/>
      <c r="D183" s="238"/>
      <c r="E183" s="238"/>
      <c r="F183" s="261"/>
      <c r="G183" s="258"/>
      <c r="H183" s="258"/>
      <c r="I183" s="239"/>
      <c r="J183" s="239"/>
      <c r="K183" s="240"/>
    </row>
    <row r="184" spans="1:11" ht="15.75" x14ac:dyDescent="0.25">
      <c r="A184" s="238" t="s">
        <v>830</v>
      </c>
      <c r="B184" s="238"/>
      <c r="C184" s="238"/>
      <c r="D184" s="238"/>
      <c r="E184" s="238"/>
      <c r="F184" s="261"/>
      <c r="G184" s="258"/>
      <c r="H184" s="238"/>
      <c r="I184" s="238"/>
      <c r="J184" s="239"/>
      <c r="K184" s="240"/>
    </row>
    <row r="185" spans="1:11" ht="15.75" x14ac:dyDescent="0.25">
      <c r="A185" s="238" t="s">
        <v>831</v>
      </c>
      <c r="B185" s="238"/>
      <c r="C185" s="238"/>
      <c r="D185" s="238"/>
      <c r="E185" s="238"/>
      <c r="F185" s="261"/>
      <c r="G185" s="258"/>
      <c r="H185" s="238"/>
      <c r="I185" s="238"/>
      <c r="J185" s="239"/>
      <c r="K185" s="240"/>
    </row>
    <row r="186" spans="1:11" ht="15.75" x14ac:dyDescent="0.25">
      <c r="A186" s="238"/>
      <c r="B186" s="238"/>
      <c r="C186" s="238"/>
      <c r="D186" s="238"/>
      <c r="E186" s="238"/>
      <c r="F186" s="261"/>
      <c r="G186" s="258"/>
      <c r="H186" s="238"/>
      <c r="I186" s="238"/>
      <c r="J186" s="239"/>
      <c r="K186" s="240"/>
    </row>
    <row r="187" spans="1:11" ht="15.75" x14ac:dyDescent="0.25">
      <c r="A187" s="241" t="s">
        <v>832</v>
      </c>
      <c r="B187" s="238"/>
      <c r="C187" s="238"/>
      <c r="D187" s="238"/>
      <c r="E187" s="238"/>
      <c r="F187" s="261"/>
      <c r="G187" s="258"/>
      <c r="H187" s="238"/>
      <c r="I187" s="238"/>
      <c r="J187" s="239"/>
      <c r="K187" s="240"/>
    </row>
    <row r="188" spans="1:11" ht="15.75" x14ac:dyDescent="0.25">
      <c r="A188" s="238" t="s">
        <v>833</v>
      </c>
      <c r="B188" s="238"/>
      <c r="C188" s="238"/>
      <c r="D188" s="238"/>
      <c r="E188" s="238"/>
      <c r="F188" s="261"/>
      <c r="G188" s="258"/>
      <c r="H188" s="238"/>
      <c r="I188" s="238"/>
      <c r="J188" s="239"/>
      <c r="K188" s="240"/>
    </row>
    <row r="189" spans="1:11" ht="15.75" x14ac:dyDescent="0.25">
      <c r="A189" s="258"/>
      <c r="B189" s="258"/>
      <c r="C189" s="258"/>
      <c r="D189" s="258"/>
      <c r="E189" s="258"/>
      <c r="F189" s="261"/>
      <c r="G189" s="258"/>
      <c r="H189" s="238"/>
      <c r="I189" s="238"/>
      <c r="J189" s="239"/>
      <c r="K189" s="240"/>
    </row>
    <row r="190" spans="1:11" ht="15.75" x14ac:dyDescent="0.25">
      <c r="A190" s="258"/>
      <c r="B190" s="258"/>
      <c r="C190" s="258"/>
      <c r="D190" s="258"/>
      <c r="E190" s="258"/>
      <c r="F190" s="261"/>
      <c r="G190" s="258"/>
      <c r="H190" s="238"/>
      <c r="I190" s="238"/>
      <c r="J190" s="239"/>
      <c r="K190" s="240"/>
    </row>
  </sheetData>
  <mergeCells count="32">
    <mergeCell ref="A175:B175"/>
    <mergeCell ref="A176:B176"/>
    <mergeCell ref="A177:B177"/>
    <mergeCell ref="A178:B178"/>
    <mergeCell ref="J155:K162"/>
    <mergeCell ref="A156:B156"/>
    <mergeCell ref="A157:B157"/>
    <mergeCell ref="A158:B158"/>
    <mergeCell ref="A159:B159"/>
    <mergeCell ref="A160:B160"/>
    <mergeCell ref="A161:B161"/>
    <mergeCell ref="A162:B162"/>
    <mergeCell ref="A155:B155"/>
    <mergeCell ref="B122:B123"/>
    <mergeCell ref="C122:E122"/>
    <mergeCell ref="A133:B133"/>
    <mergeCell ref="D133:E133"/>
    <mergeCell ref="G133:H133"/>
    <mergeCell ref="A103:H103"/>
    <mergeCell ref="A106:A107"/>
    <mergeCell ref="B106:C106"/>
    <mergeCell ref="E106:E107"/>
    <mergeCell ref="F106:G106"/>
    <mergeCell ref="H106:I106"/>
    <mergeCell ref="A71:B71"/>
    <mergeCell ref="D71:E71"/>
    <mergeCell ref="G71:H71"/>
    <mergeCell ref="A3:I3"/>
    <mergeCell ref="C34:D34"/>
    <mergeCell ref="C35:D35"/>
    <mergeCell ref="C36:D36"/>
    <mergeCell ref="C37:D37"/>
  </mergeCells>
  <pageMargins left="0.7" right="0.7" top="0.75" bottom="0.75" header="0.3" footer="0.3"/>
  <pageSetup paperSize="9" scale="61" orientation="portrait" r:id="rId1"/>
  <headerFooter>
    <oddHeader>&amp;C&amp;14Infusion Spec</oddHeader>
  </headerFooter>
  <rowBreaks count="3" manualBreakCount="3">
    <brk id="66" max="8" man="1"/>
    <brk id="130" max="8" man="1"/>
    <brk id="188" max="8" man="1"/>
  </rowBreaks>
  <colBreaks count="1" manualBreakCount="1">
    <brk id="9" max="18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2D0E6-FFBF-4446-B3BD-E3412BCBF357}">
  <dimension ref="A1:C30"/>
  <sheetViews>
    <sheetView workbookViewId="0">
      <selection activeCell="F28" sqref="F28"/>
    </sheetView>
  </sheetViews>
  <sheetFormatPr defaultRowHeight="21" x14ac:dyDescent="0.35"/>
  <cols>
    <col min="1" max="1" width="33" style="155" customWidth="1"/>
    <col min="2" max="2" width="9.140625" style="155"/>
    <col min="3" max="3" width="14.42578125" style="155" customWidth="1"/>
  </cols>
  <sheetData>
    <row r="1" spans="1:3" ht="24" x14ac:dyDescent="0.4">
      <c r="A1" s="49" t="s">
        <v>1196</v>
      </c>
    </row>
    <row r="3" spans="1:3" x14ac:dyDescent="0.35">
      <c r="A3" s="155" t="s">
        <v>1197</v>
      </c>
      <c r="C3" s="155" t="s">
        <v>1198</v>
      </c>
    </row>
    <row r="4" spans="1:3" x14ac:dyDescent="0.35">
      <c r="A4" s="155" t="s">
        <v>1224</v>
      </c>
      <c r="C4" s="155" t="s">
        <v>1225</v>
      </c>
    </row>
    <row r="5" spans="1:3" x14ac:dyDescent="0.35">
      <c r="A5" s="155" t="s">
        <v>1199</v>
      </c>
      <c r="C5" s="155" t="s">
        <v>1226</v>
      </c>
    </row>
    <row r="6" spans="1:3" x14ac:dyDescent="0.35">
      <c r="A6" s="155" t="s">
        <v>1200</v>
      </c>
      <c r="C6" s="155" t="s">
        <v>1227</v>
      </c>
    </row>
    <row r="7" spans="1:3" x14ac:dyDescent="0.35">
      <c r="A7" s="155" t="s">
        <v>1201</v>
      </c>
      <c r="C7" s="155" t="s">
        <v>1228</v>
      </c>
    </row>
    <row r="8" spans="1:3" x14ac:dyDescent="0.35">
      <c r="A8" s="155" t="s">
        <v>1202</v>
      </c>
      <c r="C8" s="155" t="s">
        <v>1229</v>
      </c>
    </row>
    <row r="9" spans="1:3" x14ac:dyDescent="0.35">
      <c r="A9" s="155" t="s">
        <v>1203</v>
      </c>
      <c r="C9" s="155" t="s">
        <v>1206</v>
      </c>
    </row>
    <row r="10" spans="1:3" x14ac:dyDescent="0.35">
      <c r="A10" s="155" t="s">
        <v>1204</v>
      </c>
      <c r="C10" s="155" t="s">
        <v>1208</v>
      </c>
    </row>
    <row r="11" spans="1:3" x14ac:dyDescent="0.35">
      <c r="A11" s="155" t="s">
        <v>1205</v>
      </c>
      <c r="C11" s="155" t="s">
        <v>1210</v>
      </c>
    </row>
    <row r="12" spans="1:3" x14ac:dyDescent="0.35">
      <c r="A12" s="155" t="s">
        <v>1207</v>
      </c>
      <c r="C12" s="155" t="s">
        <v>1230</v>
      </c>
    </row>
    <row r="13" spans="1:3" x14ac:dyDescent="0.35">
      <c r="A13" s="155" t="s">
        <v>1209</v>
      </c>
      <c r="C13" s="155" t="s">
        <v>1231</v>
      </c>
    </row>
    <row r="14" spans="1:3" x14ac:dyDescent="0.35">
      <c r="A14" s="155" t="s">
        <v>1211</v>
      </c>
      <c r="C14" s="155" t="s">
        <v>1232</v>
      </c>
    </row>
    <row r="15" spans="1:3" x14ac:dyDescent="0.35">
      <c r="A15" s="155" t="s">
        <v>1233</v>
      </c>
      <c r="C15" s="155" t="s">
        <v>1282</v>
      </c>
    </row>
    <row r="16" spans="1:3" x14ac:dyDescent="0.35">
      <c r="A16" s="155" t="s">
        <v>1234</v>
      </c>
      <c r="C16" s="155" t="s">
        <v>1235</v>
      </c>
    </row>
    <row r="17" spans="1:3" x14ac:dyDescent="0.35">
      <c r="A17" s="155" t="s">
        <v>1212</v>
      </c>
      <c r="C17" s="155" t="s">
        <v>1236</v>
      </c>
    </row>
    <row r="18" spans="1:3" x14ac:dyDescent="0.35">
      <c r="A18" s="155" t="s">
        <v>1213</v>
      </c>
      <c r="C18" s="155" t="s">
        <v>1288</v>
      </c>
    </row>
    <row r="19" spans="1:3" x14ac:dyDescent="0.35">
      <c r="A19" s="155" t="s">
        <v>1214</v>
      </c>
      <c r="C19" s="155" t="s">
        <v>1283</v>
      </c>
    </row>
    <row r="20" spans="1:3" x14ac:dyDescent="0.35">
      <c r="A20" s="155" t="s">
        <v>1217</v>
      </c>
      <c r="C20" s="155" t="s">
        <v>1284</v>
      </c>
    </row>
    <row r="21" spans="1:3" x14ac:dyDescent="0.35">
      <c r="A21" s="155" t="s">
        <v>1219</v>
      </c>
      <c r="C21" s="155" t="s">
        <v>1287</v>
      </c>
    </row>
    <row r="22" spans="1:3" x14ac:dyDescent="0.35">
      <c r="A22" s="155" t="s">
        <v>1218</v>
      </c>
      <c r="C22" s="155" t="s">
        <v>1285</v>
      </c>
    </row>
    <row r="23" spans="1:3" x14ac:dyDescent="0.35">
      <c r="A23" s="155" t="s">
        <v>1237</v>
      </c>
      <c r="C23" s="155" t="s">
        <v>1239</v>
      </c>
    </row>
    <row r="24" spans="1:3" x14ac:dyDescent="0.35">
      <c r="A24" s="155" t="s">
        <v>1238</v>
      </c>
      <c r="C24" s="155" t="s">
        <v>1289</v>
      </c>
    </row>
    <row r="25" spans="1:3" x14ac:dyDescent="0.35">
      <c r="A25" s="155" t="s">
        <v>1220</v>
      </c>
      <c r="C25" s="155" t="s">
        <v>1290</v>
      </c>
    </row>
    <row r="26" spans="1:3" x14ac:dyDescent="0.35">
      <c r="A26" s="155" t="s">
        <v>1221</v>
      </c>
      <c r="C26" s="155" t="s">
        <v>1222</v>
      </c>
    </row>
    <row r="27" spans="1:3" x14ac:dyDescent="0.35">
      <c r="A27" s="155" t="s">
        <v>1215</v>
      </c>
      <c r="C27" s="155" t="s">
        <v>1286</v>
      </c>
    </row>
    <row r="28" spans="1:3" x14ac:dyDescent="0.35">
      <c r="A28" s="155" t="s">
        <v>1216</v>
      </c>
      <c r="C28" s="155" t="s">
        <v>1291</v>
      </c>
    </row>
    <row r="29" spans="1:3" x14ac:dyDescent="0.35">
      <c r="A29" s="155" t="s">
        <v>1280</v>
      </c>
      <c r="C29" s="155" t="s">
        <v>1279</v>
      </c>
    </row>
    <row r="30" spans="1:3" x14ac:dyDescent="0.35">
      <c r="A30" s="155" t="s">
        <v>1223</v>
      </c>
      <c r="C30" s="155" t="s">
        <v>1292</v>
      </c>
    </row>
  </sheetData>
  <phoneticPr fontId="73" type="noConversion"/>
  <pageMargins left="0.7" right="0.7" top="0.75" bottom="0.75" header="0.3" footer="0.3"/>
  <pageSetup paperSize="9" orientation="portrait" r:id="rId1"/>
  <customProperties>
    <customPr name="SSC_SHEET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7678-986D-4F71-BF5B-E026BD1F93DD}">
  <dimension ref="A1:N51"/>
  <sheetViews>
    <sheetView view="pageBreakPreview" zoomScaleNormal="100" zoomScaleSheetLayoutView="100" workbookViewId="0">
      <selection activeCell="N41" sqref="N41"/>
    </sheetView>
  </sheetViews>
  <sheetFormatPr defaultRowHeight="15" x14ac:dyDescent="0.25"/>
  <cols>
    <col min="1" max="1" width="6.28515625" style="273" customWidth="1"/>
    <col min="2" max="2" width="6.140625" customWidth="1"/>
    <col min="3" max="11" width="7.7109375" customWidth="1"/>
    <col min="12" max="20" width="8.7109375" customWidth="1"/>
  </cols>
  <sheetData>
    <row r="1" spans="1:14" ht="12.95" customHeight="1" x14ac:dyDescent="0.25">
      <c r="A1" s="267"/>
      <c r="B1" s="268"/>
      <c r="C1" s="269">
        <v>460</v>
      </c>
      <c r="D1" s="269">
        <v>610</v>
      </c>
      <c r="E1" s="269">
        <v>760</v>
      </c>
      <c r="F1" s="269">
        <v>910</v>
      </c>
      <c r="G1" s="269">
        <v>1060</v>
      </c>
      <c r="H1" s="269">
        <v>1210</v>
      </c>
      <c r="I1" s="269">
        <v>1360</v>
      </c>
      <c r="J1" s="269">
        <v>1510</v>
      </c>
      <c r="K1" s="269">
        <v>1660</v>
      </c>
    </row>
    <row r="2" spans="1:14" ht="12.95" customHeight="1" x14ac:dyDescent="0.25">
      <c r="A2" s="267"/>
      <c r="B2" s="268"/>
      <c r="C2" s="270" t="s">
        <v>834</v>
      </c>
      <c r="D2" s="270" t="s">
        <v>835</v>
      </c>
      <c r="E2" s="270" t="s">
        <v>836</v>
      </c>
      <c r="F2" s="270" t="s">
        <v>837</v>
      </c>
      <c r="G2" s="270" t="s">
        <v>838</v>
      </c>
      <c r="H2" s="270" t="s">
        <v>839</v>
      </c>
      <c r="I2" s="270" t="s">
        <v>840</v>
      </c>
      <c r="J2" s="270" t="s">
        <v>841</v>
      </c>
      <c r="K2" s="270" t="s">
        <v>842</v>
      </c>
    </row>
    <row r="3" spans="1:14" ht="12.95" customHeight="1" x14ac:dyDescent="0.25">
      <c r="A3" s="271">
        <v>610</v>
      </c>
      <c r="B3" s="268" t="s">
        <v>843</v>
      </c>
      <c r="C3" s="388">
        <f>'[11]Bev Cost'!C3+'[11]Bev Cost'!C3*(Areana25mmVenMarkUp)</f>
        <v>21.840000000000003</v>
      </c>
      <c r="D3" s="388">
        <f>'[11]Bev Cost'!D3+'[11]Bev Cost'!D3*(Areana25mmVenMarkUp)</f>
        <v>24.08</v>
      </c>
      <c r="E3" s="388">
        <f>'[11]Bev Cost'!E3+'[11]Bev Cost'!E3*(Areana25mmVenMarkUp)</f>
        <v>27.44</v>
      </c>
      <c r="F3" s="388">
        <f>'[11]Bev Cost'!F3+'[11]Bev Cost'!F3*(Areana25mmVenMarkUp)</f>
        <v>28</v>
      </c>
      <c r="G3" s="388">
        <f>'[11]Bev Cost'!G3+'[11]Bev Cost'!G3*(Areana25mmVenMarkUp)</f>
        <v>31.36</v>
      </c>
      <c r="H3" s="388">
        <f>'[11]Bev Cost'!H3+'[11]Bev Cost'!H3*(Areana25mmVenMarkUp)</f>
        <v>34.720000000000006</v>
      </c>
      <c r="I3" s="388">
        <f>'[11]Bev Cost'!I3+'[11]Bev Cost'!I3*(Areana25mmVenMarkUp)</f>
        <v>35.28</v>
      </c>
      <c r="J3" s="388">
        <f>'[11]Bev Cost'!J3+'[11]Bev Cost'!J3*(Areana25mmVenMarkUp)</f>
        <v>37.52000000000001</v>
      </c>
      <c r="K3" s="388">
        <f>'[11]Bev Cost'!K3+'[11]Bev Cost'!K3*(Areana25mmVenMarkUp)</f>
        <v>38.64</v>
      </c>
    </row>
    <row r="4" spans="1:14" ht="12.95" customHeight="1" x14ac:dyDescent="0.25">
      <c r="A4" s="271">
        <v>760</v>
      </c>
      <c r="B4" s="268" t="s">
        <v>836</v>
      </c>
      <c r="C4" s="388">
        <f>'[11]Bev Cost'!C4+'[11]Bev Cost'!C4*(Areana25mmVenMarkUp)</f>
        <v>24.08</v>
      </c>
      <c r="D4" s="388">
        <f>'[11]Bev Cost'!D4+'[11]Bev Cost'!D4*(Areana25mmVenMarkUp)</f>
        <v>25.2</v>
      </c>
      <c r="E4" s="388">
        <f>'[11]Bev Cost'!E4+'[11]Bev Cost'!E4*(Areana25mmVenMarkUp)</f>
        <v>28</v>
      </c>
      <c r="F4" s="388">
        <f>'[11]Bev Cost'!F4+'[11]Bev Cost'!F4*(Areana25mmVenMarkUp)</f>
        <v>31.36</v>
      </c>
      <c r="G4" s="388">
        <f>'[11]Bev Cost'!G4+'[11]Bev Cost'!G4*(Areana25mmVenMarkUp)</f>
        <v>34.720000000000006</v>
      </c>
      <c r="H4" s="388">
        <f>'[11]Bev Cost'!H4+'[11]Bev Cost'!H4*(Areana25mmVenMarkUp)</f>
        <v>36.96</v>
      </c>
      <c r="I4" s="388">
        <f>'[11]Bev Cost'!I4+'[11]Bev Cost'!I4*(Areana25mmVenMarkUp)</f>
        <v>37.52000000000001</v>
      </c>
      <c r="J4" s="388">
        <f>'[11]Bev Cost'!J4+'[11]Bev Cost'!J4*(Areana25mmVenMarkUp)</f>
        <v>39.200000000000003</v>
      </c>
      <c r="K4" s="388">
        <f>'[11]Bev Cost'!K4+'[11]Bev Cost'!K4*(Areana25mmVenMarkUp)</f>
        <v>42.56</v>
      </c>
      <c r="N4" s="272"/>
    </row>
    <row r="5" spans="1:14" ht="12.95" customHeight="1" x14ac:dyDescent="0.25">
      <c r="A5" s="271">
        <v>910</v>
      </c>
      <c r="B5" s="268" t="s">
        <v>837</v>
      </c>
      <c r="C5" s="388">
        <f>'[11]Bev Cost'!C5+'[11]Bev Cost'!C5*(Areana25mmVenMarkUp)</f>
        <v>25.2</v>
      </c>
      <c r="D5" s="388">
        <f>'[11]Bev Cost'!D5+'[11]Bev Cost'!D5*(Areana25mmVenMarkUp)</f>
        <v>27.44</v>
      </c>
      <c r="E5" s="388">
        <f>'[11]Bev Cost'!E5+'[11]Bev Cost'!E5*(Areana25mmVenMarkUp)</f>
        <v>30.8</v>
      </c>
      <c r="F5" s="388">
        <f>'[11]Bev Cost'!F5+'[11]Bev Cost'!F5*(Areana25mmVenMarkUp)</f>
        <v>34.720000000000006</v>
      </c>
      <c r="G5" s="388">
        <f>'[11]Bev Cost'!G5+'[11]Bev Cost'!G5*(Areana25mmVenMarkUp)</f>
        <v>36.96</v>
      </c>
      <c r="H5" s="388">
        <f>'[11]Bev Cost'!H5+'[11]Bev Cost'!H5*(Areana25mmVenMarkUp)</f>
        <v>37.52000000000001</v>
      </c>
      <c r="I5" s="388">
        <f>'[11]Bev Cost'!I5+'[11]Bev Cost'!I5*(Areana25mmVenMarkUp)</f>
        <v>39.200000000000003</v>
      </c>
      <c r="J5" s="388">
        <f>'[11]Bev Cost'!J5+'[11]Bev Cost'!J5*(Areana25mmVenMarkUp)</f>
        <v>44.24</v>
      </c>
      <c r="K5" s="388">
        <f>'[11]Bev Cost'!K5+'[11]Bev Cost'!K5*(Areana25mmVenMarkUp)</f>
        <v>47.6</v>
      </c>
      <c r="N5" s="272"/>
    </row>
    <row r="6" spans="1:14" ht="12.95" customHeight="1" x14ac:dyDescent="0.25">
      <c r="A6" s="271">
        <v>1060</v>
      </c>
      <c r="B6" s="268" t="s">
        <v>838</v>
      </c>
      <c r="C6" s="388">
        <f>'[11]Bev Cost'!C6+'[11]Bev Cost'!C6*(Areana25mmVenMarkUp)</f>
        <v>25.2</v>
      </c>
      <c r="D6" s="388">
        <f>'[11]Bev Cost'!D6+'[11]Bev Cost'!D6*(Areana25mmVenMarkUp)</f>
        <v>28</v>
      </c>
      <c r="E6" s="388">
        <f>'[11]Bev Cost'!E6+'[11]Bev Cost'!E6*(Areana25mmVenMarkUp)</f>
        <v>31.36</v>
      </c>
      <c r="F6" s="388">
        <f>'[11]Bev Cost'!F6+'[11]Bev Cost'!F6*(Areana25mmVenMarkUp)</f>
        <v>35.28</v>
      </c>
      <c r="G6" s="388">
        <f>'[11]Bev Cost'!G6+'[11]Bev Cost'!G6*(Areana25mmVenMarkUp)</f>
        <v>37.52000000000001</v>
      </c>
      <c r="H6" s="388">
        <f>'[11]Bev Cost'!H6+'[11]Bev Cost'!H6*(Areana25mmVenMarkUp)</f>
        <v>39.200000000000003</v>
      </c>
      <c r="I6" s="388">
        <f>'[11]Bev Cost'!I6+'[11]Bev Cost'!I6*(Areana25mmVenMarkUp)</f>
        <v>44.24</v>
      </c>
      <c r="J6" s="388">
        <f>'[11]Bev Cost'!J6+'[11]Bev Cost'!J6*(Areana25mmVenMarkUp)</f>
        <v>47.6</v>
      </c>
      <c r="K6" s="388">
        <f>'[11]Bev Cost'!K6+'[11]Bev Cost'!K6*(Areana25mmVenMarkUp)</f>
        <v>49.28</v>
      </c>
    </row>
    <row r="7" spans="1:14" ht="12.95" customHeight="1" x14ac:dyDescent="0.25">
      <c r="A7" s="271">
        <v>1210</v>
      </c>
      <c r="B7" s="268" t="s">
        <v>839</v>
      </c>
      <c r="C7" s="388">
        <f>'[11]Bev Cost'!C7+'[11]Bev Cost'!C7*(Areana25mmVenMarkUp)</f>
        <v>27.44</v>
      </c>
      <c r="D7" s="388">
        <f>'[11]Bev Cost'!D7+'[11]Bev Cost'!D7*(Areana25mmVenMarkUp)</f>
        <v>30.8</v>
      </c>
      <c r="E7" s="388">
        <f>'[11]Bev Cost'!E7+'[11]Bev Cost'!E7*(Areana25mmVenMarkUp)</f>
        <v>34.720000000000006</v>
      </c>
      <c r="F7" s="388">
        <f>'[11]Bev Cost'!F7+'[11]Bev Cost'!F7*(Areana25mmVenMarkUp)</f>
        <v>36.96</v>
      </c>
      <c r="G7" s="388">
        <f>'[11]Bev Cost'!G7+'[11]Bev Cost'!G7*(Areana25mmVenMarkUp)</f>
        <v>39.200000000000003</v>
      </c>
      <c r="H7" s="388">
        <f>'[11]Bev Cost'!H7+'[11]Bev Cost'!H7*(Areana25mmVenMarkUp)</f>
        <v>44.24</v>
      </c>
      <c r="I7" s="388">
        <f>'[11]Bev Cost'!I7+'[11]Bev Cost'!I7*(Areana25mmVenMarkUp)</f>
        <v>47.6</v>
      </c>
      <c r="J7" s="388">
        <f>'[11]Bev Cost'!J7+'[11]Bev Cost'!J7*(Areana25mmVenMarkUp)</f>
        <v>49.28</v>
      </c>
      <c r="K7" s="388">
        <f>'[11]Bev Cost'!K7+'[11]Bev Cost'!K7*(Areana25mmVenMarkUp)</f>
        <v>53.760000000000005</v>
      </c>
    </row>
    <row r="8" spans="1:14" ht="12.95" customHeight="1" x14ac:dyDescent="0.25">
      <c r="A8" s="271">
        <v>1360</v>
      </c>
      <c r="B8" s="268" t="s">
        <v>840</v>
      </c>
      <c r="C8" s="388">
        <f>'[11]Bev Cost'!C8+'[11]Bev Cost'!C8*(Areana25mmVenMarkUp)</f>
        <v>28</v>
      </c>
      <c r="D8" s="388">
        <f>'[11]Bev Cost'!D8+'[11]Bev Cost'!D8*(Areana25mmVenMarkUp)</f>
        <v>31.36</v>
      </c>
      <c r="E8" s="388">
        <f>'[11]Bev Cost'!E8+'[11]Bev Cost'!E8*(Areana25mmVenMarkUp)</f>
        <v>35.28</v>
      </c>
      <c r="F8" s="388">
        <f>'[11]Bev Cost'!F8+'[11]Bev Cost'!F8*(Areana25mmVenMarkUp)</f>
        <v>38.64</v>
      </c>
      <c r="G8" s="388">
        <f>'[11]Bev Cost'!G8+'[11]Bev Cost'!G8*(Areana25mmVenMarkUp)</f>
        <v>42.56</v>
      </c>
      <c r="H8" s="388">
        <f>'[11]Bev Cost'!H8+'[11]Bev Cost'!H8*(Areana25mmVenMarkUp)</f>
        <v>47.6</v>
      </c>
      <c r="I8" s="388">
        <f>'[11]Bev Cost'!I8+'[11]Bev Cost'!I8*(Areana25mmVenMarkUp)</f>
        <v>49.28</v>
      </c>
      <c r="J8" s="388">
        <f>'[11]Bev Cost'!J8+'[11]Bev Cost'!J8*(Areana25mmVenMarkUp)</f>
        <v>53.760000000000005</v>
      </c>
      <c r="K8" s="388">
        <f>'[11]Bev Cost'!K8+'[11]Bev Cost'!K8*(Areana25mmVenMarkUp)</f>
        <v>58.24</v>
      </c>
    </row>
    <row r="9" spans="1:14" ht="12.95" customHeight="1" x14ac:dyDescent="0.25">
      <c r="A9" s="271">
        <v>1510</v>
      </c>
      <c r="B9" s="268" t="s">
        <v>841</v>
      </c>
      <c r="C9" s="388">
        <f>'[11]Bev Cost'!C9+'[11]Bev Cost'!C9*(Areana25mmVenMarkUp)</f>
        <v>28</v>
      </c>
      <c r="D9" s="388">
        <f>'[11]Bev Cost'!D9+'[11]Bev Cost'!D9*(Areana25mmVenMarkUp)</f>
        <v>34.720000000000006</v>
      </c>
      <c r="E9" s="388">
        <f>'[11]Bev Cost'!E9+'[11]Bev Cost'!E9*(Areana25mmVenMarkUp)</f>
        <v>37.52000000000001</v>
      </c>
      <c r="F9" s="388">
        <f>'[11]Bev Cost'!F9+'[11]Bev Cost'!F9*(Areana25mmVenMarkUp)</f>
        <v>39.200000000000003</v>
      </c>
      <c r="G9" s="388">
        <f>'[11]Bev Cost'!G9+'[11]Bev Cost'!G9*(Areana25mmVenMarkUp)</f>
        <v>45.36</v>
      </c>
      <c r="H9" s="388">
        <f>'[11]Bev Cost'!H9+'[11]Bev Cost'!H9*(Areana25mmVenMarkUp)</f>
        <v>48.16</v>
      </c>
      <c r="I9" s="388">
        <f>'[11]Bev Cost'!I9+'[11]Bev Cost'!I9*(Areana25mmVenMarkUp)</f>
        <v>53.760000000000005</v>
      </c>
      <c r="J9" s="388">
        <f>'[11]Bev Cost'!J9+'[11]Bev Cost'!J9*(Areana25mmVenMarkUp)</f>
        <v>56</v>
      </c>
      <c r="K9" s="388">
        <f>'[11]Bev Cost'!K9+'[11]Bev Cost'!K9*(Areana25mmVenMarkUp)</f>
        <v>59.92</v>
      </c>
    </row>
    <row r="10" spans="1:14" ht="12.95" customHeight="1" x14ac:dyDescent="0.25">
      <c r="A10" s="271">
        <v>1660</v>
      </c>
      <c r="B10" s="268" t="s">
        <v>842</v>
      </c>
      <c r="C10" s="388">
        <f>'[11]Bev Cost'!C10+'[11]Bev Cost'!C10*(Areana25mmVenMarkUp)</f>
        <v>30.8</v>
      </c>
      <c r="D10" s="388">
        <f>'[11]Bev Cost'!D10+'[11]Bev Cost'!D10*(Areana25mmVenMarkUp)</f>
        <v>35.28</v>
      </c>
      <c r="E10" s="388">
        <f>'[11]Bev Cost'!E10+'[11]Bev Cost'!E10*(Areana25mmVenMarkUp)</f>
        <v>38.64</v>
      </c>
      <c r="F10" s="388">
        <f>'[11]Bev Cost'!F10+'[11]Bev Cost'!F10*(Areana25mmVenMarkUp)</f>
        <v>42.56</v>
      </c>
      <c r="G10" s="388">
        <f>'[11]Bev Cost'!G10+'[11]Bev Cost'!G10*(Areana25mmVenMarkUp)</f>
        <v>47.6</v>
      </c>
      <c r="H10" s="388">
        <f>'[11]Bev Cost'!H10+'[11]Bev Cost'!H10*(Areana25mmVenMarkUp)</f>
        <v>52.64</v>
      </c>
      <c r="I10" s="388">
        <f>'[11]Bev Cost'!I10+'[11]Bev Cost'!I10*(Areana25mmVenMarkUp)</f>
        <v>56</v>
      </c>
      <c r="J10" s="388">
        <f>'[11]Bev Cost'!J10+'[11]Bev Cost'!J10*(Areana25mmVenMarkUp)</f>
        <v>59.92</v>
      </c>
      <c r="K10" s="388">
        <f>'[11]Bev Cost'!K10+'[11]Bev Cost'!K10*(Areana25mmVenMarkUp)</f>
        <v>64.960000000000008</v>
      </c>
    </row>
    <row r="11" spans="1:14" ht="12.95" customHeight="1" x14ac:dyDescent="0.25">
      <c r="A11" s="271">
        <v>1810</v>
      </c>
      <c r="B11" s="268" t="s">
        <v>844</v>
      </c>
      <c r="C11" s="388">
        <f>'[11]Bev Cost'!C11+'[11]Bev Cost'!C11*(Areana25mmVenMarkUp)</f>
        <v>31.36</v>
      </c>
      <c r="D11" s="388">
        <f>'[11]Bev Cost'!D11+'[11]Bev Cost'!D11*(Areana25mmVenMarkUp)</f>
        <v>36.96</v>
      </c>
      <c r="E11" s="388">
        <f>'[11]Bev Cost'!E11+'[11]Bev Cost'!E11*(Areana25mmVenMarkUp)</f>
        <v>39.200000000000003</v>
      </c>
      <c r="F11" s="388">
        <f>'[11]Bev Cost'!F11+'[11]Bev Cost'!F11*(Areana25mmVenMarkUp)</f>
        <v>45.36</v>
      </c>
      <c r="G11" s="388">
        <f>'[11]Bev Cost'!G11+'[11]Bev Cost'!G11*(Areana25mmVenMarkUp)</f>
        <v>49.28</v>
      </c>
      <c r="H11" s="388">
        <f>'[11]Bev Cost'!H11+'[11]Bev Cost'!H11*(Areana25mmVenMarkUp)</f>
        <v>54.320000000000007</v>
      </c>
      <c r="I11" s="388">
        <f>'[11]Bev Cost'!I11+'[11]Bev Cost'!I11*(Areana25mmVenMarkUp)</f>
        <v>58.8</v>
      </c>
      <c r="J11" s="388">
        <f>'[11]Bev Cost'!J11+'[11]Bev Cost'!J11*(Areana25mmVenMarkUp)</f>
        <v>64.960000000000008</v>
      </c>
      <c r="K11" s="388">
        <f>'[11]Bev Cost'!K11+'[11]Bev Cost'!K11*(Areana25mmVenMarkUp)</f>
        <v>67.2</v>
      </c>
    </row>
    <row r="12" spans="1:14" ht="12.95" customHeight="1" x14ac:dyDescent="0.25">
      <c r="A12" s="271">
        <v>1960</v>
      </c>
      <c r="B12" s="268" t="s">
        <v>845</v>
      </c>
      <c r="C12" s="388">
        <f>'[11]Bev Cost'!C12+'[11]Bev Cost'!C12*(Areana25mmVenMarkUp)</f>
        <v>34.720000000000006</v>
      </c>
      <c r="D12" s="388">
        <f>'[11]Bev Cost'!D12+'[11]Bev Cost'!D12*(Areana25mmVenMarkUp)</f>
        <v>37.52000000000001</v>
      </c>
      <c r="E12" s="388">
        <f>'[11]Bev Cost'!E12+'[11]Bev Cost'!E12*(Areana25mmVenMarkUp)</f>
        <v>42.56</v>
      </c>
      <c r="F12" s="388">
        <f>'[11]Bev Cost'!F12+'[11]Bev Cost'!F12*(Areana25mmVenMarkUp)</f>
        <v>47.6</v>
      </c>
      <c r="G12" s="388">
        <f>'[11]Bev Cost'!G12+'[11]Bev Cost'!G12*(Areana25mmVenMarkUp)</f>
        <v>52.64</v>
      </c>
      <c r="H12" s="388">
        <f>'[11]Bev Cost'!H12+'[11]Bev Cost'!H12*(Areana25mmVenMarkUp)</f>
        <v>56</v>
      </c>
      <c r="I12" s="388">
        <f>'[11]Bev Cost'!I12+'[11]Bev Cost'!I12*(Areana25mmVenMarkUp)</f>
        <v>63.840000000000018</v>
      </c>
      <c r="J12" s="388">
        <f>'[11]Bev Cost'!J12+'[11]Bev Cost'!J12*(Areana25mmVenMarkUp)</f>
        <v>66.640000000000015</v>
      </c>
      <c r="K12" s="388">
        <f>'[11]Bev Cost'!K12+'[11]Bev Cost'!K12*(Areana25mmVenMarkUp)</f>
        <v>70.56</v>
      </c>
    </row>
    <row r="13" spans="1:14" ht="12.95" customHeight="1" x14ac:dyDescent="0.25">
      <c r="A13" s="271">
        <v>2110</v>
      </c>
      <c r="B13" s="268" t="s">
        <v>846</v>
      </c>
      <c r="C13" s="388">
        <f>'[11]Bev Cost'!C13+'[11]Bev Cost'!C13*(Areana25mmVenMarkUp)</f>
        <v>34.720000000000006</v>
      </c>
      <c r="D13" s="388">
        <f>'[11]Bev Cost'!D13+'[11]Bev Cost'!D13*(Areana25mmVenMarkUp)</f>
        <v>38.64</v>
      </c>
      <c r="E13" s="388">
        <f>'[11]Bev Cost'!E13+'[11]Bev Cost'!E13*(Areana25mmVenMarkUp)</f>
        <v>44.24</v>
      </c>
      <c r="F13" s="388">
        <f>'[11]Bev Cost'!F13+'[11]Bev Cost'!F13*(Areana25mmVenMarkUp)</f>
        <v>48.16</v>
      </c>
      <c r="G13" s="388">
        <f>'[11]Bev Cost'!G13+'[11]Bev Cost'!G13*(Areana25mmVenMarkUp)</f>
        <v>54.320000000000007</v>
      </c>
      <c r="H13" s="388">
        <f>'[11]Bev Cost'!H13+'[11]Bev Cost'!H13*(Areana25mmVenMarkUp)</f>
        <v>58.8</v>
      </c>
      <c r="I13" s="388">
        <f>'[11]Bev Cost'!I13+'[11]Bev Cost'!I13*(Areana25mmVenMarkUp)</f>
        <v>65.52</v>
      </c>
      <c r="J13" s="388">
        <f>'[11]Bev Cost'!J13+'[11]Bev Cost'!J13*(Areana25mmVenMarkUp)</f>
        <v>68.88000000000001</v>
      </c>
      <c r="K13" s="388">
        <f>'[11]Bev Cost'!K13+'[11]Bev Cost'!K13*(Areana25mmVenMarkUp)</f>
        <v>75.599999999999994</v>
      </c>
    </row>
    <row r="14" spans="1:14" ht="12.95" customHeight="1" x14ac:dyDescent="0.25">
      <c r="A14" s="271">
        <v>2260</v>
      </c>
      <c r="B14" s="268" t="s">
        <v>847</v>
      </c>
      <c r="C14" s="388">
        <f>'[11]Bev Cost'!C14+'[11]Bev Cost'!C14*(Areana25mmVenMarkUp)</f>
        <v>35.28</v>
      </c>
      <c r="D14" s="388">
        <f>'[11]Bev Cost'!D14+'[11]Bev Cost'!D14*(Areana25mmVenMarkUp)</f>
        <v>39.200000000000003</v>
      </c>
      <c r="E14" s="388">
        <f>'[11]Bev Cost'!E14+'[11]Bev Cost'!E14*(Areana25mmVenMarkUp)</f>
        <v>45.36</v>
      </c>
      <c r="F14" s="388">
        <f>'[11]Bev Cost'!F14+'[11]Bev Cost'!F14*(Areana25mmVenMarkUp)</f>
        <v>52.64</v>
      </c>
      <c r="G14" s="388">
        <f>'[11]Bev Cost'!G14+'[11]Bev Cost'!G14*(Areana25mmVenMarkUp)</f>
        <v>56</v>
      </c>
      <c r="H14" s="388">
        <f>'[11]Bev Cost'!H14+'[11]Bev Cost'!H14*(Areana25mmVenMarkUp)</f>
        <v>63.840000000000018</v>
      </c>
      <c r="I14" s="388">
        <f>'[11]Bev Cost'!I14+'[11]Bev Cost'!I14*(Areana25mmVenMarkUp)</f>
        <v>67.2</v>
      </c>
      <c r="J14" s="388">
        <f>'[11]Bev Cost'!J14+'[11]Bev Cost'!J14*(Areana25mmVenMarkUp)</f>
        <v>71.680000000000007</v>
      </c>
      <c r="K14" s="388">
        <f>'[11]Bev Cost'!K14+'[11]Bev Cost'!K14*(Areana25mmVenMarkUp)</f>
        <v>78.960000000000008</v>
      </c>
    </row>
    <row r="15" spans="1:14" ht="12.95" customHeight="1" x14ac:dyDescent="0.25">
      <c r="A15" s="271">
        <v>2410</v>
      </c>
      <c r="B15" s="268" t="s">
        <v>848</v>
      </c>
      <c r="C15" s="388">
        <f>'[11]Bev Cost'!C15+'[11]Bev Cost'!C15*(Areana25mmVenMarkUp)</f>
        <v>36.96</v>
      </c>
      <c r="D15" s="388">
        <f>'[11]Bev Cost'!D15+'[11]Bev Cost'!D15*(Areana25mmVenMarkUp)</f>
        <v>42.56</v>
      </c>
      <c r="E15" s="388">
        <f>'[11]Bev Cost'!E15+'[11]Bev Cost'!E15*(Areana25mmVenMarkUp)</f>
        <v>47.6</v>
      </c>
      <c r="F15" s="388">
        <f>'[11]Bev Cost'!F15+'[11]Bev Cost'!F15*(Areana25mmVenMarkUp)</f>
        <v>53.760000000000005</v>
      </c>
      <c r="G15" s="388">
        <f>'[11]Bev Cost'!G15+'[11]Bev Cost'!G15*(Areana25mmVenMarkUp)</f>
        <v>58.8</v>
      </c>
      <c r="H15" s="388">
        <f>'[11]Bev Cost'!H15+'[11]Bev Cost'!H15*(Areana25mmVenMarkUp)</f>
        <v>65.52</v>
      </c>
      <c r="I15" s="388">
        <f>'[11]Bev Cost'!I15+'[11]Bev Cost'!I15*(Areana25mmVenMarkUp)</f>
        <v>68.88000000000001</v>
      </c>
      <c r="J15" s="388">
        <f>'[11]Bev Cost'!J15+'[11]Bev Cost'!J15*(Areana25mmVenMarkUp)</f>
        <v>76.160000000000011</v>
      </c>
      <c r="K15" s="388">
        <f>'[11]Bev Cost'!K15+'[11]Bev Cost'!K15*(Areana25mmVenMarkUp)</f>
        <v>82.32</v>
      </c>
    </row>
    <row r="16" spans="1:14" ht="12.95" customHeight="1" x14ac:dyDescent="0.25">
      <c r="A16" s="271">
        <v>2560</v>
      </c>
      <c r="B16" s="268" t="s">
        <v>849</v>
      </c>
      <c r="C16" s="388">
        <f>'[11]Bev Cost'!C16+'[11]Bev Cost'!C16*(Areana25mmVenMarkUp)</f>
        <v>36.96</v>
      </c>
      <c r="D16" s="388">
        <f>'[11]Bev Cost'!D16+'[11]Bev Cost'!D16*(Areana25mmVenMarkUp)</f>
        <v>42.56</v>
      </c>
      <c r="E16" s="388">
        <f>'[11]Bev Cost'!E16+'[11]Bev Cost'!E16*(Areana25mmVenMarkUp)</f>
        <v>48.16</v>
      </c>
      <c r="F16" s="388">
        <f>'[11]Bev Cost'!F16+'[11]Bev Cost'!F16*(Areana25mmVenMarkUp)</f>
        <v>54.320000000000007</v>
      </c>
      <c r="G16" s="388">
        <f>'[11]Bev Cost'!G16+'[11]Bev Cost'!G16*(Areana25mmVenMarkUp)</f>
        <v>59.92</v>
      </c>
      <c r="H16" s="388">
        <f>'[11]Bev Cost'!H16+'[11]Bev Cost'!H16*(Areana25mmVenMarkUp)</f>
        <v>66.640000000000015</v>
      </c>
      <c r="I16" s="388">
        <f>'[11]Bev Cost'!I16+'[11]Bev Cost'!I16*(Areana25mmVenMarkUp)</f>
        <v>71.680000000000007</v>
      </c>
      <c r="J16" s="388">
        <f>'[11]Bev Cost'!J16+'[11]Bev Cost'!J16*(Areana25mmVenMarkUp)</f>
        <v>78.960000000000008</v>
      </c>
      <c r="K16" s="388">
        <f>'[11]Bev Cost'!K16+'[11]Bev Cost'!K16*(Areana25mmVenMarkUp)</f>
        <v>84.56</v>
      </c>
    </row>
    <row r="17" spans="1:11" ht="12.95" customHeight="1" x14ac:dyDescent="0.25">
      <c r="A17" s="271">
        <v>2710</v>
      </c>
      <c r="B17" s="268" t="s">
        <v>850</v>
      </c>
      <c r="C17" s="388">
        <f>'[11]Bev Cost'!C17+'[11]Bev Cost'!C17*(Areana25mmVenMarkUp)</f>
        <v>37.52000000000001</v>
      </c>
      <c r="D17" s="388">
        <f>'[11]Bev Cost'!D17+'[11]Bev Cost'!D17*(Areana25mmVenMarkUp)</f>
        <v>44.24</v>
      </c>
      <c r="E17" s="388">
        <f>'[11]Bev Cost'!E17+'[11]Bev Cost'!E17*(Areana25mmVenMarkUp)</f>
        <v>52.64</v>
      </c>
      <c r="F17" s="388">
        <f>'[11]Bev Cost'!F17+'[11]Bev Cost'!F17*(Areana25mmVenMarkUp)</f>
        <v>58.24</v>
      </c>
      <c r="G17" s="388">
        <f>'[11]Bev Cost'!G17+'[11]Bev Cost'!G17*(Areana25mmVenMarkUp)</f>
        <v>64.960000000000008</v>
      </c>
      <c r="H17" s="388">
        <f>'[11]Bev Cost'!H17+'[11]Bev Cost'!H17*(Areana25mmVenMarkUp)</f>
        <v>68.88000000000001</v>
      </c>
      <c r="I17" s="388">
        <f>'[11]Bev Cost'!I17+'[11]Bev Cost'!I17*(Areana25mmVenMarkUp)</f>
        <v>76.160000000000011</v>
      </c>
      <c r="J17" s="388">
        <f>'[11]Bev Cost'!J17+'[11]Bev Cost'!J17*(Areana25mmVenMarkUp)</f>
        <v>82.32</v>
      </c>
      <c r="K17" s="388">
        <f>'[11]Bev Cost'!K17+'[11]Bev Cost'!K17*(Areana25mmVenMarkUp)</f>
        <v>90.160000000000011</v>
      </c>
    </row>
    <row r="18" spans="1:11" ht="12.95" customHeight="1" x14ac:dyDescent="0.25">
      <c r="A18" s="271">
        <v>2860</v>
      </c>
      <c r="B18" s="268" t="s">
        <v>851</v>
      </c>
      <c r="C18" s="388">
        <f>'[11]Bev Cost'!C18+'[11]Bev Cost'!C18*(Areana25mmVenMarkUp)</f>
        <v>38.64</v>
      </c>
      <c r="D18" s="388">
        <f>'[11]Bev Cost'!D18+'[11]Bev Cost'!D18*(Areana25mmVenMarkUp)</f>
        <v>45.36</v>
      </c>
      <c r="E18" s="388">
        <f>'[11]Bev Cost'!E18+'[11]Bev Cost'!E18*(Areana25mmVenMarkUp)</f>
        <v>53.760000000000005</v>
      </c>
      <c r="F18" s="388">
        <f>'[11]Bev Cost'!F18+'[11]Bev Cost'!F18*(Areana25mmVenMarkUp)</f>
        <v>58.8</v>
      </c>
      <c r="G18" s="388">
        <f>'[11]Bev Cost'!G18+'[11]Bev Cost'!G18*(Areana25mmVenMarkUp)</f>
        <v>65.52</v>
      </c>
      <c r="H18" s="388">
        <f>'[11]Bev Cost'!H18+'[11]Bev Cost'!H18*(Areana25mmVenMarkUp)</f>
        <v>71.680000000000007</v>
      </c>
      <c r="I18" s="388">
        <f>'[11]Bev Cost'!I18+'[11]Bev Cost'!I18*(Areana25mmVenMarkUp)</f>
        <v>78.960000000000008</v>
      </c>
      <c r="J18" s="388">
        <f>'[11]Bev Cost'!J18+'[11]Bev Cost'!J18*(Areana25mmVenMarkUp)</f>
        <v>86.8</v>
      </c>
      <c r="K18" s="388">
        <f>'[11]Bev Cost'!K18+'[11]Bev Cost'!K18*(Areana25mmVenMarkUp)</f>
        <v>92.4</v>
      </c>
    </row>
    <row r="19" spans="1:11" ht="12.95" customHeight="1" x14ac:dyDescent="0.25">
      <c r="A19" s="271">
        <v>3010</v>
      </c>
      <c r="B19" s="268" t="s">
        <v>852</v>
      </c>
      <c r="C19" s="388">
        <f>'[11]Bev Cost'!C19+'[11]Bev Cost'!C19*(Areana25mmVenMarkUp)</f>
        <v>39.200000000000003</v>
      </c>
      <c r="D19" s="388">
        <f>'[11]Bev Cost'!D19+'[11]Bev Cost'!D19*(Areana25mmVenMarkUp)</f>
        <v>47.6</v>
      </c>
      <c r="E19" s="388">
        <f>'[11]Bev Cost'!E19+'[11]Bev Cost'!E19*(Areana25mmVenMarkUp)</f>
        <v>54.320000000000007</v>
      </c>
      <c r="F19" s="388">
        <f>'[11]Bev Cost'!F19+'[11]Bev Cost'!F19*(Areana25mmVenMarkUp)</f>
        <v>59.92</v>
      </c>
      <c r="G19" s="388">
        <f>'[11]Bev Cost'!G19+'[11]Bev Cost'!G19*(Areana25mmVenMarkUp)</f>
        <v>67.2</v>
      </c>
      <c r="H19" s="388">
        <f>'[11]Bev Cost'!H19+'[11]Bev Cost'!H19*(Areana25mmVenMarkUp)</f>
        <v>76.160000000000011</v>
      </c>
      <c r="I19" s="388">
        <f>'[11]Bev Cost'!I19+'[11]Bev Cost'!I19*(Areana25mmVenMarkUp)</f>
        <v>82.32</v>
      </c>
      <c r="J19" s="388">
        <f>'[11]Bev Cost'!J19+'[11]Bev Cost'!J19*(Areana25mmVenMarkUp)</f>
        <v>90.160000000000011</v>
      </c>
      <c r="K19" s="388">
        <f>'[11]Bev Cost'!K19+'[11]Bev Cost'!K19*(Areana25mmVenMarkUp)</f>
        <v>95.76</v>
      </c>
    </row>
    <row r="20" spans="1:11" ht="12.95" customHeight="1" x14ac:dyDescent="0.25">
      <c r="A20" s="271">
        <v>3160</v>
      </c>
      <c r="B20" s="268" t="s">
        <v>853</v>
      </c>
      <c r="C20" s="388">
        <f>'[11]Bev Cost'!C20+'[11]Bev Cost'!C20*(Areana25mmVenMarkUp)</f>
        <v>39.200000000000003</v>
      </c>
      <c r="D20" s="388">
        <f>'[11]Bev Cost'!D20+'[11]Bev Cost'!D20*(Areana25mmVenMarkUp)</f>
        <v>48.16</v>
      </c>
      <c r="E20" s="388">
        <f>'[11]Bev Cost'!E20+'[11]Bev Cost'!E20*(Areana25mmVenMarkUp)</f>
        <v>56</v>
      </c>
      <c r="F20" s="388">
        <f>'[11]Bev Cost'!F20+'[11]Bev Cost'!F20*(Areana25mmVenMarkUp)</f>
        <v>64.960000000000008</v>
      </c>
      <c r="G20" s="388">
        <f>'[11]Bev Cost'!G20+'[11]Bev Cost'!G20*(Areana25mmVenMarkUp)</f>
        <v>70.56</v>
      </c>
      <c r="H20" s="388">
        <f>'[11]Bev Cost'!H20+'[11]Bev Cost'!H20*(Areana25mmVenMarkUp)</f>
        <v>77.28</v>
      </c>
      <c r="I20" s="388">
        <f>'[11]Bev Cost'!I20+'[11]Bev Cost'!I20*(Areana25mmVenMarkUp)</f>
        <v>84.56</v>
      </c>
      <c r="J20" s="388">
        <f>'[11]Bev Cost'!J20+'[11]Bev Cost'!J20*(Areana25mmVenMarkUp)</f>
        <v>92.4</v>
      </c>
      <c r="K20" s="388">
        <f>'[11]Bev Cost'!K20+'[11]Bev Cost'!K20*(Areana25mmVenMarkUp)</f>
        <v>101.36000000000001</v>
      </c>
    </row>
    <row r="21" spans="1:11" ht="12.95" customHeight="1" x14ac:dyDescent="0.25">
      <c r="A21" s="271">
        <v>3310</v>
      </c>
      <c r="B21" s="268" t="s">
        <v>854</v>
      </c>
      <c r="C21" s="388">
        <f>'[11]Bev Cost'!C21+'[11]Bev Cost'!C21*(Areana25mmVenMarkUp)</f>
        <v>42.56</v>
      </c>
      <c r="D21" s="388">
        <f>'[11]Bev Cost'!D21+'[11]Bev Cost'!D21*(Areana25mmVenMarkUp)</f>
        <v>49.28</v>
      </c>
      <c r="E21" s="388">
        <f>'[11]Bev Cost'!E21+'[11]Bev Cost'!E21*(Areana25mmVenMarkUp)</f>
        <v>58.24</v>
      </c>
      <c r="F21" s="388">
        <f>'[11]Bev Cost'!F21+'[11]Bev Cost'!F21*(Areana25mmVenMarkUp)</f>
        <v>65.52</v>
      </c>
      <c r="G21" s="388">
        <f>'[11]Bev Cost'!G21+'[11]Bev Cost'!G21*(Areana25mmVenMarkUp)</f>
        <v>71.680000000000007</v>
      </c>
      <c r="H21" s="388">
        <f>'[11]Bev Cost'!H21+'[11]Bev Cost'!H21*(Areana25mmVenMarkUp)</f>
        <v>81.760000000000005</v>
      </c>
      <c r="I21" s="388">
        <f>'[11]Bev Cost'!I21+'[11]Bev Cost'!I21*(Areana25mmVenMarkUp)</f>
        <v>87.360000000000014</v>
      </c>
      <c r="J21" s="388">
        <f>'[11]Bev Cost'!J21+'[11]Bev Cost'!J21*(Areana25mmVenMarkUp)</f>
        <v>95.76</v>
      </c>
      <c r="K21" s="388">
        <f>'[11]Bev Cost'!K21+'[11]Bev Cost'!K21*(Areana25mmVenMarkUp)</f>
        <v>103.6</v>
      </c>
    </row>
    <row r="22" spans="1:11" ht="12.95" customHeight="1" x14ac:dyDescent="0.25">
      <c r="A22" s="271">
        <v>3460</v>
      </c>
      <c r="B22" s="268" t="s">
        <v>855</v>
      </c>
      <c r="C22" s="388">
        <f>'[11]Bev Cost'!C22+'[11]Bev Cost'!C22*(Areana25mmVenMarkUp)</f>
        <v>44.24</v>
      </c>
      <c r="D22" s="388">
        <f>'[11]Bev Cost'!D22+'[11]Bev Cost'!D22*(Areana25mmVenMarkUp)</f>
        <v>52.64</v>
      </c>
      <c r="E22" s="388">
        <f>'[11]Bev Cost'!E22+'[11]Bev Cost'!E22*(Areana25mmVenMarkUp)</f>
        <v>58.8</v>
      </c>
      <c r="F22" s="388">
        <f>'[11]Bev Cost'!F22+'[11]Bev Cost'!F22*(Areana25mmVenMarkUp)</f>
        <v>66.640000000000015</v>
      </c>
      <c r="G22" s="388">
        <f>'[11]Bev Cost'!G22+'[11]Bev Cost'!G22*(Areana25mmVenMarkUp)</f>
        <v>76.160000000000011</v>
      </c>
      <c r="H22" s="388">
        <f>'[11]Bev Cost'!H22+'[11]Bev Cost'!H22*(Areana25mmVenMarkUp)</f>
        <v>83.440000000000012</v>
      </c>
      <c r="I22" s="388">
        <f>'[11]Bev Cost'!I22+'[11]Bev Cost'!I22*(Areana25mmVenMarkUp)</f>
        <v>91.840000000000018</v>
      </c>
      <c r="J22" s="388">
        <f>'[11]Bev Cost'!J22+'[11]Bev Cost'!J22*(Areana25mmVenMarkUp)</f>
        <v>100.24000000000001</v>
      </c>
      <c r="K22" s="388">
        <f>'[11]Bev Cost'!K22+'[11]Bev Cost'!K22*(Areana25mmVenMarkUp)</f>
        <v>104.72</v>
      </c>
    </row>
    <row r="23" spans="1:11" ht="12.95" customHeight="1" x14ac:dyDescent="0.25">
      <c r="A23" s="271">
        <v>3610</v>
      </c>
      <c r="B23" s="268" t="s">
        <v>856</v>
      </c>
      <c r="C23" s="388">
        <f>'[11]Bev Cost'!C23+'[11]Bev Cost'!C23*(Areana25mmVenMarkUp)</f>
        <v>44.24</v>
      </c>
      <c r="D23" s="388">
        <f>'[11]Bev Cost'!D23+'[11]Bev Cost'!D23*(Areana25mmVenMarkUp)</f>
        <v>53.760000000000005</v>
      </c>
      <c r="E23" s="388">
        <f>'[11]Bev Cost'!E23+'[11]Bev Cost'!E23*(Areana25mmVenMarkUp)</f>
        <v>59.92</v>
      </c>
      <c r="F23" s="388">
        <f>'[11]Bev Cost'!F23+'[11]Bev Cost'!F23*(Areana25mmVenMarkUp)</f>
        <v>68.88000000000001</v>
      </c>
      <c r="G23" s="388">
        <f>'[11]Bev Cost'!G23+'[11]Bev Cost'!G23*(Areana25mmVenMarkUp)</f>
        <v>77.28</v>
      </c>
      <c r="H23" s="388">
        <f>'[11]Bev Cost'!H23+'[11]Bev Cost'!H23*(Areana25mmVenMarkUp)</f>
        <v>86.8</v>
      </c>
      <c r="I23" s="388">
        <f>'[11]Bev Cost'!I23+'[11]Bev Cost'!I23*(Areana25mmVenMarkUp)</f>
        <v>92.960000000000008</v>
      </c>
      <c r="J23" s="388">
        <f>'[11]Bev Cost'!J23+'[11]Bev Cost'!J23*(Areana25mmVenMarkUp)</f>
        <v>102.48</v>
      </c>
      <c r="K23" s="388">
        <f>'[11]Bev Cost'!K23+'[11]Bev Cost'!K23*(Areana25mmVenMarkUp)</f>
        <v>110.32000000000002</v>
      </c>
    </row>
    <row r="24" spans="1:11" ht="12.95" customHeight="1" x14ac:dyDescent="0.25">
      <c r="A24" s="271">
        <v>3760</v>
      </c>
      <c r="B24" s="268" t="s">
        <v>857</v>
      </c>
      <c r="C24" s="388">
        <f>'[11]Bev Cost'!C24+'[11]Bev Cost'!C24*(Areana25mmVenMarkUp)</f>
        <v>45.36</v>
      </c>
      <c r="D24" s="388">
        <f>'[11]Bev Cost'!D24+'[11]Bev Cost'!D24*(Areana25mmVenMarkUp)</f>
        <v>54.320000000000007</v>
      </c>
      <c r="E24" s="388">
        <f>'[11]Bev Cost'!E24+'[11]Bev Cost'!E24*(Areana25mmVenMarkUp)</f>
        <v>63.840000000000018</v>
      </c>
      <c r="F24" s="388">
        <f>'[11]Bev Cost'!F24+'[11]Bev Cost'!F24*(Areana25mmVenMarkUp)</f>
        <v>70.56</v>
      </c>
      <c r="G24" s="388">
        <f>'[11]Bev Cost'!G24+'[11]Bev Cost'!G24*(Areana25mmVenMarkUp)</f>
        <v>81.760000000000005</v>
      </c>
      <c r="H24" s="388">
        <f>'[11]Bev Cost'!H24+'[11]Bev Cost'!H24*(Areana25mmVenMarkUp)</f>
        <v>87.360000000000014</v>
      </c>
      <c r="I24" s="388">
        <f>'[11]Bev Cost'!I24+'[11]Bev Cost'!I24*(Areana25mmVenMarkUp)</f>
        <v>96.32</v>
      </c>
      <c r="J24" s="388">
        <f>'[11]Bev Cost'!J24+'[11]Bev Cost'!J24*(Areana25mmVenMarkUp)</f>
        <v>104.16000000000001</v>
      </c>
      <c r="K24" s="388">
        <f>'[11]Bev Cost'!K24+'[11]Bev Cost'!K24*(Areana25mmVenMarkUp)</f>
        <v>113.68</v>
      </c>
    </row>
    <row r="25" spans="1:11" ht="12.95" customHeight="1" x14ac:dyDescent="0.25">
      <c r="A25" s="271">
        <v>4000</v>
      </c>
      <c r="B25" s="268" t="s">
        <v>858</v>
      </c>
      <c r="C25" s="388">
        <f>'[11]Bev Cost'!C25+'[11]Bev Cost'!C25*(Areana25mmVenMarkUp)</f>
        <v>47.6</v>
      </c>
      <c r="D25" s="388">
        <f>'[11]Bev Cost'!D25+'[11]Bev Cost'!D25*(Areana25mmVenMarkUp)</f>
        <v>56</v>
      </c>
      <c r="E25" s="388">
        <f>'[11]Bev Cost'!E25+'[11]Bev Cost'!E25*(Areana25mmVenMarkUp)</f>
        <v>65.52</v>
      </c>
      <c r="F25" s="388">
        <f>'[11]Bev Cost'!F25+'[11]Bev Cost'!F25*(Areana25mmVenMarkUp)</f>
        <v>75.599999999999994</v>
      </c>
      <c r="G25" s="388">
        <f>'[11]Bev Cost'!G25+'[11]Bev Cost'!G25*(Areana25mmVenMarkUp)</f>
        <v>83.440000000000012</v>
      </c>
      <c r="H25" s="388">
        <f>'[11]Bev Cost'!H25+'[11]Bev Cost'!H25*(Areana25mmVenMarkUp)</f>
        <v>92.4</v>
      </c>
      <c r="I25" s="388">
        <f>'[11]Bev Cost'!I25+'[11]Bev Cost'!I25*(Areana25mmVenMarkUp)</f>
        <v>102.48</v>
      </c>
      <c r="J25" s="388">
        <f>'[11]Bev Cost'!J25+'[11]Bev Cost'!J25*(Areana25mmVenMarkUp)</f>
        <v>110.32000000000002</v>
      </c>
      <c r="K25" s="388">
        <f>'[11]Bev Cost'!K25+'[11]Bev Cost'!K25*(Areana25mmVenMarkUp)</f>
        <v>120.4</v>
      </c>
    </row>
    <row r="26" spans="1:11" ht="12.95" customHeight="1" x14ac:dyDescent="0.25"/>
    <row r="27" spans="1:11" ht="12.95" customHeight="1" x14ac:dyDescent="0.25">
      <c r="A27" s="267"/>
      <c r="B27" s="268"/>
      <c r="C27" s="269">
        <v>1810</v>
      </c>
      <c r="D27" s="269">
        <v>1960</v>
      </c>
      <c r="E27" s="269">
        <v>2110</v>
      </c>
      <c r="F27" s="269">
        <v>2260</v>
      </c>
      <c r="G27" s="269">
        <v>2410</v>
      </c>
      <c r="H27" s="269">
        <v>2560</v>
      </c>
      <c r="I27" s="274">
        <v>2710</v>
      </c>
      <c r="J27" s="274">
        <v>2860</v>
      </c>
      <c r="K27" s="274">
        <v>3010</v>
      </c>
    </row>
    <row r="28" spans="1:11" ht="12.95" customHeight="1" x14ac:dyDescent="0.25">
      <c r="A28" s="267"/>
      <c r="B28" s="268"/>
      <c r="C28" s="270" t="s">
        <v>844</v>
      </c>
      <c r="D28" s="270" t="s">
        <v>845</v>
      </c>
      <c r="E28" s="270" t="s">
        <v>846</v>
      </c>
      <c r="F28" s="270" t="s">
        <v>847</v>
      </c>
      <c r="G28" s="270" t="s">
        <v>848</v>
      </c>
      <c r="H28" s="270" t="s">
        <v>849</v>
      </c>
      <c r="I28" s="275" t="s">
        <v>850</v>
      </c>
      <c r="J28" s="275" t="s">
        <v>851</v>
      </c>
      <c r="K28" s="275" t="s">
        <v>852</v>
      </c>
    </row>
    <row r="29" spans="1:11" ht="12.95" customHeight="1" x14ac:dyDescent="0.25">
      <c r="A29" s="271">
        <v>610</v>
      </c>
      <c r="B29" s="268" t="s">
        <v>843</v>
      </c>
      <c r="C29" s="388">
        <f>'[11]Bev Cost'!C30+'[11]Bev Cost'!C30*(Areana25mmVenMarkUp)</f>
        <v>39.200000000000003</v>
      </c>
      <c r="D29" s="388">
        <f>'[11]Bev Cost'!D30+'[11]Bev Cost'!D30*(Areana25mmVenMarkUp)</f>
        <v>44.24</v>
      </c>
      <c r="E29" s="388">
        <f>'[11]Bev Cost'!E30+'[11]Bev Cost'!E30*(Areana25mmVenMarkUp)</f>
        <v>45.36</v>
      </c>
      <c r="F29" s="388">
        <f>'[11]Bev Cost'!F30+'[11]Bev Cost'!F30*(Areana25mmVenMarkUp)</f>
        <v>47.6</v>
      </c>
      <c r="G29" s="388">
        <f>'[11]Bev Cost'!G30+'[11]Bev Cost'!G30*(Areana25mmVenMarkUp)</f>
        <v>49.28</v>
      </c>
      <c r="H29" s="388">
        <f>'[11]Bev Cost'!H30+'[11]Bev Cost'!H30*(Areana25mmVenMarkUp)</f>
        <v>52.64</v>
      </c>
      <c r="I29" s="388">
        <f>'[11]Bev Cost'!I30+'[11]Bev Cost'!I30*(Areana25mmVenMarkUp)</f>
        <v>53.760000000000005</v>
      </c>
      <c r="J29" s="388">
        <f>'[11]Bev Cost'!J30+'[11]Bev Cost'!J30*(Areana25mmVenMarkUp)</f>
        <v>56</v>
      </c>
      <c r="K29" s="388">
        <f>'[11]Bev Cost'!K30+'[11]Bev Cost'!K30*(Areana25mmVenMarkUp)</f>
        <v>58.24</v>
      </c>
    </row>
    <row r="30" spans="1:11" ht="12.95" customHeight="1" x14ac:dyDescent="0.25">
      <c r="A30" s="271">
        <v>760</v>
      </c>
      <c r="B30" s="268" t="s">
        <v>836</v>
      </c>
      <c r="C30" s="388">
        <f>'[11]Bev Cost'!C31+'[11]Bev Cost'!C31*(Areana25mmVenMarkUp)</f>
        <v>45.36</v>
      </c>
      <c r="D30" s="388">
        <f>'[11]Bev Cost'!D31+'[11]Bev Cost'!D31*(Areana25mmVenMarkUp)</f>
        <v>47.6</v>
      </c>
      <c r="E30" s="388">
        <f>'[11]Bev Cost'!E31+'[11]Bev Cost'!E31*(Areana25mmVenMarkUp)</f>
        <v>49.28</v>
      </c>
      <c r="F30" s="388">
        <f>'[11]Bev Cost'!F31+'[11]Bev Cost'!F31*(Areana25mmVenMarkUp)</f>
        <v>52.64</v>
      </c>
      <c r="G30" s="388">
        <f>'[11]Bev Cost'!G31+'[11]Bev Cost'!G31*(Areana25mmVenMarkUp)</f>
        <v>54.320000000000007</v>
      </c>
      <c r="H30" s="388">
        <f>'[11]Bev Cost'!H31+'[11]Bev Cost'!H31*(Areana25mmVenMarkUp)</f>
        <v>58.24</v>
      </c>
      <c r="I30" s="388">
        <f>'[11]Bev Cost'!I31+'[11]Bev Cost'!I31*(Areana25mmVenMarkUp)</f>
        <v>58.8</v>
      </c>
      <c r="J30" s="388">
        <f>'[11]Bev Cost'!J31+'[11]Bev Cost'!J31*(Areana25mmVenMarkUp)</f>
        <v>63.840000000000018</v>
      </c>
      <c r="K30" s="388">
        <f>'[11]Bev Cost'!K31+'[11]Bev Cost'!K31*(Areana25mmVenMarkUp)</f>
        <v>64.960000000000008</v>
      </c>
    </row>
    <row r="31" spans="1:11" ht="12.95" customHeight="1" x14ac:dyDescent="0.25">
      <c r="A31" s="271">
        <v>910</v>
      </c>
      <c r="B31" s="268" t="s">
        <v>837</v>
      </c>
      <c r="C31" s="388">
        <f>'[11]Bev Cost'!C32+'[11]Bev Cost'!C32*(Areana25mmVenMarkUp)</f>
        <v>48.16</v>
      </c>
      <c r="D31" s="388">
        <f>'[11]Bev Cost'!D32+'[11]Bev Cost'!D32*(Areana25mmVenMarkUp)</f>
        <v>52.64</v>
      </c>
      <c r="E31" s="388">
        <f>'[11]Bev Cost'!E32+'[11]Bev Cost'!E32*(Areana25mmVenMarkUp)</f>
        <v>54.320000000000007</v>
      </c>
      <c r="F31" s="388">
        <f>'[11]Bev Cost'!F32+'[11]Bev Cost'!F32*(Areana25mmVenMarkUp)</f>
        <v>58.24</v>
      </c>
      <c r="G31" s="388">
        <f>'[11]Bev Cost'!G32+'[11]Bev Cost'!G32*(Areana25mmVenMarkUp)</f>
        <v>58.8</v>
      </c>
      <c r="H31" s="388">
        <f>'[11]Bev Cost'!H32+'[11]Bev Cost'!H32*(Areana25mmVenMarkUp)</f>
        <v>63.840000000000018</v>
      </c>
      <c r="I31" s="388">
        <f>'[11]Bev Cost'!I32+'[11]Bev Cost'!I32*(Areana25mmVenMarkUp)</f>
        <v>65.52</v>
      </c>
      <c r="J31" s="388">
        <f>'[11]Bev Cost'!J32+'[11]Bev Cost'!J32*(Areana25mmVenMarkUp)</f>
        <v>67.2</v>
      </c>
      <c r="K31" s="388">
        <f>'[11]Bev Cost'!K32+'[11]Bev Cost'!K32*(Areana25mmVenMarkUp)</f>
        <v>68.88000000000001</v>
      </c>
    </row>
    <row r="32" spans="1:11" ht="12.95" customHeight="1" x14ac:dyDescent="0.25">
      <c r="A32" s="271">
        <v>1060</v>
      </c>
      <c r="B32" s="268" t="s">
        <v>838</v>
      </c>
      <c r="C32" s="388">
        <f>'[11]Bev Cost'!C33+'[11]Bev Cost'!C33*(Areana25mmVenMarkUp)</f>
        <v>53.760000000000005</v>
      </c>
      <c r="D32" s="388">
        <f>'[11]Bev Cost'!D33+'[11]Bev Cost'!D33*(Areana25mmVenMarkUp)</f>
        <v>56</v>
      </c>
      <c r="E32" s="388">
        <f>'[11]Bev Cost'!E33+'[11]Bev Cost'!E33*(Areana25mmVenMarkUp)</f>
        <v>58.8</v>
      </c>
      <c r="F32" s="388">
        <f>'[11]Bev Cost'!F33+'[11]Bev Cost'!F33*(Areana25mmVenMarkUp)</f>
        <v>63.840000000000018</v>
      </c>
      <c r="G32" s="388">
        <f>'[11]Bev Cost'!G33+'[11]Bev Cost'!G33*(Areana25mmVenMarkUp)</f>
        <v>65.52</v>
      </c>
      <c r="H32" s="388">
        <f>'[11]Bev Cost'!H33+'[11]Bev Cost'!H33*(Areana25mmVenMarkUp)</f>
        <v>67.2</v>
      </c>
      <c r="I32" s="388">
        <f>'[11]Bev Cost'!I33+'[11]Bev Cost'!I33*(Areana25mmVenMarkUp)</f>
        <v>70.56</v>
      </c>
      <c r="J32" s="388">
        <f>'[11]Bev Cost'!J33+'[11]Bev Cost'!J33*(Areana25mmVenMarkUp)</f>
        <v>75.599999999999994</v>
      </c>
      <c r="K32" s="388">
        <f>'[11]Bev Cost'!K33+'[11]Bev Cost'!K33*(Areana25mmVenMarkUp)</f>
        <v>77.28</v>
      </c>
    </row>
    <row r="33" spans="1:11" ht="12.95" customHeight="1" x14ac:dyDescent="0.25">
      <c r="A33" s="271">
        <v>1210</v>
      </c>
      <c r="B33" s="268" t="s">
        <v>839</v>
      </c>
      <c r="C33" s="388">
        <f>'[11]Bev Cost'!C34+'[11]Bev Cost'!C34*(Areana25mmVenMarkUp)</f>
        <v>56</v>
      </c>
      <c r="D33" s="388">
        <f>'[11]Bev Cost'!D34+'[11]Bev Cost'!D34*(Areana25mmVenMarkUp)</f>
        <v>59.92</v>
      </c>
      <c r="E33" s="388">
        <f>'[11]Bev Cost'!E34+'[11]Bev Cost'!E34*(Areana25mmVenMarkUp)</f>
        <v>64.960000000000008</v>
      </c>
      <c r="F33" s="388">
        <f>'[11]Bev Cost'!F34+'[11]Bev Cost'!F34*(Areana25mmVenMarkUp)</f>
        <v>66.640000000000015</v>
      </c>
      <c r="G33" s="388">
        <f>'[11]Bev Cost'!G34+'[11]Bev Cost'!G34*(Areana25mmVenMarkUp)</f>
        <v>68.88000000000001</v>
      </c>
      <c r="H33" s="388">
        <f>'[11]Bev Cost'!H34+'[11]Bev Cost'!H34*(Areana25mmVenMarkUp)</f>
        <v>71.680000000000007</v>
      </c>
      <c r="I33" s="388">
        <f>'[11]Bev Cost'!I34+'[11]Bev Cost'!I34*(Areana25mmVenMarkUp)</f>
        <v>76.160000000000011</v>
      </c>
      <c r="J33" s="388">
        <f>'[11]Bev Cost'!J34+'[11]Bev Cost'!J34*(Areana25mmVenMarkUp)</f>
        <v>81.760000000000005</v>
      </c>
      <c r="K33" s="388">
        <f>'[11]Bev Cost'!K34+'[11]Bev Cost'!K34*(Areana25mmVenMarkUp)</f>
        <v>83.440000000000012</v>
      </c>
    </row>
    <row r="34" spans="1:11" ht="12.95" customHeight="1" x14ac:dyDescent="0.25">
      <c r="A34" s="271">
        <v>1360</v>
      </c>
      <c r="B34" s="268" t="s">
        <v>840</v>
      </c>
      <c r="C34" s="388">
        <f>'[11]Bev Cost'!C35+'[11]Bev Cost'!C35*(Areana25mmVenMarkUp)</f>
        <v>59.92</v>
      </c>
      <c r="D34" s="388">
        <f>'[11]Bev Cost'!D35+'[11]Bev Cost'!D35*(Areana25mmVenMarkUp)</f>
        <v>64.960000000000008</v>
      </c>
      <c r="E34" s="388">
        <f>'[11]Bev Cost'!E35+'[11]Bev Cost'!E35*(Areana25mmVenMarkUp)</f>
        <v>67.2</v>
      </c>
      <c r="F34" s="388">
        <f>'[11]Bev Cost'!F35+'[11]Bev Cost'!F35*(Areana25mmVenMarkUp)</f>
        <v>70.56</v>
      </c>
      <c r="G34" s="388">
        <f>'[11]Bev Cost'!G35+'[11]Bev Cost'!G35*(Areana25mmVenMarkUp)</f>
        <v>75.599999999999994</v>
      </c>
      <c r="H34" s="388">
        <f>'[11]Bev Cost'!H35+'[11]Bev Cost'!H35*(Areana25mmVenMarkUp)</f>
        <v>78.960000000000008</v>
      </c>
      <c r="I34" s="388">
        <f>'[11]Bev Cost'!I35+'[11]Bev Cost'!I35*(Areana25mmVenMarkUp)</f>
        <v>82.32</v>
      </c>
      <c r="J34" s="388">
        <f>'[11]Bev Cost'!J35+'[11]Bev Cost'!J35*(Areana25mmVenMarkUp)</f>
        <v>86.8</v>
      </c>
      <c r="K34" s="388">
        <f>'[11]Bev Cost'!K35+'[11]Bev Cost'!K35*(Areana25mmVenMarkUp)</f>
        <v>90.160000000000011</v>
      </c>
    </row>
    <row r="35" spans="1:11" ht="12.95" customHeight="1" x14ac:dyDescent="0.25">
      <c r="A35" s="271">
        <v>1510</v>
      </c>
      <c r="B35" s="268" t="s">
        <v>841</v>
      </c>
      <c r="C35" s="388">
        <f>'[11]Bev Cost'!C36+'[11]Bev Cost'!C36*(Areana25mmVenMarkUp)</f>
        <v>65.52</v>
      </c>
      <c r="D35" s="388">
        <f>'[11]Bev Cost'!D36+'[11]Bev Cost'!D36*(Areana25mmVenMarkUp)</f>
        <v>67.2</v>
      </c>
      <c r="E35" s="388">
        <f>'[11]Bev Cost'!E36+'[11]Bev Cost'!E36*(Areana25mmVenMarkUp)</f>
        <v>71.680000000000007</v>
      </c>
      <c r="F35" s="388">
        <f>'[11]Bev Cost'!F36+'[11]Bev Cost'!F36*(Areana25mmVenMarkUp)</f>
        <v>76.160000000000011</v>
      </c>
      <c r="G35" s="388">
        <f>'[11]Bev Cost'!G36+'[11]Bev Cost'!G36*(Areana25mmVenMarkUp)</f>
        <v>81.760000000000005</v>
      </c>
      <c r="H35" s="388">
        <f>'[11]Bev Cost'!H36+'[11]Bev Cost'!H36*(Areana25mmVenMarkUp)</f>
        <v>83.440000000000012</v>
      </c>
      <c r="I35" s="388">
        <f>'[11]Bev Cost'!I36+'[11]Bev Cost'!I36*(Areana25mmVenMarkUp)</f>
        <v>87.360000000000014</v>
      </c>
      <c r="J35" s="388">
        <f>'[11]Bev Cost'!J36+'[11]Bev Cost'!J36*(Areana25mmVenMarkUp)</f>
        <v>92.4</v>
      </c>
      <c r="K35" s="388">
        <f>'[11]Bev Cost'!K36+'[11]Bev Cost'!K36*(Areana25mmVenMarkUp)</f>
        <v>95.76</v>
      </c>
    </row>
    <row r="36" spans="1:11" ht="12.95" customHeight="1" x14ac:dyDescent="0.25">
      <c r="A36" s="271">
        <v>1660</v>
      </c>
      <c r="B36" s="268" t="s">
        <v>842</v>
      </c>
      <c r="C36" s="388">
        <f>'[11]Bev Cost'!C37+'[11]Bev Cost'!C37*(Areana25mmVenMarkUp)</f>
        <v>67.2</v>
      </c>
      <c r="D36" s="388">
        <f>'[11]Bev Cost'!D37+'[11]Bev Cost'!D37*(Areana25mmVenMarkUp)</f>
        <v>71.680000000000007</v>
      </c>
      <c r="E36" s="388">
        <f>'[11]Bev Cost'!E37+'[11]Bev Cost'!E37*(Areana25mmVenMarkUp)</f>
        <v>77.28</v>
      </c>
      <c r="F36" s="388">
        <f>'[11]Bev Cost'!F37+'[11]Bev Cost'!F37*(Areana25mmVenMarkUp)</f>
        <v>81.760000000000005</v>
      </c>
      <c r="G36" s="388">
        <f>'[11]Bev Cost'!G37+'[11]Bev Cost'!G37*(Areana25mmVenMarkUp)</f>
        <v>84.56</v>
      </c>
      <c r="H36" s="388">
        <f>'[11]Bev Cost'!H37+'[11]Bev Cost'!H37*(Areana25mmVenMarkUp)</f>
        <v>90.160000000000011</v>
      </c>
      <c r="I36" s="388">
        <f>'[11]Bev Cost'!I37+'[11]Bev Cost'!I37*(Areana25mmVenMarkUp)</f>
        <v>92.960000000000008</v>
      </c>
      <c r="J36" s="388">
        <f>'[11]Bev Cost'!J37+'[11]Bev Cost'!J37*(Areana25mmVenMarkUp)</f>
        <v>96.32</v>
      </c>
      <c r="K36" s="388">
        <f>'[11]Bev Cost'!K37+'[11]Bev Cost'!K37*(Areana25mmVenMarkUp)</f>
        <v>102.48</v>
      </c>
    </row>
    <row r="37" spans="1:11" ht="12.95" customHeight="1" x14ac:dyDescent="0.25">
      <c r="A37" s="271">
        <v>1810</v>
      </c>
      <c r="B37" s="268" t="s">
        <v>844</v>
      </c>
      <c r="C37" s="388">
        <f>'[11]Bev Cost'!C38+'[11]Bev Cost'!C38*(Areana25mmVenMarkUp)</f>
        <v>71.680000000000007</v>
      </c>
      <c r="D37" s="388">
        <f>'[11]Bev Cost'!D38+'[11]Bev Cost'!D38*(Areana25mmVenMarkUp)</f>
        <v>77.28</v>
      </c>
      <c r="E37" s="388">
        <f>'[11]Bev Cost'!E38+'[11]Bev Cost'!E38*(Areana25mmVenMarkUp)</f>
        <v>82.32</v>
      </c>
      <c r="F37" s="388">
        <f>'[11]Bev Cost'!F38+'[11]Bev Cost'!F38*(Areana25mmVenMarkUp)</f>
        <v>86.8</v>
      </c>
      <c r="G37" s="388">
        <f>'[11]Bev Cost'!G38+'[11]Bev Cost'!G38*(Areana25mmVenMarkUp)</f>
        <v>91.840000000000018</v>
      </c>
      <c r="H37" s="388">
        <f>'[11]Bev Cost'!H38+'[11]Bev Cost'!H38*(Areana25mmVenMarkUp)</f>
        <v>92.960000000000008</v>
      </c>
      <c r="I37" s="388">
        <f>'[11]Bev Cost'!I38+'[11]Bev Cost'!I38*(Areana25mmVenMarkUp)</f>
        <v>100.24000000000001</v>
      </c>
      <c r="J37" s="388">
        <f>'[11]Bev Cost'!J38+'[11]Bev Cost'!J38*(Areana25mmVenMarkUp)</f>
        <v>103.6</v>
      </c>
      <c r="K37" s="388">
        <f>'[11]Bev Cost'!K38+'[11]Bev Cost'!K38*(Areana25mmVenMarkUp)</f>
        <v>108.08000000000001</v>
      </c>
    </row>
    <row r="38" spans="1:11" ht="12.95" customHeight="1" x14ac:dyDescent="0.25">
      <c r="A38" s="271">
        <v>1960</v>
      </c>
      <c r="B38" s="268" t="s">
        <v>845</v>
      </c>
      <c r="C38" s="388">
        <f>'[11]Bev Cost'!C39+'[11]Bev Cost'!C39*(Areana25mmVenMarkUp)</f>
        <v>76.160000000000011</v>
      </c>
      <c r="D38" s="388">
        <f>'[11]Bev Cost'!D39+'[11]Bev Cost'!D39*(Areana25mmVenMarkUp)</f>
        <v>81.760000000000005</v>
      </c>
      <c r="E38" s="388">
        <f>'[11]Bev Cost'!E39+'[11]Bev Cost'!E39*(Areana25mmVenMarkUp)</f>
        <v>86.8</v>
      </c>
      <c r="F38" s="388">
        <f>'[11]Bev Cost'!F39+'[11]Bev Cost'!F39*(Areana25mmVenMarkUp)</f>
        <v>91.840000000000018</v>
      </c>
      <c r="G38" s="388">
        <f>'[11]Bev Cost'!G39+'[11]Bev Cost'!G39*(Areana25mmVenMarkUp)</f>
        <v>95.76</v>
      </c>
      <c r="H38" s="388">
        <f>'[11]Bev Cost'!H39+'[11]Bev Cost'!H39*(Areana25mmVenMarkUp)</f>
        <v>101.36000000000001</v>
      </c>
      <c r="I38" s="388">
        <f>'[11]Bev Cost'!I39+'[11]Bev Cost'!I39*(Areana25mmVenMarkUp)</f>
        <v>104.16000000000001</v>
      </c>
      <c r="J38" s="388">
        <f>'[11]Bev Cost'!J39+'[11]Bev Cost'!J39*(Areana25mmVenMarkUp)</f>
        <v>109.2</v>
      </c>
      <c r="K38" s="388">
        <f>'[11]Bev Cost'!K39+'[11]Bev Cost'!K39*(Areana25mmVenMarkUp)</f>
        <v>114.80000000000001</v>
      </c>
    </row>
    <row r="39" spans="1:11" ht="12.95" customHeight="1" x14ac:dyDescent="0.25">
      <c r="A39" s="271">
        <v>2110</v>
      </c>
      <c r="B39" s="268" t="s">
        <v>846</v>
      </c>
      <c r="C39" s="388">
        <f>'[11]Bev Cost'!C40+'[11]Bev Cost'!C40*(Areana25mmVenMarkUp)</f>
        <v>81.760000000000005</v>
      </c>
      <c r="D39" s="388">
        <f>'[11]Bev Cost'!D40+'[11]Bev Cost'!D40*(Areana25mmVenMarkUp)</f>
        <v>84.56</v>
      </c>
      <c r="E39" s="388">
        <f>'[11]Bev Cost'!E40+'[11]Bev Cost'!E40*(Areana25mmVenMarkUp)</f>
        <v>90.160000000000011</v>
      </c>
      <c r="F39" s="388">
        <f>'[11]Bev Cost'!F40+'[11]Bev Cost'!F40*(Areana25mmVenMarkUp)</f>
        <v>95.76</v>
      </c>
      <c r="G39" s="388">
        <f>'[11]Bev Cost'!G40+'[11]Bev Cost'!G40*(Areana25mmVenMarkUp)</f>
        <v>101.36000000000001</v>
      </c>
      <c r="H39" s="388">
        <f>'[11]Bev Cost'!H40+'[11]Bev Cost'!H40*(Areana25mmVenMarkUp)</f>
        <v>104.72</v>
      </c>
      <c r="I39" s="388">
        <f>'[11]Bev Cost'!I40+'[11]Bev Cost'!I40*(Areana25mmVenMarkUp)</f>
        <v>110.32000000000002</v>
      </c>
      <c r="J39" s="388">
        <f>'[11]Bev Cost'!J40+'[11]Bev Cost'!J40*(Areana25mmVenMarkUp)</f>
        <v>114.80000000000001</v>
      </c>
      <c r="K39" s="388">
        <f>'[11]Bev Cost'!K40+'[11]Bev Cost'!K40*(Areana25mmVenMarkUp)</f>
        <v>121.52000000000001</v>
      </c>
    </row>
    <row r="40" spans="1:11" ht="12.95" customHeight="1" x14ac:dyDescent="0.25">
      <c r="A40" s="271">
        <v>2260</v>
      </c>
      <c r="B40" s="268" t="s">
        <v>847</v>
      </c>
      <c r="C40" s="388">
        <f>'[11]Bev Cost'!C41+'[11]Bev Cost'!C41*(Areana25mmVenMarkUp)</f>
        <v>83.440000000000012</v>
      </c>
      <c r="D40" s="388">
        <f>'[11]Bev Cost'!D41+'[11]Bev Cost'!D41*(Areana25mmVenMarkUp)</f>
        <v>90.160000000000011</v>
      </c>
      <c r="E40" s="388">
        <f>'[11]Bev Cost'!E41+'[11]Bev Cost'!E41*(Areana25mmVenMarkUp)</f>
        <v>92.960000000000008</v>
      </c>
      <c r="F40" s="388">
        <f>'[11]Bev Cost'!F41+'[11]Bev Cost'!F41*(Areana25mmVenMarkUp)</f>
        <v>101.36000000000001</v>
      </c>
      <c r="G40" s="388">
        <f>'[11]Bev Cost'!G41+'[11]Bev Cost'!G41*(Areana25mmVenMarkUp)</f>
        <v>104.72</v>
      </c>
      <c r="H40" s="388">
        <f>'[11]Bev Cost'!H41+'[11]Bev Cost'!H41*(Areana25mmVenMarkUp)</f>
        <v>110.32000000000002</v>
      </c>
      <c r="I40" s="388">
        <f>'[11]Bev Cost'!I41+'[11]Bev Cost'!I41*(Areana25mmVenMarkUp)</f>
        <v>115.36000000000001</v>
      </c>
      <c r="J40" s="388">
        <f>'[11]Bev Cost'!J41+'[11]Bev Cost'!J41*(Areana25mmVenMarkUp)</f>
        <v>121.52000000000001</v>
      </c>
      <c r="K40" s="388">
        <f>'[11]Bev Cost'!K41+'[11]Bev Cost'!K41*(Areana25mmVenMarkUp)</f>
        <v>128.24</v>
      </c>
    </row>
    <row r="41" spans="1:11" ht="12.95" customHeight="1" x14ac:dyDescent="0.25">
      <c r="A41" s="271">
        <v>2410</v>
      </c>
      <c r="B41" s="268" t="s">
        <v>848</v>
      </c>
      <c r="C41" s="388">
        <f>'[11]Bev Cost'!C42+'[11]Bev Cost'!C42*(Areana25mmVenMarkUp)</f>
        <v>87.360000000000014</v>
      </c>
      <c r="D41" s="388">
        <f>'[11]Bev Cost'!D42+'[11]Bev Cost'!D42*(Areana25mmVenMarkUp)</f>
        <v>92.960000000000008</v>
      </c>
      <c r="E41" s="388">
        <f>'[11]Bev Cost'!E42+'[11]Bev Cost'!E42*(Areana25mmVenMarkUp)</f>
        <v>100.24000000000001</v>
      </c>
      <c r="F41" s="388">
        <f>'[11]Bev Cost'!F42+'[11]Bev Cost'!F42*(Areana25mmVenMarkUp)</f>
        <v>104.16000000000001</v>
      </c>
      <c r="G41" s="388">
        <f>'[11]Bev Cost'!G42+'[11]Bev Cost'!G42*(Areana25mmVenMarkUp)</f>
        <v>110.32000000000002</v>
      </c>
      <c r="H41" s="388">
        <f>'[11]Bev Cost'!H42+'[11]Bev Cost'!H42*(Areana25mmVenMarkUp)</f>
        <v>115.36000000000001</v>
      </c>
      <c r="I41" s="388">
        <f>'[11]Bev Cost'!I42+'[11]Bev Cost'!I42*(Areana25mmVenMarkUp)</f>
        <v>121.52000000000001</v>
      </c>
      <c r="J41" s="388">
        <f>'[11]Bev Cost'!J42+'[11]Bev Cost'!J42*(Areana25mmVenMarkUp)</f>
        <v>128.24</v>
      </c>
      <c r="K41" s="388">
        <f>'[11]Bev Cost'!K42+'[11]Bev Cost'!K42*(Areana25mmVenMarkUp)</f>
        <v>132.72000000000003</v>
      </c>
    </row>
    <row r="42" spans="1:11" ht="12.95" customHeight="1" x14ac:dyDescent="0.25">
      <c r="A42" s="271">
        <v>2560</v>
      </c>
      <c r="B42" s="268" t="s">
        <v>849</v>
      </c>
      <c r="C42" s="388">
        <f>'[11]Bev Cost'!C43+'[11]Bev Cost'!C43*(Areana25mmVenMarkUp)</f>
        <v>91.840000000000018</v>
      </c>
      <c r="D42" s="388">
        <f>'[11]Bev Cost'!D43+'[11]Bev Cost'!D43*(Areana25mmVenMarkUp)</f>
        <v>96.32</v>
      </c>
      <c r="E42" s="388">
        <f>'[11]Bev Cost'!E43+'[11]Bev Cost'!E43*(Areana25mmVenMarkUp)</f>
        <v>103.6</v>
      </c>
      <c r="F42" s="388">
        <f>'[11]Bev Cost'!F43+'[11]Bev Cost'!F43*(Areana25mmVenMarkUp)</f>
        <v>109.2</v>
      </c>
      <c r="G42" s="388">
        <f>'[11]Bev Cost'!G43+'[11]Bev Cost'!G43*(Areana25mmVenMarkUp)</f>
        <v>114.80000000000001</v>
      </c>
      <c r="H42" s="388">
        <f>'[11]Bev Cost'!H43+'[11]Bev Cost'!H43*(Areana25mmVenMarkUp)</f>
        <v>121.52000000000001</v>
      </c>
      <c r="I42" s="388">
        <f>'[11]Bev Cost'!I43+'[11]Bev Cost'!I43*(Areana25mmVenMarkUp)</f>
        <v>128.24</v>
      </c>
      <c r="J42" s="388">
        <f>'[11]Bev Cost'!J43+'[11]Bev Cost'!J43*(Areana25mmVenMarkUp)</f>
        <v>135.52000000000001</v>
      </c>
      <c r="K42" s="388">
        <f>'[11]Bev Cost'!K43+'[11]Bev Cost'!K43*(Areana25mmVenMarkUp)</f>
        <v>140</v>
      </c>
    </row>
    <row r="43" spans="1:11" ht="12.95" customHeight="1" x14ac:dyDescent="0.25">
      <c r="A43" s="271">
        <v>2710</v>
      </c>
      <c r="B43" s="268" t="s">
        <v>850</v>
      </c>
      <c r="C43" s="388">
        <f>'[11]Bev Cost'!C44+'[11]Bev Cost'!C44*(Areana25mmVenMarkUp)</f>
        <v>95.76</v>
      </c>
      <c r="D43" s="388">
        <f>'[11]Bev Cost'!D44+'[11]Bev Cost'!D44*(Areana25mmVenMarkUp)</f>
        <v>102.48</v>
      </c>
      <c r="E43" s="388">
        <f>'[11]Bev Cost'!E44+'[11]Bev Cost'!E44*(Areana25mmVenMarkUp)</f>
        <v>108.08000000000001</v>
      </c>
      <c r="F43" s="388">
        <f>'[11]Bev Cost'!F44+'[11]Bev Cost'!F44*(Areana25mmVenMarkUp)</f>
        <v>113.68</v>
      </c>
      <c r="G43" s="388">
        <f>'[11]Bev Cost'!G44+'[11]Bev Cost'!G44*(Areana25mmVenMarkUp)</f>
        <v>121.52000000000001</v>
      </c>
      <c r="H43" s="388">
        <f>'[11]Bev Cost'!H44+'[11]Bev Cost'!H44*(Areana25mmVenMarkUp)</f>
        <v>128.24</v>
      </c>
      <c r="I43" s="388">
        <f>'[11]Bev Cost'!I44+'[11]Bev Cost'!I44*(Areana25mmVenMarkUp)</f>
        <v>132.72000000000003</v>
      </c>
      <c r="J43" s="388">
        <f>'[11]Bev Cost'!J44+'[11]Bev Cost'!J44*(Areana25mmVenMarkUp)</f>
        <v>140</v>
      </c>
      <c r="K43" s="388">
        <f>'[11]Bev Cost'!K44+'[11]Bev Cost'!K44*(Areana25mmVenMarkUp)</f>
        <v>146.72000000000003</v>
      </c>
    </row>
    <row r="44" spans="1:11" ht="12.95" customHeight="1" x14ac:dyDescent="0.25">
      <c r="A44" s="271">
        <v>2860</v>
      </c>
      <c r="B44" s="268" t="s">
        <v>851</v>
      </c>
      <c r="C44" s="388">
        <f>'[11]Bev Cost'!C45+'[11]Bev Cost'!C45*(Areana25mmVenMarkUp)</f>
        <v>100.24000000000001</v>
      </c>
      <c r="D44" s="388">
        <f>'[11]Bev Cost'!D45+'[11]Bev Cost'!D45*(Areana25mmVenMarkUp)</f>
        <v>104.72</v>
      </c>
      <c r="E44" s="388">
        <f>'[11]Bev Cost'!E45+'[11]Bev Cost'!E45*(Areana25mmVenMarkUp)</f>
        <v>113.12000000000002</v>
      </c>
      <c r="F44" s="388">
        <f>'[11]Bev Cost'!F45+'[11]Bev Cost'!F45*(Areana25mmVenMarkUp)</f>
        <v>120.4</v>
      </c>
      <c r="G44" s="388">
        <f>'[11]Bev Cost'!G45+'[11]Bev Cost'!G45*(Areana25mmVenMarkUp)</f>
        <v>126</v>
      </c>
      <c r="H44" s="388">
        <f>'[11]Bev Cost'!H45+'[11]Bev Cost'!H45*(Areana25mmVenMarkUp)</f>
        <v>131.6</v>
      </c>
      <c r="I44" s="388">
        <f>'[11]Bev Cost'!I45+'[11]Bev Cost'!I45*(Areana25mmVenMarkUp)</f>
        <v>140</v>
      </c>
      <c r="J44" s="388">
        <f>'[11]Bev Cost'!J45+'[11]Bev Cost'!J45*(Areana25mmVenMarkUp)</f>
        <v>146.72000000000003</v>
      </c>
      <c r="K44" s="388">
        <f>'[11]Bev Cost'!K45+'[11]Bev Cost'!K45*(Areana25mmVenMarkUp)</f>
        <v>152.88000000000002</v>
      </c>
    </row>
    <row r="45" spans="1:11" ht="12.95" customHeight="1" x14ac:dyDescent="0.25">
      <c r="A45" s="271">
        <v>3010</v>
      </c>
      <c r="B45" s="268" t="s">
        <v>852</v>
      </c>
      <c r="C45" s="388">
        <f>'[11]Bev Cost'!C46+'[11]Bev Cost'!C46*(Areana25mmVenMarkUp)</f>
        <v>103.6</v>
      </c>
      <c r="D45" s="388">
        <f>'[11]Bev Cost'!D46+'[11]Bev Cost'!D46*(Areana25mmVenMarkUp)</f>
        <v>110.32000000000002</v>
      </c>
      <c r="E45" s="388">
        <f>'[11]Bev Cost'!E46+'[11]Bev Cost'!E46*(Areana25mmVenMarkUp)</f>
        <v>115.36000000000001</v>
      </c>
      <c r="F45" s="388">
        <f>'[11]Bev Cost'!F46+'[11]Bev Cost'!F46*(Areana25mmVenMarkUp)</f>
        <v>123.76000000000002</v>
      </c>
      <c r="G45" s="388">
        <f>'[11]Bev Cost'!G46+'[11]Bev Cost'!G46*(Areana25mmVenMarkUp)</f>
        <v>130.48000000000002</v>
      </c>
      <c r="H45" s="388">
        <f>'[11]Bev Cost'!H46+'[11]Bev Cost'!H46*(Areana25mmVenMarkUp)</f>
        <v>137.76000000000002</v>
      </c>
      <c r="I45" s="388">
        <f>'[11]Bev Cost'!I46+'[11]Bev Cost'!I46*(Areana25mmVenMarkUp)</f>
        <v>146.72000000000003</v>
      </c>
      <c r="J45" s="388">
        <f>'[11]Bev Cost'!J46+'[11]Bev Cost'!J46*(Areana25mmVenMarkUp)</f>
        <v>151.19999999999999</v>
      </c>
      <c r="K45" s="388">
        <f>'[11]Bev Cost'!K46+'[11]Bev Cost'!K46*(Areana25mmVenMarkUp)</f>
        <v>159.6</v>
      </c>
    </row>
    <row r="46" spans="1:11" ht="12.95" customHeight="1" x14ac:dyDescent="0.25">
      <c r="A46" s="271">
        <v>3160</v>
      </c>
      <c r="B46" s="268" t="s">
        <v>853</v>
      </c>
      <c r="C46" s="388">
        <f>'[11]Bev Cost'!C47+'[11]Bev Cost'!C47*(Areana25mmVenMarkUp)</f>
        <v>104.72</v>
      </c>
      <c r="D46" s="388">
        <f>'[11]Bev Cost'!D47+'[11]Bev Cost'!D47*(Areana25mmVenMarkUp)</f>
        <v>113.68</v>
      </c>
      <c r="E46" s="388">
        <f>'[11]Bev Cost'!E47+'[11]Bev Cost'!E47*(Areana25mmVenMarkUp)</f>
        <v>121.52000000000001</v>
      </c>
      <c r="F46" s="388">
        <f>'[11]Bev Cost'!F47+'[11]Bev Cost'!F47*(Areana25mmVenMarkUp)</f>
        <v>129.92000000000002</v>
      </c>
      <c r="G46" s="388">
        <f>'[11]Bev Cost'!G47+'[11]Bev Cost'!G47*(Areana25mmVenMarkUp)</f>
        <v>136.63999999999999</v>
      </c>
      <c r="H46" s="388">
        <f>'[11]Bev Cost'!H47+'[11]Bev Cost'!H47*(Areana25mmVenMarkUp)</f>
        <v>142.80000000000001</v>
      </c>
      <c r="I46" s="388">
        <f>'[11]Bev Cost'!I47+'[11]Bev Cost'!I47*(Areana25mmVenMarkUp)</f>
        <v>150.63999999999999</v>
      </c>
      <c r="J46" s="388">
        <f>'[11]Bev Cost'!J47+'[11]Bev Cost'!J47*(Areana25mmVenMarkUp)</f>
        <v>157.92000000000002</v>
      </c>
      <c r="K46" s="388">
        <f>'[11]Bev Cost'!K47+'[11]Bev Cost'!K47*(Areana25mmVenMarkUp)</f>
        <v>166.32000000000002</v>
      </c>
    </row>
    <row r="47" spans="1:11" ht="12.95" customHeight="1" x14ac:dyDescent="0.25">
      <c r="A47" s="271">
        <v>3310</v>
      </c>
      <c r="B47" s="268" t="s">
        <v>854</v>
      </c>
      <c r="C47" s="388">
        <f>'[11]Bev Cost'!C48+'[11]Bev Cost'!C48*(Areana25mmVenMarkUp)</f>
        <v>110.32000000000002</v>
      </c>
      <c r="D47" s="388">
        <f>'[11]Bev Cost'!D48+'[11]Bev Cost'!D48*(Areana25mmVenMarkUp)</f>
        <v>118.72000000000003</v>
      </c>
      <c r="E47" s="388">
        <f>'[11]Bev Cost'!E48+'[11]Bev Cost'!E48*(Areana25mmVenMarkUp)</f>
        <v>126</v>
      </c>
      <c r="F47" s="388">
        <f>'[11]Bev Cost'!F48+'[11]Bev Cost'!F48*(Areana25mmVenMarkUp)</f>
        <v>132.72000000000003</v>
      </c>
      <c r="G47" s="388">
        <f>'[11]Bev Cost'!G48+'[11]Bev Cost'!G48*(Areana25mmVenMarkUp)</f>
        <v>141.12</v>
      </c>
      <c r="H47" s="388">
        <f>'[11]Bev Cost'!H48+'[11]Bev Cost'!H48*(Areana25mmVenMarkUp)</f>
        <v>148.4</v>
      </c>
      <c r="I47" s="388">
        <f>'[11]Bev Cost'!I48+'[11]Bev Cost'!I48*(Areana25mmVenMarkUp)</f>
        <v>156.80000000000001</v>
      </c>
      <c r="J47" s="388">
        <f>'[11]Bev Cost'!J48+'[11]Bev Cost'!J48*(Areana25mmVenMarkUp)</f>
        <v>163.52000000000001</v>
      </c>
      <c r="K47" s="388">
        <f>'[11]Bev Cost'!K48+'[11]Bev Cost'!K48*(Areana25mmVenMarkUp)</f>
        <v>171.36</v>
      </c>
    </row>
    <row r="48" spans="1:11" ht="12.95" customHeight="1" x14ac:dyDescent="0.25">
      <c r="A48" s="271">
        <v>3460</v>
      </c>
      <c r="B48" s="268" t="s">
        <v>855</v>
      </c>
      <c r="C48" s="388">
        <f>'[11]Bev Cost'!C49+'[11]Bev Cost'!C49*(Areana25mmVenMarkUp)</f>
        <v>114.80000000000001</v>
      </c>
      <c r="D48" s="388">
        <f>'[11]Bev Cost'!D49+'[11]Bev Cost'!D49*(Areana25mmVenMarkUp)</f>
        <v>123.2</v>
      </c>
      <c r="E48" s="388">
        <f>'[11]Bev Cost'!E49+'[11]Bev Cost'!E49*(Areana25mmVenMarkUp)</f>
        <v>130.48000000000002</v>
      </c>
      <c r="F48" s="388">
        <f>'[11]Bev Cost'!F49+'[11]Bev Cost'!F49*(Areana25mmVenMarkUp)</f>
        <v>137.76000000000002</v>
      </c>
      <c r="G48" s="388">
        <f>'[11]Bev Cost'!G49+'[11]Bev Cost'!G49*(Areana25mmVenMarkUp)</f>
        <v>146.72000000000003</v>
      </c>
      <c r="H48" s="388">
        <f>'[11]Bev Cost'!H49+'[11]Bev Cost'!H49*(Areana25mmVenMarkUp)</f>
        <v>155.68000000000004</v>
      </c>
      <c r="I48" s="388">
        <f>'[11]Bev Cost'!I49+'[11]Bev Cost'!I49*(Areana25mmVenMarkUp)</f>
        <v>161.84</v>
      </c>
      <c r="J48" s="388">
        <f>'[11]Bev Cost'!J49+'[11]Bev Cost'!J49*(Areana25mmVenMarkUp)</f>
        <v>169.68000000000004</v>
      </c>
      <c r="K48" s="388">
        <f>'[11]Bev Cost'!K49+'[11]Bev Cost'!K49*(Areana25mmVenMarkUp)</f>
        <v>176.96</v>
      </c>
    </row>
    <row r="49" spans="1:11" ht="12.95" customHeight="1" x14ac:dyDescent="0.25">
      <c r="A49" s="271">
        <v>3610</v>
      </c>
      <c r="B49" s="268" t="s">
        <v>856</v>
      </c>
      <c r="C49" s="388">
        <f>'[11]Bev Cost'!C50+'[11]Bev Cost'!C50*(Areana25mmVenMarkUp)</f>
        <v>118.72000000000003</v>
      </c>
      <c r="D49" s="388">
        <f>'[11]Bev Cost'!D50+'[11]Bev Cost'!D50*(Areana25mmVenMarkUp)</f>
        <v>128.24</v>
      </c>
      <c r="E49" s="388">
        <f>'[11]Bev Cost'!E50+'[11]Bev Cost'!E50*(Areana25mmVenMarkUp)</f>
        <v>134.96</v>
      </c>
      <c r="F49" s="388">
        <f>'[11]Bev Cost'!F50+'[11]Bev Cost'!F50*(Areana25mmVenMarkUp)</f>
        <v>142.80000000000001</v>
      </c>
      <c r="G49" s="388">
        <f>'[11]Bev Cost'!G50+'[11]Bev Cost'!G50*(Areana25mmVenMarkUp)</f>
        <v>151.19999999999999</v>
      </c>
      <c r="H49" s="388">
        <f>'[11]Bev Cost'!H50+'[11]Bev Cost'!H50*(Areana25mmVenMarkUp)</f>
        <v>159.6</v>
      </c>
      <c r="I49" s="388">
        <f>'[11]Bev Cost'!I50+'[11]Bev Cost'!I50*(Areana25mmVenMarkUp)</f>
        <v>168.56</v>
      </c>
      <c r="J49" s="388">
        <f>'[11]Bev Cost'!J50+'[11]Bev Cost'!J50*(Areana25mmVenMarkUp)</f>
        <v>175.84</v>
      </c>
      <c r="K49" s="388">
        <f>'[11]Bev Cost'!K50+'[11]Bev Cost'!K50*(Areana25mmVenMarkUp)</f>
        <v>184.24</v>
      </c>
    </row>
    <row r="50" spans="1:11" ht="12.95" customHeight="1" x14ac:dyDescent="0.25">
      <c r="A50" s="271">
        <v>3760</v>
      </c>
      <c r="B50" s="268" t="s">
        <v>857</v>
      </c>
      <c r="C50" s="388">
        <f>'[11]Bev Cost'!C51+'[11]Bev Cost'!C51*(Areana25mmVenMarkUp)</f>
        <v>123.2</v>
      </c>
      <c r="D50" s="388">
        <f>'[11]Bev Cost'!D51+'[11]Bev Cost'!D51*(Areana25mmVenMarkUp)</f>
        <v>130.48000000000002</v>
      </c>
      <c r="E50" s="388">
        <f>'[11]Bev Cost'!E51+'[11]Bev Cost'!E51*(Areana25mmVenMarkUp)</f>
        <v>140</v>
      </c>
      <c r="F50" s="388">
        <f>'[11]Bev Cost'!F51+'[11]Bev Cost'!F51*(Areana25mmVenMarkUp)</f>
        <v>147.28000000000003</v>
      </c>
      <c r="G50" s="388">
        <f>'[11]Bev Cost'!G51+'[11]Bev Cost'!G51*(Areana25mmVenMarkUp)</f>
        <v>156.80000000000001</v>
      </c>
      <c r="H50" s="388">
        <f>'[11]Bev Cost'!H51+'[11]Bev Cost'!H51*(Areana25mmVenMarkUp)</f>
        <v>166.32000000000002</v>
      </c>
      <c r="I50" s="388">
        <f>'[11]Bev Cost'!I51+'[11]Bev Cost'!I51*(Areana25mmVenMarkUp)</f>
        <v>172.48000000000002</v>
      </c>
      <c r="J50" s="388">
        <f>'[11]Bev Cost'!J51+'[11]Bev Cost'!J51*(Areana25mmVenMarkUp)</f>
        <v>181.44</v>
      </c>
      <c r="K50" s="388">
        <f>'[11]Bev Cost'!K51+'[11]Bev Cost'!K51*(Areana25mmVenMarkUp)</f>
        <v>191.52</v>
      </c>
    </row>
    <row r="51" spans="1:11" ht="12.95" customHeight="1" x14ac:dyDescent="0.25">
      <c r="A51" s="271">
        <v>4000</v>
      </c>
      <c r="B51" s="268" t="s">
        <v>858</v>
      </c>
      <c r="C51" s="388">
        <f>'[11]Bev Cost'!C52+'[11]Bev Cost'!C52*(Areana25mmVenMarkUp)</f>
        <v>129.92000000000002</v>
      </c>
      <c r="D51" s="388">
        <f>'[11]Bev Cost'!D52+'[11]Bev Cost'!D52*(Areana25mmVenMarkUp)</f>
        <v>137.76000000000002</v>
      </c>
      <c r="E51" s="388">
        <f>'[11]Bev Cost'!E52+'[11]Bev Cost'!E52*(Areana25mmVenMarkUp)</f>
        <v>147.28000000000003</v>
      </c>
      <c r="F51" s="388">
        <f>'[11]Bev Cost'!F52+'[11]Bev Cost'!F52*(Areana25mmVenMarkUp)</f>
        <v>156.80000000000001</v>
      </c>
      <c r="G51" s="388">
        <f>'[11]Bev Cost'!G52+'[11]Bev Cost'!G52*(Areana25mmVenMarkUp)</f>
        <v>163.52000000000001</v>
      </c>
      <c r="H51" s="388">
        <f>'[11]Bev Cost'!H52+'[11]Bev Cost'!H52*(Areana25mmVenMarkUp)</f>
        <v>172.48000000000002</v>
      </c>
      <c r="I51" s="388">
        <f>'[11]Bev Cost'!I52+'[11]Bev Cost'!I52*(Areana25mmVenMarkUp)</f>
        <v>181.44</v>
      </c>
      <c r="J51" s="388">
        <f>'[11]Bev Cost'!J52+'[11]Bev Cost'!J52*(Areana25mmVenMarkUp)</f>
        <v>191.52</v>
      </c>
      <c r="K51" s="388">
        <f>'[11]Bev Cost'!K52+'[11]Bev Cost'!K52*(Areana25mmVenMarkUp)</f>
        <v>199.36</v>
      </c>
    </row>
  </sheetData>
  <pageMargins left="0.7" right="0.7" top="0.75" bottom="0.75" header="0.3" footer="0.3"/>
  <pageSetup paperSize="9" orientation="portrait" r:id="rId1"/>
  <headerFooter>
    <oddHeader>&amp;CStandard 25mm Venetian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5DB-FCEE-403E-A174-CCAA57CA5F69}">
  <dimension ref="A1:N51"/>
  <sheetViews>
    <sheetView view="pageBreakPreview" zoomScaleNormal="100" zoomScaleSheetLayoutView="100" workbookViewId="0">
      <selection activeCell="P35" sqref="P35"/>
    </sheetView>
  </sheetViews>
  <sheetFormatPr defaultRowHeight="15" x14ac:dyDescent="0.25"/>
  <cols>
    <col min="1" max="1" width="6.28515625" style="273" customWidth="1"/>
    <col min="2" max="2" width="6.140625" customWidth="1"/>
    <col min="3" max="11" width="7.7109375" customWidth="1"/>
    <col min="12" max="20" width="8.7109375" customWidth="1"/>
  </cols>
  <sheetData>
    <row r="1" spans="1:14" ht="12.95" customHeight="1" x14ac:dyDescent="0.25">
      <c r="A1" s="267"/>
      <c r="B1" s="268"/>
      <c r="C1" s="269">
        <v>460</v>
      </c>
      <c r="D1" s="269">
        <v>610</v>
      </c>
      <c r="E1" s="269">
        <v>760</v>
      </c>
      <c r="F1" s="269">
        <v>910</v>
      </c>
      <c r="G1" s="269">
        <v>1060</v>
      </c>
      <c r="H1" s="269">
        <v>1210</v>
      </c>
      <c r="I1" s="269">
        <v>1360</v>
      </c>
      <c r="J1" s="269">
        <v>1510</v>
      </c>
      <c r="K1" s="269">
        <v>1660</v>
      </c>
    </row>
    <row r="2" spans="1:14" ht="12.95" customHeight="1" x14ac:dyDescent="0.25">
      <c r="A2" s="267"/>
      <c r="B2" s="268"/>
      <c r="C2" s="270" t="s">
        <v>834</v>
      </c>
      <c r="D2" s="270" t="s">
        <v>835</v>
      </c>
      <c r="E2" s="270" t="s">
        <v>836</v>
      </c>
      <c r="F2" s="270" t="s">
        <v>837</v>
      </c>
      <c r="G2" s="270" t="s">
        <v>838</v>
      </c>
      <c r="H2" s="270" t="s">
        <v>839</v>
      </c>
      <c r="I2" s="270" t="s">
        <v>840</v>
      </c>
      <c r="J2" s="270" t="s">
        <v>841</v>
      </c>
      <c r="K2" s="270" t="s">
        <v>842</v>
      </c>
    </row>
    <row r="3" spans="1:14" ht="12.95" customHeight="1" x14ac:dyDescent="0.25">
      <c r="A3" s="271">
        <v>610</v>
      </c>
      <c r="B3" s="268" t="s">
        <v>843</v>
      </c>
      <c r="C3" s="388">
        <f>'Std 25mm Venetian C'!C3*(1-Sumary!$B$44)</f>
        <v>21.840000000000003</v>
      </c>
      <c r="D3" s="388">
        <f>'Std 25mm Venetian C'!D3*(1-Sumary!$B$44)</f>
        <v>24.08</v>
      </c>
      <c r="E3" s="388">
        <f>'Std 25mm Venetian C'!E3*(1-Sumary!$B$44)</f>
        <v>27.44</v>
      </c>
      <c r="F3" s="388">
        <f>'Std 25mm Venetian C'!F3*(1-Sumary!$B$44)</f>
        <v>28</v>
      </c>
      <c r="G3" s="388">
        <f>'Std 25mm Venetian C'!G3*(1-Sumary!$B$44)</f>
        <v>31.36</v>
      </c>
      <c r="H3" s="388">
        <f>'Std 25mm Venetian C'!H3*(1-Sumary!$B$44)</f>
        <v>34.720000000000006</v>
      </c>
      <c r="I3" s="388">
        <f>'Std 25mm Venetian C'!I3*(1-Sumary!$B$44)</f>
        <v>35.28</v>
      </c>
      <c r="J3" s="388">
        <f>'Std 25mm Venetian C'!J3*(1-Sumary!$B$44)</f>
        <v>37.52000000000001</v>
      </c>
      <c r="K3" s="388">
        <f>'Std 25mm Venetian C'!K3*(1-Sumary!$B$44)</f>
        <v>38.64</v>
      </c>
    </row>
    <row r="4" spans="1:14" ht="12.95" customHeight="1" x14ac:dyDescent="0.25">
      <c r="A4" s="271">
        <v>760</v>
      </c>
      <c r="B4" s="268" t="s">
        <v>836</v>
      </c>
      <c r="C4" s="388">
        <f>'Std 25mm Venetian C'!C4*(1-Sumary!$B$44)</f>
        <v>24.08</v>
      </c>
      <c r="D4" s="388">
        <f>'Std 25mm Venetian C'!D4*(1-Sumary!$B$44)</f>
        <v>25.2</v>
      </c>
      <c r="E4" s="388">
        <f>'Std 25mm Venetian C'!E4*(1-Sumary!$B$44)</f>
        <v>28</v>
      </c>
      <c r="F4" s="388">
        <f>'Std 25mm Venetian C'!F4*(1-Sumary!$B$44)</f>
        <v>31.36</v>
      </c>
      <c r="G4" s="388">
        <f>'Std 25mm Venetian C'!G4*(1-Sumary!$B$44)</f>
        <v>34.720000000000006</v>
      </c>
      <c r="H4" s="388">
        <f>'Std 25mm Venetian C'!H4*(1-Sumary!$B$44)</f>
        <v>36.96</v>
      </c>
      <c r="I4" s="388">
        <f>'Std 25mm Venetian C'!I4*(1-Sumary!$B$44)</f>
        <v>37.52000000000001</v>
      </c>
      <c r="J4" s="388">
        <f>'Std 25mm Venetian C'!J4*(1-Sumary!$B$44)</f>
        <v>39.200000000000003</v>
      </c>
      <c r="K4" s="388">
        <f>'Std 25mm Venetian C'!K4*(1-Sumary!$B$44)</f>
        <v>42.56</v>
      </c>
      <c r="N4" s="272"/>
    </row>
    <row r="5" spans="1:14" ht="12.95" customHeight="1" x14ac:dyDescent="0.25">
      <c r="A5" s="271">
        <v>910</v>
      </c>
      <c r="B5" s="268" t="s">
        <v>837</v>
      </c>
      <c r="C5" s="388">
        <f>'Std 25mm Venetian C'!C5*(1-Sumary!$B$44)</f>
        <v>25.2</v>
      </c>
      <c r="D5" s="388">
        <f>'Std 25mm Venetian C'!D5*(1-Sumary!$B$44)</f>
        <v>27.44</v>
      </c>
      <c r="E5" s="388">
        <f>'Std 25mm Venetian C'!E5*(1-Sumary!$B$44)</f>
        <v>30.8</v>
      </c>
      <c r="F5" s="388">
        <f>'Std 25mm Venetian C'!F5*(1-Sumary!$B$44)</f>
        <v>34.720000000000006</v>
      </c>
      <c r="G5" s="388">
        <f>'Std 25mm Venetian C'!G5*(1-Sumary!$B$44)</f>
        <v>36.96</v>
      </c>
      <c r="H5" s="388">
        <f>'Std 25mm Venetian C'!H5*(1-Sumary!$B$44)</f>
        <v>37.52000000000001</v>
      </c>
      <c r="I5" s="388">
        <f>'Std 25mm Venetian C'!I5*(1-Sumary!$B$44)</f>
        <v>39.200000000000003</v>
      </c>
      <c r="J5" s="388">
        <f>'Std 25mm Venetian C'!J5*(1-Sumary!$B$44)</f>
        <v>44.24</v>
      </c>
      <c r="K5" s="388">
        <f>'Std 25mm Venetian C'!K5*(1-Sumary!$B$44)</f>
        <v>47.6</v>
      </c>
      <c r="N5" s="272"/>
    </row>
    <row r="6" spans="1:14" ht="12.95" customHeight="1" x14ac:dyDescent="0.25">
      <c r="A6" s="271">
        <v>1060</v>
      </c>
      <c r="B6" s="268" t="s">
        <v>838</v>
      </c>
      <c r="C6" s="388">
        <f>'Std 25mm Venetian C'!C6*(1-Sumary!$B$44)</f>
        <v>25.2</v>
      </c>
      <c r="D6" s="388">
        <f>'Std 25mm Venetian C'!D6*(1-Sumary!$B$44)</f>
        <v>28</v>
      </c>
      <c r="E6" s="388">
        <f>'Std 25mm Venetian C'!E6*(1-Sumary!$B$44)</f>
        <v>31.36</v>
      </c>
      <c r="F6" s="388">
        <f>'Std 25mm Venetian C'!F6*(1-Sumary!$B$44)</f>
        <v>35.28</v>
      </c>
      <c r="G6" s="388">
        <f>'Std 25mm Venetian C'!G6*(1-Sumary!$B$44)</f>
        <v>37.52000000000001</v>
      </c>
      <c r="H6" s="388">
        <f>'Std 25mm Venetian C'!H6*(1-Sumary!$B$44)</f>
        <v>39.200000000000003</v>
      </c>
      <c r="I6" s="388">
        <f>'Std 25mm Venetian C'!I6*(1-Sumary!$B$44)</f>
        <v>44.24</v>
      </c>
      <c r="J6" s="388">
        <f>'Std 25mm Venetian C'!J6*(1-Sumary!$B$44)</f>
        <v>47.6</v>
      </c>
      <c r="K6" s="388">
        <f>'Std 25mm Venetian C'!K6*(1-Sumary!$B$44)</f>
        <v>49.28</v>
      </c>
    </row>
    <row r="7" spans="1:14" ht="12.95" customHeight="1" x14ac:dyDescent="0.25">
      <c r="A7" s="271">
        <v>1210</v>
      </c>
      <c r="B7" s="268" t="s">
        <v>839</v>
      </c>
      <c r="C7" s="388">
        <f>'Std 25mm Venetian C'!C7*(1-Sumary!$B$44)</f>
        <v>27.44</v>
      </c>
      <c r="D7" s="388">
        <f>'Std 25mm Venetian C'!D7*(1-Sumary!$B$44)</f>
        <v>30.8</v>
      </c>
      <c r="E7" s="388">
        <f>'Std 25mm Venetian C'!E7*(1-Sumary!$B$44)</f>
        <v>34.720000000000006</v>
      </c>
      <c r="F7" s="388">
        <f>'Std 25mm Venetian C'!F7*(1-Sumary!$B$44)</f>
        <v>36.96</v>
      </c>
      <c r="G7" s="388">
        <f>'Std 25mm Venetian C'!G7*(1-Sumary!$B$44)</f>
        <v>39.200000000000003</v>
      </c>
      <c r="H7" s="388">
        <f>'Std 25mm Venetian C'!H7*(1-Sumary!$B$44)</f>
        <v>44.24</v>
      </c>
      <c r="I7" s="388">
        <f>'Std 25mm Venetian C'!I7*(1-Sumary!$B$44)</f>
        <v>47.6</v>
      </c>
      <c r="J7" s="388">
        <f>'Std 25mm Venetian C'!J7*(1-Sumary!$B$44)</f>
        <v>49.28</v>
      </c>
      <c r="K7" s="388">
        <f>'Std 25mm Venetian C'!K7*(1-Sumary!$B$44)</f>
        <v>53.760000000000005</v>
      </c>
    </row>
    <row r="8" spans="1:14" ht="12.95" customHeight="1" x14ac:dyDescent="0.25">
      <c r="A8" s="271">
        <v>1360</v>
      </c>
      <c r="B8" s="268" t="s">
        <v>840</v>
      </c>
      <c r="C8" s="388">
        <f>'Std 25mm Venetian C'!C8*(1-Sumary!$B$44)</f>
        <v>28</v>
      </c>
      <c r="D8" s="388">
        <f>'Std 25mm Venetian C'!D8*(1-Sumary!$B$44)</f>
        <v>31.36</v>
      </c>
      <c r="E8" s="388">
        <f>'Std 25mm Venetian C'!E8*(1-Sumary!$B$44)</f>
        <v>35.28</v>
      </c>
      <c r="F8" s="388">
        <f>'Std 25mm Venetian C'!F8*(1-Sumary!$B$44)</f>
        <v>38.64</v>
      </c>
      <c r="G8" s="388">
        <f>'Std 25mm Venetian C'!G8*(1-Sumary!$B$44)</f>
        <v>42.56</v>
      </c>
      <c r="H8" s="388">
        <f>'Std 25mm Venetian C'!H8*(1-Sumary!$B$44)</f>
        <v>47.6</v>
      </c>
      <c r="I8" s="388">
        <f>'Std 25mm Venetian C'!I8*(1-Sumary!$B$44)</f>
        <v>49.28</v>
      </c>
      <c r="J8" s="388">
        <f>'Std 25mm Venetian C'!J8*(1-Sumary!$B$44)</f>
        <v>53.760000000000005</v>
      </c>
      <c r="K8" s="388">
        <f>'Std 25mm Venetian C'!K8*(1-Sumary!$B$44)</f>
        <v>58.24</v>
      </c>
    </row>
    <row r="9" spans="1:14" ht="12.95" customHeight="1" x14ac:dyDescent="0.25">
      <c r="A9" s="271">
        <v>1510</v>
      </c>
      <c r="B9" s="268" t="s">
        <v>841</v>
      </c>
      <c r="C9" s="388">
        <f>'Std 25mm Venetian C'!C9*(1-Sumary!$B$44)</f>
        <v>28</v>
      </c>
      <c r="D9" s="388">
        <f>'Std 25mm Venetian C'!D9*(1-Sumary!$B$44)</f>
        <v>34.720000000000006</v>
      </c>
      <c r="E9" s="388">
        <f>'Std 25mm Venetian C'!E9*(1-Sumary!$B$44)</f>
        <v>37.52000000000001</v>
      </c>
      <c r="F9" s="388">
        <f>'Std 25mm Venetian C'!F9*(1-Sumary!$B$44)</f>
        <v>39.200000000000003</v>
      </c>
      <c r="G9" s="388">
        <f>'Std 25mm Venetian C'!G9*(1-Sumary!$B$44)</f>
        <v>45.36</v>
      </c>
      <c r="H9" s="388">
        <f>'Std 25mm Venetian C'!H9*(1-Sumary!$B$44)</f>
        <v>48.16</v>
      </c>
      <c r="I9" s="388">
        <f>'Std 25mm Venetian C'!I9*(1-Sumary!$B$44)</f>
        <v>53.760000000000005</v>
      </c>
      <c r="J9" s="388">
        <f>'Std 25mm Venetian C'!J9*(1-Sumary!$B$44)</f>
        <v>56</v>
      </c>
      <c r="K9" s="388">
        <f>'Std 25mm Venetian C'!K9*(1-Sumary!$B$44)</f>
        <v>59.92</v>
      </c>
    </row>
    <row r="10" spans="1:14" ht="12.95" customHeight="1" x14ac:dyDescent="0.25">
      <c r="A10" s="271">
        <v>1660</v>
      </c>
      <c r="B10" s="268" t="s">
        <v>842</v>
      </c>
      <c r="C10" s="388">
        <f>'Std 25mm Venetian C'!C10*(1-Sumary!$B$44)</f>
        <v>30.8</v>
      </c>
      <c r="D10" s="388">
        <f>'Std 25mm Venetian C'!D10*(1-Sumary!$B$44)</f>
        <v>35.28</v>
      </c>
      <c r="E10" s="388">
        <f>'Std 25mm Venetian C'!E10*(1-Sumary!$B$44)</f>
        <v>38.64</v>
      </c>
      <c r="F10" s="388">
        <f>'Std 25mm Venetian C'!F10*(1-Sumary!$B$44)</f>
        <v>42.56</v>
      </c>
      <c r="G10" s="388">
        <f>'Std 25mm Venetian C'!G10*(1-Sumary!$B$44)</f>
        <v>47.6</v>
      </c>
      <c r="H10" s="388">
        <f>'Std 25mm Venetian C'!H10*(1-Sumary!$B$44)</f>
        <v>52.64</v>
      </c>
      <c r="I10" s="388">
        <f>'Std 25mm Venetian C'!I10*(1-Sumary!$B$44)</f>
        <v>56</v>
      </c>
      <c r="J10" s="388">
        <f>'Std 25mm Venetian C'!J10*(1-Sumary!$B$44)</f>
        <v>59.92</v>
      </c>
      <c r="K10" s="388">
        <f>'Std 25mm Venetian C'!K10*(1-Sumary!$B$44)</f>
        <v>64.960000000000008</v>
      </c>
    </row>
    <row r="11" spans="1:14" ht="12.95" customHeight="1" x14ac:dyDescent="0.25">
      <c r="A11" s="271">
        <v>1810</v>
      </c>
      <c r="B11" s="268" t="s">
        <v>844</v>
      </c>
      <c r="C11" s="388">
        <f>'Std 25mm Venetian C'!C11*(1-Sumary!$B$44)</f>
        <v>31.36</v>
      </c>
      <c r="D11" s="388">
        <f>'Std 25mm Venetian C'!D11*(1-Sumary!$B$44)</f>
        <v>36.96</v>
      </c>
      <c r="E11" s="388">
        <f>'Std 25mm Venetian C'!E11*(1-Sumary!$B$44)</f>
        <v>39.200000000000003</v>
      </c>
      <c r="F11" s="388">
        <f>'Std 25mm Venetian C'!F11*(1-Sumary!$B$44)</f>
        <v>45.36</v>
      </c>
      <c r="G11" s="388">
        <f>'Std 25mm Venetian C'!G11*(1-Sumary!$B$44)</f>
        <v>49.28</v>
      </c>
      <c r="H11" s="388">
        <f>'Std 25mm Venetian C'!H11*(1-Sumary!$B$44)</f>
        <v>54.320000000000007</v>
      </c>
      <c r="I11" s="388">
        <f>'Std 25mm Venetian C'!I11*(1-Sumary!$B$44)</f>
        <v>58.8</v>
      </c>
      <c r="J11" s="388">
        <f>'Std 25mm Venetian C'!J11*(1-Sumary!$B$44)</f>
        <v>64.960000000000008</v>
      </c>
      <c r="K11" s="388">
        <f>'Std 25mm Venetian C'!K11*(1-Sumary!$B$44)</f>
        <v>67.2</v>
      </c>
    </row>
    <row r="12" spans="1:14" ht="12.95" customHeight="1" x14ac:dyDescent="0.25">
      <c r="A12" s="271">
        <v>1960</v>
      </c>
      <c r="B12" s="268" t="s">
        <v>845</v>
      </c>
      <c r="C12" s="388">
        <f>'Std 25mm Venetian C'!C12*(1-Sumary!$B$44)</f>
        <v>34.720000000000006</v>
      </c>
      <c r="D12" s="388">
        <f>'Std 25mm Venetian C'!D12*(1-Sumary!$B$44)</f>
        <v>37.52000000000001</v>
      </c>
      <c r="E12" s="388">
        <f>'Std 25mm Venetian C'!E12*(1-Sumary!$B$44)</f>
        <v>42.56</v>
      </c>
      <c r="F12" s="388">
        <f>'Std 25mm Venetian C'!F12*(1-Sumary!$B$44)</f>
        <v>47.6</v>
      </c>
      <c r="G12" s="388">
        <f>'Std 25mm Venetian C'!G12*(1-Sumary!$B$44)</f>
        <v>52.64</v>
      </c>
      <c r="H12" s="388">
        <f>'Std 25mm Venetian C'!H12*(1-Sumary!$B$44)</f>
        <v>56</v>
      </c>
      <c r="I12" s="388">
        <f>'Std 25mm Venetian C'!I12*(1-Sumary!$B$44)</f>
        <v>63.840000000000018</v>
      </c>
      <c r="J12" s="388">
        <f>'Std 25mm Venetian C'!J12*(1-Sumary!$B$44)</f>
        <v>66.640000000000015</v>
      </c>
      <c r="K12" s="388">
        <f>'Std 25mm Venetian C'!K12*(1-Sumary!$B$44)</f>
        <v>70.56</v>
      </c>
    </row>
    <row r="13" spans="1:14" ht="12.95" customHeight="1" x14ac:dyDescent="0.25">
      <c r="A13" s="271">
        <v>2110</v>
      </c>
      <c r="B13" s="268" t="s">
        <v>846</v>
      </c>
      <c r="C13" s="388">
        <f>'Std 25mm Venetian C'!C13*(1-Sumary!$B$44)</f>
        <v>34.720000000000006</v>
      </c>
      <c r="D13" s="388">
        <f>'Std 25mm Venetian C'!D13*(1-Sumary!$B$44)</f>
        <v>38.64</v>
      </c>
      <c r="E13" s="388">
        <f>'Std 25mm Venetian C'!E13*(1-Sumary!$B$44)</f>
        <v>44.24</v>
      </c>
      <c r="F13" s="388">
        <f>'Std 25mm Venetian C'!F13*(1-Sumary!$B$44)</f>
        <v>48.16</v>
      </c>
      <c r="G13" s="388">
        <f>'Std 25mm Venetian C'!G13*(1-Sumary!$B$44)</f>
        <v>54.320000000000007</v>
      </c>
      <c r="H13" s="388">
        <f>'Std 25mm Venetian C'!H13*(1-Sumary!$B$44)</f>
        <v>58.8</v>
      </c>
      <c r="I13" s="388">
        <f>'Std 25mm Venetian C'!I13*(1-Sumary!$B$44)</f>
        <v>65.52</v>
      </c>
      <c r="J13" s="388">
        <f>'Std 25mm Venetian C'!J13*(1-Sumary!$B$44)</f>
        <v>68.88000000000001</v>
      </c>
      <c r="K13" s="388">
        <f>'Std 25mm Venetian C'!K13*(1-Sumary!$B$44)</f>
        <v>75.599999999999994</v>
      </c>
    </row>
    <row r="14" spans="1:14" ht="12.95" customHeight="1" x14ac:dyDescent="0.25">
      <c r="A14" s="271">
        <v>2260</v>
      </c>
      <c r="B14" s="268" t="s">
        <v>847</v>
      </c>
      <c r="C14" s="388">
        <f>'Std 25mm Venetian C'!C14*(1-Sumary!$B$44)</f>
        <v>35.28</v>
      </c>
      <c r="D14" s="388">
        <f>'Std 25mm Venetian C'!D14*(1-Sumary!$B$44)</f>
        <v>39.200000000000003</v>
      </c>
      <c r="E14" s="388">
        <f>'Std 25mm Venetian C'!E14*(1-Sumary!$B$44)</f>
        <v>45.36</v>
      </c>
      <c r="F14" s="388">
        <f>'Std 25mm Venetian C'!F14*(1-Sumary!$B$44)</f>
        <v>52.64</v>
      </c>
      <c r="G14" s="388">
        <f>'Std 25mm Venetian C'!G14*(1-Sumary!$B$44)</f>
        <v>56</v>
      </c>
      <c r="H14" s="388">
        <f>'Std 25mm Venetian C'!H14*(1-Sumary!$B$44)</f>
        <v>63.840000000000018</v>
      </c>
      <c r="I14" s="388">
        <f>'Std 25mm Venetian C'!I14*(1-Sumary!$B$44)</f>
        <v>67.2</v>
      </c>
      <c r="J14" s="388">
        <f>'Std 25mm Venetian C'!J14*(1-Sumary!$B$44)</f>
        <v>71.680000000000007</v>
      </c>
      <c r="K14" s="388">
        <f>'Std 25mm Venetian C'!K14*(1-Sumary!$B$44)</f>
        <v>78.960000000000008</v>
      </c>
    </row>
    <row r="15" spans="1:14" ht="12.95" customHeight="1" x14ac:dyDescent="0.25">
      <c r="A15" s="271">
        <v>2410</v>
      </c>
      <c r="B15" s="268" t="s">
        <v>848</v>
      </c>
      <c r="C15" s="388">
        <f>'Std 25mm Venetian C'!C15*(1-Sumary!$B$44)</f>
        <v>36.96</v>
      </c>
      <c r="D15" s="388">
        <f>'Std 25mm Venetian C'!D15*(1-Sumary!$B$44)</f>
        <v>42.56</v>
      </c>
      <c r="E15" s="388">
        <f>'Std 25mm Venetian C'!E15*(1-Sumary!$B$44)</f>
        <v>47.6</v>
      </c>
      <c r="F15" s="388">
        <f>'Std 25mm Venetian C'!F15*(1-Sumary!$B$44)</f>
        <v>53.760000000000005</v>
      </c>
      <c r="G15" s="388">
        <f>'Std 25mm Venetian C'!G15*(1-Sumary!$B$44)</f>
        <v>58.8</v>
      </c>
      <c r="H15" s="388">
        <f>'Std 25mm Venetian C'!H15*(1-Sumary!$B$44)</f>
        <v>65.52</v>
      </c>
      <c r="I15" s="388">
        <f>'Std 25mm Venetian C'!I15*(1-Sumary!$B$44)</f>
        <v>68.88000000000001</v>
      </c>
      <c r="J15" s="388">
        <f>'Std 25mm Venetian C'!J15*(1-Sumary!$B$44)</f>
        <v>76.160000000000011</v>
      </c>
      <c r="K15" s="388">
        <f>'Std 25mm Venetian C'!K15*(1-Sumary!$B$44)</f>
        <v>82.32</v>
      </c>
    </row>
    <row r="16" spans="1:14" ht="12.95" customHeight="1" x14ac:dyDescent="0.25">
      <c r="A16" s="271">
        <v>2560</v>
      </c>
      <c r="B16" s="268" t="s">
        <v>849</v>
      </c>
      <c r="C16" s="388">
        <f>'Std 25mm Venetian C'!C16*(1-Sumary!$B$44)</f>
        <v>36.96</v>
      </c>
      <c r="D16" s="388">
        <f>'Std 25mm Venetian C'!D16*(1-Sumary!$B$44)</f>
        <v>42.56</v>
      </c>
      <c r="E16" s="388">
        <f>'Std 25mm Venetian C'!E16*(1-Sumary!$B$44)</f>
        <v>48.16</v>
      </c>
      <c r="F16" s="388">
        <f>'Std 25mm Venetian C'!F16*(1-Sumary!$B$44)</f>
        <v>54.320000000000007</v>
      </c>
      <c r="G16" s="388">
        <f>'Std 25mm Venetian C'!G16*(1-Sumary!$B$44)</f>
        <v>59.92</v>
      </c>
      <c r="H16" s="388">
        <f>'Std 25mm Venetian C'!H16*(1-Sumary!$B$44)</f>
        <v>66.640000000000015</v>
      </c>
      <c r="I16" s="388">
        <f>'Std 25mm Venetian C'!I16*(1-Sumary!$B$44)</f>
        <v>71.680000000000007</v>
      </c>
      <c r="J16" s="388">
        <f>'Std 25mm Venetian C'!J16*(1-Sumary!$B$44)</f>
        <v>78.960000000000008</v>
      </c>
      <c r="K16" s="388">
        <f>'Std 25mm Venetian C'!K16*(1-Sumary!$B$44)</f>
        <v>84.56</v>
      </c>
    </row>
    <row r="17" spans="1:11" ht="12.95" customHeight="1" x14ac:dyDescent="0.25">
      <c r="A17" s="271">
        <v>2710</v>
      </c>
      <c r="B17" s="268" t="s">
        <v>850</v>
      </c>
      <c r="C17" s="388">
        <f>'Std 25mm Venetian C'!C17*(1-Sumary!$B$44)</f>
        <v>37.52000000000001</v>
      </c>
      <c r="D17" s="388">
        <f>'Std 25mm Venetian C'!D17*(1-Sumary!$B$44)</f>
        <v>44.24</v>
      </c>
      <c r="E17" s="388">
        <f>'Std 25mm Venetian C'!E17*(1-Sumary!$B$44)</f>
        <v>52.64</v>
      </c>
      <c r="F17" s="388">
        <f>'Std 25mm Venetian C'!F17*(1-Sumary!$B$44)</f>
        <v>58.24</v>
      </c>
      <c r="G17" s="388">
        <f>'Std 25mm Venetian C'!G17*(1-Sumary!$B$44)</f>
        <v>64.960000000000008</v>
      </c>
      <c r="H17" s="388">
        <f>'Std 25mm Venetian C'!H17*(1-Sumary!$B$44)</f>
        <v>68.88000000000001</v>
      </c>
      <c r="I17" s="388">
        <f>'Std 25mm Venetian C'!I17*(1-Sumary!$B$44)</f>
        <v>76.160000000000011</v>
      </c>
      <c r="J17" s="388">
        <f>'Std 25mm Venetian C'!J17*(1-Sumary!$B$44)</f>
        <v>82.32</v>
      </c>
      <c r="K17" s="388">
        <f>'Std 25mm Venetian C'!K17*(1-Sumary!$B$44)</f>
        <v>90.160000000000011</v>
      </c>
    </row>
    <row r="18" spans="1:11" ht="12.95" customHeight="1" x14ac:dyDescent="0.25">
      <c r="A18" s="271">
        <v>2860</v>
      </c>
      <c r="B18" s="268" t="s">
        <v>851</v>
      </c>
      <c r="C18" s="388">
        <f>'Std 25mm Venetian C'!C18*(1-Sumary!$B$44)</f>
        <v>38.64</v>
      </c>
      <c r="D18" s="388">
        <f>'Std 25mm Venetian C'!D18*(1-Sumary!$B$44)</f>
        <v>45.36</v>
      </c>
      <c r="E18" s="388">
        <f>'Std 25mm Venetian C'!E18*(1-Sumary!$B$44)</f>
        <v>53.760000000000005</v>
      </c>
      <c r="F18" s="388">
        <f>'Std 25mm Venetian C'!F18*(1-Sumary!$B$44)</f>
        <v>58.8</v>
      </c>
      <c r="G18" s="388">
        <f>'Std 25mm Venetian C'!G18*(1-Sumary!$B$44)</f>
        <v>65.52</v>
      </c>
      <c r="H18" s="388">
        <f>'Std 25mm Venetian C'!H18*(1-Sumary!$B$44)</f>
        <v>71.680000000000007</v>
      </c>
      <c r="I18" s="388">
        <f>'Std 25mm Venetian C'!I18*(1-Sumary!$B$44)</f>
        <v>78.960000000000008</v>
      </c>
      <c r="J18" s="388">
        <f>'Std 25mm Venetian C'!J18*(1-Sumary!$B$44)</f>
        <v>86.8</v>
      </c>
      <c r="K18" s="388">
        <f>'Std 25mm Venetian C'!K18*(1-Sumary!$B$44)</f>
        <v>92.4</v>
      </c>
    </row>
    <row r="19" spans="1:11" ht="12.95" customHeight="1" x14ac:dyDescent="0.25">
      <c r="A19" s="271">
        <v>3010</v>
      </c>
      <c r="B19" s="268" t="s">
        <v>852</v>
      </c>
      <c r="C19" s="388">
        <f>'Std 25mm Venetian C'!C19*(1-Sumary!$B$44)</f>
        <v>39.200000000000003</v>
      </c>
      <c r="D19" s="388">
        <f>'Std 25mm Venetian C'!D19*(1-Sumary!$B$44)</f>
        <v>47.6</v>
      </c>
      <c r="E19" s="388">
        <f>'Std 25mm Venetian C'!E19*(1-Sumary!$B$44)</f>
        <v>54.320000000000007</v>
      </c>
      <c r="F19" s="388">
        <f>'Std 25mm Venetian C'!F19*(1-Sumary!$B$44)</f>
        <v>59.92</v>
      </c>
      <c r="G19" s="388">
        <f>'Std 25mm Venetian C'!G19*(1-Sumary!$B$44)</f>
        <v>67.2</v>
      </c>
      <c r="H19" s="388">
        <f>'Std 25mm Venetian C'!H19*(1-Sumary!$B$44)</f>
        <v>76.160000000000011</v>
      </c>
      <c r="I19" s="388">
        <f>'Std 25mm Venetian C'!I19*(1-Sumary!$B$44)</f>
        <v>82.32</v>
      </c>
      <c r="J19" s="388">
        <f>'Std 25mm Venetian C'!J19*(1-Sumary!$B$44)</f>
        <v>90.160000000000011</v>
      </c>
      <c r="K19" s="388">
        <f>'Std 25mm Venetian C'!K19*(1-Sumary!$B$44)</f>
        <v>95.76</v>
      </c>
    </row>
    <row r="20" spans="1:11" ht="12.95" customHeight="1" x14ac:dyDescent="0.25">
      <c r="A20" s="271">
        <v>3160</v>
      </c>
      <c r="B20" s="268" t="s">
        <v>853</v>
      </c>
      <c r="C20" s="388">
        <f>'Std 25mm Venetian C'!C20*(1-Sumary!$B$44)</f>
        <v>39.200000000000003</v>
      </c>
      <c r="D20" s="388">
        <f>'Std 25mm Venetian C'!D20*(1-Sumary!$B$44)</f>
        <v>48.16</v>
      </c>
      <c r="E20" s="388">
        <f>'Std 25mm Venetian C'!E20*(1-Sumary!$B$44)</f>
        <v>56</v>
      </c>
      <c r="F20" s="388">
        <f>'Std 25mm Venetian C'!F20*(1-Sumary!$B$44)</f>
        <v>64.960000000000008</v>
      </c>
      <c r="G20" s="388">
        <f>'Std 25mm Venetian C'!G20*(1-Sumary!$B$44)</f>
        <v>70.56</v>
      </c>
      <c r="H20" s="388">
        <f>'Std 25mm Venetian C'!H20*(1-Sumary!$B$44)</f>
        <v>77.28</v>
      </c>
      <c r="I20" s="388">
        <f>'Std 25mm Venetian C'!I20*(1-Sumary!$B$44)</f>
        <v>84.56</v>
      </c>
      <c r="J20" s="388">
        <f>'Std 25mm Venetian C'!J20*(1-Sumary!$B$44)</f>
        <v>92.4</v>
      </c>
      <c r="K20" s="388">
        <f>'Std 25mm Venetian C'!K20*(1-Sumary!$B$44)</f>
        <v>101.36000000000001</v>
      </c>
    </row>
    <row r="21" spans="1:11" ht="12.95" customHeight="1" x14ac:dyDescent="0.25">
      <c r="A21" s="271">
        <v>3310</v>
      </c>
      <c r="B21" s="268" t="s">
        <v>854</v>
      </c>
      <c r="C21" s="388">
        <f>'Std 25mm Venetian C'!C21*(1-Sumary!$B$44)</f>
        <v>42.56</v>
      </c>
      <c r="D21" s="388">
        <f>'Std 25mm Venetian C'!D21*(1-Sumary!$B$44)</f>
        <v>49.28</v>
      </c>
      <c r="E21" s="388">
        <f>'Std 25mm Venetian C'!E21*(1-Sumary!$B$44)</f>
        <v>58.24</v>
      </c>
      <c r="F21" s="388">
        <f>'Std 25mm Venetian C'!F21*(1-Sumary!$B$44)</f>
        <v>65.52</v>
      </c>
      <c r="G21" s="388">
        <f>'Std 25mm Venetian C'!G21*(1-Sumary!$B$44)</f>
        <v>71.680000000000007</v>
      </c>
      <c r="H21" s="388">
        <f>'Std 25mm Venetian C'!H21*(1-Sumary!$B$44)</f>
        <v>81.760000000000005</v>
      </c>
      <c r="I21" s="388">
        <f>'Std 25mm Venetian C'!I21*(1-Sumary!$B$44)</f>
        <v>87.360000000000014</v>
      </c>
      <c r="J21" s="388">
        <f>'Std 25mm Venetian C'!J21*(1-Sumary!$B$44)</f>
        <v>95.76</v>
      </c>
      <c r="K21" s="388">
        <f>'Std 25mm Venetian C'!K21*(1-Sumary!$B$44)</f>
        <v>103.6</v>
      </c>
    </row>
    <row r="22" spans="1:11" ht="12.95" customHeight="1" x14ac:dyDescent="0.25">
      <c r="A22" s="271">
        <v>3460</v>
      </c>
      <c r="B22" s="268" t="s">
        <v>855</v>
      </c>
      <c r="C22" s="388">
        <f>'Std 25mm Venetian C'!C22*(1-Sumary!$B$44)</f>
        <v>44.24</v>
      </c>
      <c r="D22" s="388">
        <f>'Std 25mm Venetian C'!D22*(1-Sumary!$B$44)</f>
        <v>52.64</v>
      </c>
      <c r="E22" s="388">
        <f>'Std 25mm Venetian C'!E22*(1-Sumary!$B$44)</f>
        <v>58.8</v>
      </c>
      <c r="F22" s="388">
        <f>'Std 25mm Venetian C'!F22*(1-Sumary!$B$44)</f>
        <v>66.640000000000015</v>
      </c>
      <c r="G22" s="388">
        <f>'Std 25mm Venetian C'!G22*(1-Sumary!$B$44)</f>
        <v>76.160000000000011</v>
      </c>
      <c r="H22" s="388">
        <f>'Std 25mm Venetian C'!H22*(1-Sumary!$B$44)</f>
        <v>83.440000000000012</v>
      </c>
      <c r="I22" s="388">
        <f>'Std 25mm Venetian C'!I22*(1-Sumary!$B$44)</f>
        <v>91.840000000000018</v>
      </c>
      <c r="J22" s="388">
        <f>'Std 25mm Venetian C'!J22*(1-Sumary!$B$44)</f>
        <v>100.24000000000001</v>
      </c>
      <c r="K22" s="388">
        <f>'Std 25mm Venetian C'!K22*(1-Sumary!$B$44)</f>
        <v>104.72</v>
      </c>
    </row>
    <row r="23" spans="1:11" ht="12.95" customHeight="1" x14ac:dyDescent="0.25">
      <c r="A23" s="271">
        <v>3610</v>
      </c>
      <c r="B23" s="268" t="s">
        <v>856</v>
      </c>
      <c r="C23" s="388">
        <f>'Std 25mm Venetian C'!C23*(1-Sumary!$B$44)</f>
        <v>44.24</v>
      </c>
      <c r="D23" s="388">
        <f>'Std 25mm Venetian C'!D23*(1-Sumary!$B$44)</f>
        <v>53.760000000000005</v>
      </c>
      <c r="E23" s="388">
        <f>'Std 25mm Venetian C'!E23*(1-Sumary!$B$44)</f>
        <v>59.92</v>
      </c>
      <c r="F23" s="388">
        <f>'Std 25mm Venetian C'!F23*(1-Sumary!$B$44)</f>
        <v>68.88000000000001</v>
      </c>
      <c r="G23" s="388">
        <f>'Std 25mm Venetian C'!G23*(1-Sumary!$B$44)</f>
        <v>77.28</v>
      </c>
      <c r="H23" s="388">
        <f>'Std 25mm Venetian C'!H23*(1-Sumary!$B$44)</f>
        <v>86.8</v>
      </c>
      <c r="I23" s="388">
        <f>'Std 25mm Venetian C'!I23*(1-Sumary!$B$44)</f>
        <v>92.960000000000008</v>
      </c>
      <c r="J23" s="388">
        <f>'Std 25mm Venetian C'!J23*(1-Sumary!$B$44)</f>
        <v>102.48</v>
      </c>
      <c r="K23" s="388">
        <f>'Std 25mm Venetian C'!K23*(1-Sumary!$B$44)</f>
        <v>110.32000000000002</v>
      </c>
    </row>
    <row r="24" spans="1:11" ht="12.95" customHeight="1" x14ac:dyDescent="0.25">
      <c r="A24" s="271">
        <v>3760</v>
      </c>
      <c r="B24" s="268" t="s">
        <v>857</v>
      </c>
      <c r="C24" s="388">
        <f>'Std 25mm Venetian C'!C24*(1-Sumary!$B$44)</f>
        <v>45.36</v>
      </c>
      <c r="D24" s="388">
        <f>'Std 25mm Venetian C'!D24*(1-Sumary!$B$44)</f>
        <v>54.320000000000007</v>
      </c>
      <c r="E24" s="388">
        <f>'Std 25mm Venetian C'!E24*(1-Sumary!$B$44)</f>
        <v>63.840000000000018</v>
      </c>
      <c r="F24" s="388">
        <f>'Std 25mm Venetian C'!F24*(1-Sumary!$B$44)</f>
        <v>70.56</v>
      </c>
      <c r="G24" s="388">
        <f>'Std 25mm Venetian C'!G24*(1-Sumary!$B$44)</f>
        <v>81.760000000000005</v>
      </c>
      <c r="H24" s="388">
        <f>'Std 25mm Venetian C'!H24*(1-Sumary!$B$44)</f>
        <v>87.360000000000014</v>
      </c>
      <c r="I24" s="388">
        <f>'Std 25mm Venetian C'!I24*(1-Sumary!$B$44)</f>
        <v>96.32</v>
      </c>
      <c r="J24" s="388">
        <f>'Std 25mm Venetian C'!J24*(1-Sumary!$B$44)</f>
        <v>104.16000000000001</v>
      </c>
      <c r="K24" s="388">
        <f>'Std 25mm Venetian C'!K24*(1-Sumary!$B$44)</f>
        <v>113.68</v>
      </c>
    </row>
    <row r="25" spans="1:11" ht="12.95" customHeight="1" x14ac:dyDescent="0.25">
      <c r="A25" s="271">
        <v>4000</v>
      </c>
      <c r="B25" s="268" t="s">
        <v>858</v>
      </c>
      <c r="C25" s="388">
        <f>'Std 25mm Venetian C'!C25*(1-Sumary!$B$44)</f>
        <v>47.6</v>
      </c>
      <c r="D25" s="388">
        <f>'Std 25mm Venetian C'!D25*(1-Sumary!$B$44)</f>
        <v>56</v>
      </c>
      <c r="E25" s="388">
        <f>'Std 25mm Venetian C'!E25*(1-Sumary!$B$44)</f>
        <v>65.52</v>
      </c>
      <c r="F25" s="388">
        <f>'Std 25mm Venetian C'!F25*(1-Sumary!$B$44)</f>
        <v>75.599999999999994</v>
      </c>
      <c r="G25" s="388">
        <f>'Std 25mm Venetian C'!G25*(1-Sumary!$B$44)</f>
        <v>83.440000000000012</v>
      </c>
      <c r="H25" s="388">
        <f>'Std 25mm Venetian C'!H25*(1-Sumary!$B$44)</f>
        <v>92.4</v>
      </c>
      <c r="I25" s="388">
        <f>'Std 25mm Venetian C'!I25*(1-Sumary!$B$44)</f>
        <v>102.48</v>
      </c>
      <c r="J25" s="388">
        <f>'Std 25mm Venetian C'!J25*(1-Sumary!$B$44)</f>
        <v>110.32000000000002</v>
      </c>
      <c r="K25" s="388">
        <f>'Std 25mm Venetian C'!K25*(1-Sumary!$B$44)</f>
        <v>120.4</v>
      </c>
    </row>
    <row r="26" spans="1:11" ht="12.95" customHeight="1" x14ac:dyDescent="0.25"/>
    <row r="27" spans="1:11" ht="12.95" customHeight="1" x14ac:dyDescent="0.25">
      <c r="A27" s="267"/>
      <c r="B27" s="268"/>
      <c r="C27" s="269">
        <v>1810</v>
      </c>
      <c r="D27" s="269">
        <v>1960</v>
      </c>
      <c r="E27" s="269">
        <v>2110</v>
      </c>
      <c r="F27" s="269">
        <v>2260</v>
      </c>
      <c r="G27" s="269">
        <v>2410</v>
      </c>
      <c r="H27" s="269">
        <v>2560</v>
      </c>
      <c r="I27" s="274">
        <v>2710</v>
      </c>
      <c r="J27" s="274">
        <v>2860</v>
      </c>
      <c r="K27" s="274">
        <v>3010</v>
      </c>
    </row>
    <row r="28" spans="1:11" ht="12.95" customHeight="1" x14ac:dyDescent="0.25">
      <c r="A28" s="267"/>
      <c r="B28" s="268"/>
      <c r="C28" s="270" t="s">
        <v>844</v>
      </c>
      <c r="D28" s="270" t="s">
        <v>845</v>
      </c>
      <c r="E28" s="270" t="s">
        <v>846</v>
      </c>
      <c r="F28" s="270" t="s">
        <v>847</v>
      </c>
      <c r="G28" s="270" t="s">
        <v>848</v>
      </c>
      <c r="H28" s="270" t="s">
        <v>849</v>
      </c>
      <c r="I28" s="275" t="s">
        <v>850</v>
      </c>
      <c r="J28" s="275" t="s">
        <v>851</v>
      </c>
      <c r="K28" s="275" t="s">
        <v>852</v>
      </c>
    </row>
    <row r="29" spans="1:11" ht="12.95" customHeight="1" x14ac:dyDescent="0.25">
      <c r="A29" s="271">
        <v>610</v>
      </c>
      <c r="B29" s="268" t="s">
        <v>843</v>
      </c>
      <c r="C29" s="388">
        <f>'Std 25mm Venetian C'!C29*(1-Sumary!$B$44)</f>
        <v>39.200000000000003</v>
      </c>
      <c r="D29" s="388">
        <f>'Std 25mm Venetian C'!D29*(1-Sumary!$B$44)</f>
        <v>44.24</v>
      </c>
      <c r="E29" s="388">
        <f>'Std 25mm Venetian C'!E29*(1-Sumary!$B$44)</f>
        <v>45.36</v>
      </c>
      <c r="F29" s="388">
        <f>'Std 25mm Venetian C'!F29*(1-Sumary!$B$44)</f>
        <v>47.6</v>
      </c>
      <c r="G29" s="388">
        <f>'Std 25mm Venetian C'!G29*(1-Sumary!$B$44)</f>
        <v>49.28</v>
      </c>
      <c r="H29" s="388">
        <f>'Std 25mm Venetian C'!H29*(1-Sumary!$B$44)</f>
        <v>52.64</v>
      </c>
      <c r="I29" s="388">
        <f>'Std 25mm Venetian C'!I29*(1-Sumary!$B$44)</f>
        <v>53.760000000000005</v>
      </c>
      <c r="J29" s="388">
        <f>'Std 25mm Venetian C'!J29*(1-Sumary!$B$44)</f>
        <v>56</v>
      </c>
      <c r="K29" s="388">
        <f>'Std 25mm Venetian C'!K29*(1-Sumary!$B$44)</f>
        <v>58.24</v>
      </c>
    </row>
    <row r="30" spans="1:11" ht="12.95" customHeight="1" x14ac:dyDescent="0.25">
      <c r="A30" s="271">
        <v>760</v>
      </c>
      <c r="B30" s="268" t="s">
        <v>836</v>
      </c>
      <c r="C30" s="388">
        <f>'Std 25mm Venetian C'!C30*(1-Sumary!$B$44)</f>
        <v>45.36</v>
      </c>
      <c r="D30" s="388">
        <f>'Std 25mm Venetian C'!D30*(1-Sumary!$B$44)</f>
        <v>47.6</v>
      </c>
      <c r="E30" s="388">
        <f>'Std 25mm Venetian C'!E30*(1-Sumary!$B$44)</f>
        <v>49.28</v>
      </c>
      <c r="F30" s="388">
        <f>'Std 25mm Venetian C'!F30*(1-Sumary!$B$44)</f>
        <v>52.64</v>
      </c>
      <c r="G30" s="388">
        <f>'Std 25mm Venetian C'!G30*(1-Sumary!$B$44)</f>
        <v>54.320000000000007</v>
      </c>
      <c r="H30" s="388">
        <f>'Std 25mm Venetian C'!H30*(1-Sumary!$B$44)</f>
        <v>58.24</v>
      </c>
      <c r="I30" s="388">
        <f>'Std 25mm Venetian C'!I30*(1-Sumary!$B$44)</f>
        <v>58.8</v>
      </c>
      <c r="J30" s="388">
        <f>'Std 25mm Venetian C'!J30*(1-Sumary!$B$44)</f>
        <v>63.840000000000018</v>
      </c>
      <c r="K30" s="388">
        <f>'Std 25mm Venetian C'!K30*(1-Sumary!$B$44)</f>
        <v>64.960000000000008</v>
      </c>
    </row>
    <row r="31" spans="1:11" ht="12.95" customHeight="1" x14ac:dyDescent="0.25">
      <c r="A31" s="271">
        <v>910</v>
      </c>
      <c r="B31" s="268" t="s">
        <v>837</v>
      </c>
      <c r="C31" s="388">
        <f>'Std 25mm Venetian C'!C31*(1-Sumary!$B$44)</f>
        <v>48.16</v>
      </c>
      <c r="D31" s="388">
        <f>'Std 25mm Venetian C'!D31*(1-Sumary!$B$44)</f>
        <v>52.64</v>
      </c>
      <c r="E31" s="388">
        <f>'Std 25mm Venetian C'!E31*(1-Sumary!$B$44)</f>
        <v>54.320000000000007</v>
      </c>
      <c r="F31" s="388">
        <f>'Std 25mm Venetian C'!F31*(1-Sumary!$B$44)</f>
        <v>58.24</v>
      </c>
      <c r="G31" s="388">
        <f>'Std 25mm Venetian C'!G31*(1-Sumary!$B$44)</f>
        <v>58.8</v>
      </c>
      <c r="H31" s="388">
        <f>'Std 25mm Venetian C'!H31*(1-Sumary!$B$44)</f>
        <v>63.840000000000018</v>
      </c>
      <c r="I31" s="388">
        <f>'Std 25mm Venetian C'!I31*(1-Sumary!$B$44)</f>
        <v>65.52</v>
      </c>
      <c r="J31" s="388">
        <f>'Std 25mm Venetian C'!J31*(1-Sumary!$B$44)</f>
        <v>67.2</v>
      </c>
      <c r="K31" s="388">
        <f>'Std 25mm Venetian C'!K31*(1-Sumary!$B$44)</f>
        <v>68.88000000000001</v>
      </c>
    </row>
    <row r="32" spans="1:11" ht="12.95" customHeight="1" x14ac:dyDescent="0.25">
      <c r="A32" s="271">
        <v>1060</v>
      </c>
      <c r="B32" s="268" t="s">
        <v>838</v>
      </c>
      <c r="C32" s="388">
        <f>'Std 25mm Venetian C'!C32*(1-Sumary!$B$44)</f>
        <v>53.760000000000005</v>
      </c>
      <c r="D32" s="388">
        <f>'Std 25mm Venetian C'!D32*(1-Sumary!$B$44)</f>
        <v>56</v>
      </c>
      <c r="E32" s="388">
        <f>'Std 25mm Venetian C'!E32*(1-Sumary!$B$44)</f>
        <v>58.8</v>
      </c>
      <c r="F32" s="388">
        <f>'Std 25mm Venetian C'!F32*(1-Sumary!$B$44)</f>
        <v>63.840000000000018</v>
      </c>
      <c r="G32" s="388">
        <f>'Std 25mm Venetian C'!G32*(1-Sumary!$B$44)</f>
        <v>65.52</v>
      </c>
      <c r="H32" s="388">
        <f>'Std 25mm Venetian C'!H32*(1-Sumary!$B$44)</f>
        <v>67.2</v>
      </c>
      <c r="I32" s="388">
        <f>'Std 25mm Venetian C'!I32*(1-Sumary!$B$44)</f>
        <v>70.56</v>
      </c>
      <c r="J32" s="388">
        <f>'Std 25mm Venetian C'!J32*(1-Sumary!$B$44)</f>
        <v>75.599999999999994</v>
      </c>
      <c r="K32" s="388">
        <f>'Std 25mm Venetian C'!K32*(1-Sumary!$B$44)</f>
        <v>77.28</v>
      </c>
    </row>
    <row r="33" spans="1:11" ht="12.95" customHeight="1" x14ac:dyDescent="0.25">
      <c r="A33" s="271">
        <v>1210</v>
      </c>
      <c r="B33" s="268" t="s">
        <v>839</v>
      </c>
      <c r="C33" s="388">
        <f>'Std 25mm Venetian C'!C33*(1-Sumary!$B$44)</f>
        <v>56</v>
      </c>
      <c r="D33" s="388">
        <f>'Std 25mm Venetian C'!D33*(1-Sumary!$B$44)</f>
        <v>59.92</v>
      </c>
      <c r="E33" s="388">
        <f>'Std 25mm Venetian C'!E33*(1-Sumary!$B$44)</f>
        <v>64.960000000000008</v>
      </c>
      <c r="F33" s="388">
        <f>'Std 25mm Venetian C'!F33*(1-Sumary!$B$44)</f>
        <v>66.640000000000015</v>
      </c>
      <c r="G33" s="388">
        <f>'Std 25mm Venetian C'!G33*(1-Sumary!$B$44)</f>
        <v>68.88000000000001</v>
      </c>
      <c r="H33" s="388">
        <f>'Std 25mm Venetian C'!H33*(1-Sumary!$B$44)</f>
        <v>71.680000000000007</v>
      </c>
      <c r="I33" s="388">
        <f>'Std 25mm Venetian C'!I33*(1-Sumary!$B$44)</f>
        <v>76.160000000000011</v>
      </c>
      <c r="J33" s="388">
        <f>'Std 25mm Venetian C'!J33*(1-Sumary!$B$44)</f>
        <v>81.760000000000005</v>
      </c>
      <c r="K33" s="388">
        <f>'Std 25mm Venetian C'!K33*(1-Sumary!$B$44)</f>
        <v>83.440000000000012</v>
      </c>
    </row>
    <row r="34" spans="1:11" ht="12.95" customHeight="1" x14ac:dyDescent="0.25">
      <c r="A34" s="271">
        <v>1360</v>
      </c>
      <c r="B34" s="268" t="s">
        <v>840</v>
      </c>
      <c r="C34" s="388">
        <f>'Std 25mm Venetian C'!C34*(1-Sumary!$B$44)</f>
        <v>59.92</v>
      </c>
      <c r="D34" s="388">
        <f>'Std 25mm Venetian C'!D34*(1-Sumary!$B$44)</f>
        <v>64.960000000000008</v>
      </c>
      <c r="E34" s="388">
        <f>'Std 25mm Venetian C'!E34*(1-Sumary!$B$44)</f>
        <v>67.2</v>
      </c>
      <c r="F34" s="388">
        <f>'Std 25mm Venetian C'!F34*(1-Sumary!$B$44)</f>
        <v>70.56</v>
      </c>
      <c r="G34" s="388">
        <f>'Std 25mm Venetian C'!G34*(1-Sumary!$B$44)</f>
        <v>75.599999999999994</v>
      </c>
      <c r="H34" s="388">
        <f>'Std 25mm Venetian C'!H34*(1-Sumary!$B$44)</f>
        <v>78.960000000000008</v>
      </c>
      <c r="I34" s="388">
        <f>'Std 25mm Venetian C'!I34*(1-Sumary!$B$44)</f>
        <v>82.32</v>
      </c>
      <c r="J34" s="388">
        <f>'Std 25mm Venetian C'!J34*(1-Sumary!$B$44)</f>
        <v>86.8</v>
      </c>
      <c r="K34" s="388">
        <f>'Std 25mm Venetian C'!K34*(1-Sumary!$B$44)</f>
        <v>90.160000000000011</v>
      </c>
    </row>
    <row r="35" spans="1:11" ht="12.95" customHeight="1" x14ac:dyDescent="0.25">
      <c r="A35" s="271">
        <v>1510</v>
      </c>
      <c r="B35" s="268" t="s">
        <v>841</v>
      </c>
      <c r="C35" s="388">
        <f>'Std 25mm Venetian C'!C35*(1-Sumary!$B$44)</f>
        <v>65.52</v>
      </c>
      <c r="D35" s="388">
        <f>'Std 25mm Venetian C'!D35*(1-Sumary!$B$44)</f>
        <v>67.2</v>
      </c>
      <c r="E35" s="388">
        <f>'Std 25mm Venetian C'!E35*(1-Sumary!$B$44)</f>
        <v>71.680000000000007</v>
      </c>
      <c r="F35" s="388">
        <f>'Std 25mm Venetian C'!F35*(1-Sumary!$B$44)</f>
        <v>76.160000000000011</v>
      </c>
      <c r="G35" s="388">
        <f>'Std 25mm Venetian C'!G35*(1-Sumary!$B$44)</f>
        <v>81.760000000000005</v>
      </c>
      <c r="H35" s="388">
        <f>'Std 25mm Venetian C'!H35*(1-Sumary!$B$44)</f>
        <v>83.440000000000012</v>
      </c>
      <c r="I35" s="388">
        <f>'Std 25mm Venetian C'!I35*(1-Sumary!$B$44)</f>
        <v>87.360000000000014</v>
      </c>
      <c r="J35" s="388">
        <f>'Std 25mm Venetian C'!J35*(1-Sumary!$B$44)</f>
        <v>92.4</v>
      </c>
      <c r="K35" s="388">
        <f>'Std 25mm Venetian C'!K35*(1-Sumary!$B$44)</f>
        <v>95.76</v>
      </c>
    </row>
    <row r="36" spans="1:11" ht="12.95" customHeight="1" x14ac:dyDescent="0.25">
      <c r="A36" s="271">
        <v>1660</v>
      </c>
      <c r="B36" s="268" t="s">
        <v>842</v>
      </c>
      <c r="C36" s="388">
        <f>'Std 25mm Venetian C'!C36*(1-Sumary!$B$44)</f>
        <v>67.2</v>
      </c>
      <c r="D36" s="388">
        <f>'Std 25mm Venetian C'!D36*(1-Sumary!$B$44)</f>
        <v>71.680000000000007</v>
      </c>
      <c r="E36" s="388">
        <f>'Std 25mm Venetian C'!E36*(1-Sumary!$B$44)</f>
        <v>77.28</v>
      </c>
      <c r="F36" s="388">
        <f>'Std 25mm Venetian C'!F36*(1-Sumary!$B$44)</f>
        <v>81.760000000000005</v>
      </c>
      <c r="G36" s="388">
        <f>'Std 25mm Venetian C'!G36*(1-Sumary!$B$44)</f>
        <v>84.56</v>
      </c>
      <c r="H36" s="388">
        <f>'Std 25mm Venetian C'!H36*(1-Sumary!$B$44)</f>
        <v>90.160000000000011</v>
      </c>
      <c r="I36" s="388">
        <f>'Std 25mm Venetian C'!I36*(1-Sumary!$B$44)</f>
        <v>92.960000000000008</v>
      </c>
      <c r="J36" s="388">
        <f>'Std 25mm Venetian C'!J36*(1-Sumary!$B$44)</f>
        <v>96.32</v>
      </c>
      <c r="K36" s="388">
        <f>'Std 25mm Venetian C'!K36*(1-Sumary!$B$44)</f>
        <v>102.48</v>
      </c>
    </row>
    <row r="37" spans="1:11" ht="12.95" customHeight="1" x14ac:dyDescent="0.25">
      <c r="A37" s="271">
        <v>1810</v>
      </c>
      <c r="B37" s="268" t="s">
        <v>844</v>
      </c>
      <c r="C37" s="388">
        <f>'Std 25mm Venetian C'!C37*(1-Sumary!$B$44)</f>
        <v>71.680000000000007</v>
      </c>
      <c r="D37" s="388">
        <f>'Std 25mm Venetian C'!D37*(1-Sumary!$B$44)</f>
        <v>77.28</v>
      </c>
      <c r="E37" s="388">
        <f>'Std 25mm Venetian C'!E37*(1-Sumary!$B$44)</f>
        <v>82.32</v>
      </c>
      <c r="F37" s="388">
        <f>'Std 25mm Venetian C'!F37*(1-Sumary!$B$44)</f>
        <v>86.8</v>
      </c>
      <c r="G37" s="388">
        <f>'Std 25mm Venetian C'!G37*(1-Sumary!$B$44)</f>
        <v>91.840000000000018</v>
      </c>
      <c r="H37" s="388">
        <f>'Std 25mm Venetian C'!H37*(1-Sumary!$B$44)</f>
        <v>92.960000000000008</v>
      </c>
      <c r="I37" s="388">
        <f>'Std 25mm Venetian C'!I37*(1-Sumary!$B$44)</f>
        <v>100.24000000000001</v>
      </c>
      <c r="J37" s="388">
        <f>'Std 25mm Venetian C'!J37*(1-Sumary!$B$44)</f>
        <v>103.6</v>
      </c>
      <c r="K37" s="388">
        <f>'Std 25mm Venetian C'!K37*(1-Sumary!$B$44)</f>
        <v>108.08000000000001</v>
      </c>
    </row>
    <row r="38" spans="1:11" ht="12.95" customHeight="1" x14ac:dyDescent="0.25">
      <c r="A38" s="271">
        <v>1960</v>
      </c>
      <c r="B38" s="268" t="s">
        <v>845</v>
      </c>
      <c r="C38" s="388">
        <f>'Std 25mm Venetian C'!C38*(1-Sumary!$B$44)</f>
        <v>76.160000000000011</v>
      </c>
      <c r="D38" s="388">
        <f>'Std 25mm Venetian C'!D38*(1-Sumary!$B$44)</f>
        <v>81.760000000000005</v>
      </c>
      <c r="E38" s="388">
        <f>'Std 25mm Venetian C'!E38*(1-Sumary!$B$44)</f>
        <v>86.8</v>
      </c>
      <c r="F38" s="388">
        <f>'Std 25mm Venetian C'!F38*(1-Sumary!$B$44)</f>
        <v>91.840000000000018</v>
      </c>
      <c r="G38" s="388">
        <f>'Std 25mm Venetian C'!G38*(1-Sumary!$B$44)</f>
        <v>95.76</v>
      </c>
      <c r="H38" s="388">
        <f>'Std 25mm Venetian C'!H38*(1-Sumary!$B$44)</f>
        <v>101.36000000000001</v>
      </c>
      <c r="I38" s="388">
        <f>'Std 25mm Venetian C'!I38*(1-Sumary!$B$44)</f>
        <v>104.16000000000001</v>
      </c>
      <c r="J38" s="388">
        <f>'Std 25mm Venetian C'!J38*(1-Sumary!$B$44)</f>
        <v>109.2</v>
      </c>
      <c r="K38" s="388">
        <f>'Std 25mm Venetian C'!K38*(1-Sumary!$B$44)</f>
        <v>114.80000000000001</v>
      </c>
    </row>
    <row r="39" spans="1:11" ht="12.95" customHeight="1" x14ac:dyDescent="0.25">
      <c r="A39" s="271">
        <v>2110</v>
      </c>
      <c r="B39" s="268" t="s">
        <v>846</v>
      </c>
      <c r="C39" s="388">
        <f>'Std 25mm Venetian C'!C39*(1-Sumary!$B$44)</f>
        <v>81.760000000000005</v>
      </c>
      <c r="D39" s="388">
        <f>'Std 25mm Venetian C'!D39*(1-Sumary!$B$44)</f>
        <v>84.56</v>
      </c>
      <c r="E39" s="388">
        <f>'Std 25mm Venetian C'!E39*(1-Sumary!$B$44)</f>
        <v>90.160000000000011</v>
      </c>
      <c r="F39" s="388">
        <f>'Std 25mm Venetian C'!F39*(1-Sumary!$B$44)</f>
        <v>95.76</v>
      </c>
      <c r="G39" s="388">
        <f>'Std 25mm Venetian C'!G39*(1-Sumary!$B$44)</f>
        <v>101.36000000000001</v>
      </c>
      <c r="H39" s="388">
        <f>'Std 25mm Venetian C'!H39*(1-Sumary!$B$44)</f>
        <v>104.72</v>
      </c>
      <c r="I39" s="388">
        <f>'Std 25mm Venetian C'!I39*(1-Sumary!$B$44)</f>
        <v>110.32000000000002</v>
      </c>
      <c r="J39" s="388">
        <f>'Std 25mm Venetian C'!J39*(1-Sumary!$B$44)</f>
        <v>114.80000000000001</v>
      </c>
      <c r="K39" s="388">
        <f>'Std 25mm Venetian C'!K39*(1-Sumary!$B$44)</f>
        <v>121.52000000000001</v>
      </c>
    </row>
    <row r="40" spans="1:11" ht="12.95" customHeight="1" x14ac:dyDescent="0.25">
      <c r="A40" s="271">
        <v>2260</v>
      </c>
      <c r="B40" s="268" t="s">
        <v>847</v>
      </c>
      <c r="C40" s="388">
        <f>'Std 25mm Venetian C'!C40*(1-Sumary!$B$44)</f>
        <v>83.440000000000012</v>
      </c>
      <c r="D40" s="388">
        <f>'Std 25mm Venetian C'!D40*(1-Sumary!$B$44)</f>
        <v>90.160000000000011</v>
      </c>
      <c r="E40" s="388">
        <f>'Std 25mm Venetian C'!E40*(1-Sumary!$B$44)</f>
        <v>92.960000000000008</v>
      </c>
      <c r="F40" s="388">
        <f>'Std 25mm Venetian C'!F40*(1-Sumary!$B$44)</f>
        <v>101.36000000000001</v>
      </c>
      <c r="G40" s="388">
        <f>'Std 25mm Venetian C'!G40*(1-Sumary!$B$44)</f>
        <v>104.72</v>
      </c>
      <c r="H40" s="388">
        <f>'Std 25mm Venetian C'!H40*(1-Sumary!$B$44)</f>
        <v>110.32000000000002</v>
      </c>
      <c r="I40" s="388">
        <f>'Std 25mm Venetian C'!I40*(1-Sumary!$B$44)</f>
        <v>115.36000000000001</v>
      </c>
      <c r="J40" s="388">
        <f>'Std 25mm Venetian C'!J40*(1-Sumary!$B$44)</f>
        <v>121.52000000000001</v>
      </c>
      <c r="K40" s="388">
        <f>'Std 25mm Venetian C'!K40*(1-Sumary!$B$44)</f>
        <v>128.24</v>
      </c>
    </row>
    <row r="41" spans="1:11" ht="12.95" customHeight="1" x14ac:dyDescent="0.25">
      <c r="A41" s="271">
        <v>2410</v>
      </c>
      <c r="B41" s="268" t="s">
        <v>848</v>
      </c>
      <c r="C41" s="388">
        <f>'Std 25mm Venetian C'!C41*(1-Sumary!$B$44)</f>
        <v>87.360000000000014</v>
      </c>
      <c r="D41" s="388">
        <f>'Std 25mm Venetian C'!D41*(1-Sumary!$B$44)</f>
        <v>92.960000000000008</v>
      </c>
      <c r="E41" s="388">
        <f>'Std 25mm Venetian C'!E41*(1-Sumary!$B$44)</f>
        <v>100.24000000000001</v>
      </c>
      <c r="F41" s="388">
        <f>'Std 25mm Venetian C'!F41*(1-Sumary!$B$44)</f>
        <v>104.16000000000001</v>
      </c>
      <c r="G41" s="388">
        <f>'Std 25mm Venetian C'!G41*(1-Sumary!$B$44)</f>
        <v>110.32000000000002</v>
      </c>
      <c r="H41" s="388">
        <f>'Std 25mm Venetian C'!H41*(1-Sumary!$B$44)</f>
        <v>115.36000000000001</v>
      </c>
      <c r="I41" s="388">
        <f>'Std 25mm Venetian C'!I41*(1-Sumary!$B$44)</f>
        <v>121.52000000000001</v>
      </c>
      <c r="J41" s="388">
        <f>'Std 25mm Venetian C'!J41*(1-Sumary!$B$44)</f>
        <v>128.24</v>
      </c>
      <c r="K41" s="388">
        <f>'Std 25mm Venetian C'!K41*(1-Sumary!$B$44)</f>
        <v>132.72000000000003</v>
      </c>
    </row>
    <row r="42" spans="1:11" ht="12.95" customHeight="1" x14ac:dyDescent="0.25">
      <c r="A42" s="271">
        <v>2560</v>
      </c>
      <c r="B42" s="268" t="s">
        <v>849</v>
      </c>
      <c r="C42" s="388">
        <f>'Std 25mm Venetian C'!C42*(1-Sumary!$B$44)</f>
        <v>91.840000000000018</v>
      </c>
      <c r="D42" s="388">
        <f>'Std 25mm Venetian C'!D42*(1-Sumary!$B$44)</f>
        <v>96.32</v>
      </c>
      <c r="E42" s="388">
        <f>'Std 25mm Venetian C'!E42*(1-Sumary!$B$44)</f>
        <v>103.6</v>
      </c>
      <c r="F42" s="388">
        <f>'Std 25mm Venetian C'!F42*(1-Sumary!$B$44)</f>
        <v>109.2</v>
      </c>
      <c r="G42" s="388">
        <f>'Std 25mm Venetian C'!G42*(1-Sumary!$B$44)</f>
        <v>114.80000000000001</v>
      </c>
      <c r="H42" s="388">
        <f>'Std 25mm Venetian C'!H42*(1-Sumary!$B$44)</f>
        <v>121.52000000000001</v>
      </c>
      <c r="I42" s="388">
        <f>'Std 25mm Venetian C'!I42*(1-Sumary!$B$44)</f>
        <v>128.24</v>
      </c>
      <c r="J42" s="388">
        <f>'Std 25mm Venetian C'!J42*(1-Sumary!$B$44)</f>
        <v>135.52000000000001</v>
      </c>
      <c r="K42" s="388">
        <f>'Std 25mm Venetian C'!K42*(1-Sumary!$B$44)</f>
        <v>140</v>
      </c>
    </row>
    <row r="43" spans="1:11" ht="12.95" customHeight="1" x14ac:dyDescent="0.25">
      <c r="A43" s="271">
        <v>2710</v>
      </c>
      <c r="B43" s="268" t="s">
        <v>850</v>
      </c>
      <c r="C43" s="388">
        <f>'Std 25mm Venetian C'!C43*(1-Sumary!$B$44)</f>
        <v>95.76</v>
      </c>
      <c r="D43" s="388">
        <f>'Std 25mm Venetian C'!D43*(1-Sumary!$B$44)</f>
        <v>102.48</v>
      </c>
      <c r="E43" s="388">
        <f>'Std 25mm Venetian C'!E43*(1-Sumary!$B$44)</f>
        <v>108.08000000000001</v>
      </c>
      <c r="F43" s="388">
        <f>'Std 25mm Venetian C'!F43*(1-Sumary!$B$44)</f>
        <v>113.68</v>
      </c>
      <c r="G43" s="388">
        <f>'Std 25mm Venetian C'!G43*(1-Sumary!$B$44)</f>
        <v>121.52000000000001</v>
      </c>
      <c r="H43" s="388">
        <f>'Std 25mm Venetian C'!H43*(1-Sumary!$B$44)</f>
        <v>128.24</v>
      </c>
      <c r="I43" s="388">
        <f>'Std 25mm Venetian C'!I43*(1-Sumary!$B$44)</f>
        <v>132.72000000000003</v>
      </c>
      <c r="J43" s="388">
        <f>'Std 25mm Venetian C'!J43*(1-Sumary!$B$44)</f>
        <v>140</v>
      </c>
      <c r="K43" s="388">
        <f>'Std 25mm Venetian C'!K43*(1-Sumary!$B$44)</f>
        <v>146.72000000000003</v>
      </c>
    </row>
    <row r="44" spans="1:11" ht="12.95" customHeight="1" x14ac:dyDescent="0.25">
      <c r="A44" s="271">
        <v>2860</v>
      </c>
      <c r="B44" s="268" t="s">
        <v>851</v>
      </c>
      <c r="C44" s="388">
        <f>'Std 25mm Venetian C'!C44*(1-Sumary!$B$44)</f>
        <v>100.24000000000001</v>
      </c>
      <c r="D44" s="388">
        <f>'Std 25mm Venetian C'!D44*(1-Sumary!$B$44)</f>
        <v>104.72</v>
      </c>
      <c r="E44" s="388">
        <f>'Std 25mm Venetian C'!E44*(1-Sumary!$B$44)</f>
        <v>113.12000000000002</v>
      </c>
      <c r="F44" s="388">
        <f>'Std 25mm Venetian C'!F44*(1-Sumary!$B$44)</f>
        <v>120.4</v>
      </c>
      <c r="G44" s="388">
        <f>'Std 25mm Venetian C'!G44*(1-Sumary!$B$44)</f>
        <v>126</v>
      </c>
      <c r="H44" s="388">
        <f>'Std 25mm Venetian C'!H44*(1-Sumary!$B$44)</f>
        <v>131.6</v>
      </c>
      <c r="I44" s="388">
        <f>'Std 25mm Venetian C'!I44*(1-Sumary!$B$44)</f>
        <v>140</v>
      </c>
      <c r="J44" s="388">
        <f>'Std 25mm Venetian C'!J44*(1-Sumary!$B$44)</f>
        <v>146.72000000000003</v>
      </c>
      <c r="K44" s="388">
        <f>'Std 25mm Venetian C'!K44*(1-Sumary!$B$44)</f>
        <v>152.88000000000002</v>
      </c>
    </row>
    <row r="45" spans="1:11" ht="12.95" customHeight="1" x14ac:dyDescent="0.25">
      <c r="A45" s="271">
        <v>3010</v>
      </c>
      <c r="B45" s="268" t="s">
        <v>852</v>
      </c>
      <c r="C45" s="388">
        <f>'Std 25mm Venetian C'!C45*(1-Sumary!$B$44)</f>
        <v>103.6</v>
      </c>
      <c r="D45" s="388">
        <f>'Std 25mm Venetian C'!D45*(1-Sumary!$B$44)</f>
        <v>110.32000000000002</v>
      </c>
      <c r="E45" s="388">
        <f>'Std 25mm Venetian C'!E45*(1-Sumary!$B$44)</f>
        <v>115.36000000000001</v>
      </c>
      <c r="F45" s="388">
        <f>'Std 25mm Venetian C'!F45*(1-Sumary!$B$44)</f>
        <v>123.76000000000002</v>
      </c>
      <c r="G45" s="388">
        <f>'Std 25mm Venetian C'!G45*(1-Sumary!$B$44)</f>
        <v>130.48000000000002</v>
      </c>
      <c r="H45" s="388">
        <f>'Std 25mm Venetian C'!H45*(1-Sumary!$B$44)</f>
        <v>137.76000000000002</v>
      </c>
      <c r="I45" s="388">
        <f>'Std 25mm Venetian C'!I45*(1-Sumary!$B$44)</f>
        <v>146.72000000000003</v>
      </c>
      <c r="J45" s="388">
        <f>'Std 25mm Venetian C'!J45*(1-Sumary!$B$44)</f>
        <v>151.19999999999999</v>
      </c>
      <c r="K45" s="388">
        <f>'Std 25mm Venetian C'!K45*(1-Sumary!$B$44)</f>
        <v>159.6</v>
      </c>
    </row>
    <row r="46" spans="1:11" ht="12.95" customHeight="1" x14ac:dyDescent="0.25">
      <c r="A46" s="271">
        <v>3160</v>
      </c>
      <c r="B46" s="268" t="s">
        <v>853</v>
      </c>
      <c r="C46" s="388">
        <f>'Std 25mm Venetian C'!C46*(1-Sumary!$B$44)</f>
        <v>104.72</v>
      </c>
      <c r="D46" s="388">
        <f>'Std 25mm Venetian C'!D46*(1-Sumary!$B$44)</f>
        <v>113.68</v>
      </c>
      <c r="E46" s="388">
        <f>'Std 25mm Venetian C'!E46*(1-Sumary!$B$44)</f>
        <v>121.52000000000001</v>
      </c>
      <c r="F46" s="388">
        <f>'Std 25mm Venetian C'!F46*(1-Sumary!$B$44)</f>
        <v>129.92000000000002</v>
      </c>
      <c r="G46" s="388">
        <f>'Std 25mm Venetian C'!G46*(1-Sumary!$B$44)</f>
        <v>136.63999999999999</v>
      </c>
      <c r="H46" s="388">
        <f>'Std 25mm Venetian C'!H46*(1-Sumary!$B$44)</f>
        <v>142.80000000000001</v>
      </c>
      <c r="I46" s="388">
        <f>'Std 25mm Venetian C'!I46*(1-Sumary!$B$44)</f>
        <v>150.63999999999999</v>
      </c>
      <c r="J46" s="388">
        <f>'Std 25mm Venetian C'!J46*(1-Sumary!$B$44)</f>
        <v>157.92000000000002</v>
      </c>
      <c r="K46" s="388">
        <f>'Std 25mm Venetian C'!K46*(1-Sumary!$B$44)</f>
        <v>166.32000000000002</v>
      </c>
    </row>
    <row r="47" spans="1:11" ht="12.95" customHeight="1" x14ac:dyDescent="0.25">
      <c r="A47" s="271">
        <v>3310</v>
      </c>
      <c r="B47" s="268" t="s">
        <v>854</v>
      </c>
      <c r="C47" s="388">
        <f>'Std 25mm Venetian C'!C47*(1-Sumary!$B$44)</f>
        <v>110.32000000000002</v>
      </c>
      <c r="D47" s="388">
        <f>'Std 25mm Venetian C'!D47*(1-Sumary!$B$44)</f>
        <v>118.72000000000003</v>
      </c>
      <c r="E47" s="388">
        <f>'Std 25mm Venetian C'!E47*(1-Sumary!$B$44)</f>
        <v>126</v>
      </c>
      <c r="F47" s="388">
        <f>'Std 25mm Venetian C'!F47*(1-Sumary!$B$44)</f>
        <v>132.72000000000003</v>
      </c>
      <c r="G47" s="388">
        <f>'Std 25mm Venetian C'!G47*(1-Sumary!$B$44)</f>
        <v>141.12</v>
      </c>
      <c r="H47" s="388">
        <f>'Std 25mm Venetian C'!H47*(1-Sumary!$B$44)</f>
        <v>148.4</v>
      </c>
      <c r="I47" s="388">
        <f>'Std 25mm Venetian C'!I47*(1-Sumary!$B$44)</f>
        <v>156.80000000000001</v>
      </c>
      <c r="J47" s="388">
        <f>'Std 25mm Venetian C'!J47*(1-Sumary!$B$44)</f>
        <v>163.52000000000001</v>
      </c>
      <c r="K47" s="388">
        <f>'Std 25mm Venetian C'!K47*(1-Sumary!$B$44)</f>
        <v>171.36</v>
      </c>
    </row>
    <row r="48" spans="1:11" ht="12.95" customHeight="1" x14ac:dyDescent="0.25">
      <c r="A48" s="271">
        <v>3460</v>
      </c>
      <c r="B48" s="268" t="s">
        <v>855</v>
      </c>
      <c r="C48" s="388">
        <f>'Std 25mm Venetian C'!C48*(1-Sumary!$B$44)</f>
        <v>114.80000000000001</v>
      </c>
      <c r="D48" s="388">
        <f>'Std 25mm Venetian C'!D48*(1-Sumary!$B$44)</f>
        <v>123.2</v>
      </c>
      <c r="E48" s="388">
        <f>'Std 25mm Venetian C'!E48*(1-Sumary!$B$44)</f>
        <v>130.48000000000002</v>
      </c>
      <c r="F48" s="388">
        <f>'Std 25mm Venetian C'!F48*(1-Sumary!$B$44)</f>
        <v>137.76000000000002</v>
      </c>
      <c r="G48" s="388">
        <f>'Std 25mm Venetian C'!G48*(1-Sumary!$B$44)</f>
        <v>146.72000000000003</v>
      </c>
      <c r="H48" s="388">
        <f>'Std 25mm Venetian C'!H48*(1-Sumary!$B$44)</f>
        <v>155.68000000000004</v>
      </c>
      <c r="I48" s="388">
        <f>'Std 25mm Venetian C'!I48*(1-Sumary!$B$44)</f>
        <v>161.84</v>
      </c>
      <c r="J48" s="388">
        <f>'Std 25mm Venetian C'!J48*(1-Sumary!$B$44)</f>
        <v>169.68000000000004</v>
      </c>
      <c r="K48" s="388">
        <f>'Std 25mm Venetian C'!K48*(1-Sumary!$B$44)</f>
        <v>176.96</v>
      </c>
    </row>
    <row r="49" spans="1:11" ht="12.95" customHeight="1" x14ac:dyDescent="0.25">
      <c r="A49" s="271">
        <v>3610</v>
      </c>
      <c r="B49" s="268" t="s">
        <v>856</v>
      </c>
      <c r="C49" s="388">
        <f>'Std 25mm Venetian C'!C49*(1-Sumary!$B$44)</f>
        <v>118.72000000000003</v>
      </c>
      <c r="D49" s="388">
        <f>'Std 25mm Venetian C'!D49*(1-Sumary!$B$44)</f>
        <v>128.24</v>
      </c>
      <c r="E49" s="388">
        <f>'Std 25mm Venetian C'!E49*(1-Sumary!$B$44)</f>
        <v>134.96</v>
      </c>
      <c r="F49" s="388">
        <f>'Std 25mm Venetian C'!F49*(1-Sumary!$B$44)</f>
        <v>142.80000000000001</v>
      </c>
      <c r="G49" s="388">
        <f>'Std 25mm Venetian C'!G49*(1-Sumary!$B$44)</f>
        <v>151.19999999999999</v>
      </c>
      <c r="H49" s="388">
        <f>'Std 25mm Venetian C'!H49*(1-Sumary!$B$44)</f>
        <v>159.6</v>
      </c>
      <c r="I49" s="388">
        <f>'Std 25mm Venetian C'!I49*(1-Sumary!$B$44)</f>
        <v>168.56</v>
      </c>
      <c r="J49" s="388">
        <f>'Std 25mm Venetian C'!J49*(1-Sumary!$B$44)</f>
        <v>175.84</v>
      </c>
      <c r="K49" s="388">
        <f>'Std 25mm Venetian C'!K49*(1-Sumary!$B$44)</f>
        <v>184.24</v>
      </c>
    </row>
    <row r="50" spans="1:11" ht="12.95" customHeight="1" x14ac:dyDescent="0.25">
      <c r="A50" s="271">
        <v>3760</v>
      </c>
      <c r="B50" s="268" t="s">
        <v>857</v>
      </c>
      <c r="C50" s="388">
        <f>'Std 25mm Venetian C'!C50*(1-Sumary!$B$44)</f>
        <v>123.2</v>
      </c>
      <c r="D50" s="388">
        <f>'Std 25mm Venetian C'!D50*(1-Sumary!$B$44)</f>
        <v>130.48000000000002</v>
      </c>
      <c r="E50" s="388">
        <f>'Std 25mm Venetian C'!E50*(1-Sumary!$B$44)</f>
        <v>140</v>
      </c>
      <c r="F50" s="388">
        <f>'Std 25mm Venetian C'!F50*(1-Sumary!$B$44)</f>
        <v>147.28000000000003</v>
      </c>
      <c r="G50" s="388">
        <f>'Std 25mm Venetian C'!G50*(1-Sumary!$B$44)</f>
        <v>156.80000000000001</v>
      </c>
      <c r="H50" s="388">
        <f>'Std 25mm Venetian C'!H50*(1-Sumary!$B$44)</f>
        <v>166.32000000000002</v>
      </c>
      <c r="I50" s="388">
        <f>'Std 25mm Venetian C'!I50*(1-Sumary!$B$44)</f>
        <v>172.48000000000002</v>
      </c>
      <c r="J50" s="388">
        <f>'Std 25mm Venetian C'!J50*(1-Sumary!$B$44)</f>
        <v>181.44</v>
      </c>
      <c r="K50" s="388">
        <f>'Std 25mm Venetian C'!K50*(1-Sumary!$B$44)</f>
        <v>191.52</v>
      </c>
    </row>
    <row r="51" spans="1:11" ht="12.95" customHeight="1" x14ac:dyDescent="0.25">
      <c r="A51" s="271">
        <v>4000</v>
      </c>
      <c r="B51" s="268" t="s">
        <v>858</v>
      </c>
      <c r="C51" s="388">
        <f>'Std 25mm Venetian C'!C51*(1-Sumary!$B$44)</f>
        <v>129.92000000000002</v>
      </c>
      <c r="D51" s="388">
        <f>'Std 25mm Venetian C'!D51*(1-Sumary!$B$44)</f>
        <v>137.76000000000002</v>
      </c>
      <c r="E51" s="388">
        <f>'Std 25mm Venetian C'!E51*(1-Sumary!$B$44)</f>
        <v>147.28000000000003</v>
      </c>
      <c r="F51" s="388">
        <f>'Std 25mm Venetian C'!F51*(1-Sumary!$B$44)</f>
        <v>156.80000000000001</v>
      </c>
      <c r="G51" s="388">
        <f>'Std 25mm Venetian C'!G51*(1-Sumary!$B$44)</f>
        <v>163.52000000000001</v>
      </c>
      <c r="H51" s="388">
        <f>'Std 25mm Venetian C'!H51*(1-Sumary!$B$44)</f>
        <v>172.48000000000002</v>
      </c>
      <c r="I51" s="388">
        <f>'Std 25mm Venetian C'!I51*(1-Sumary!$B$44)</f>
        <v>181.44</v>
      </c>
      <c r="J51" s="388">
        <f>'Std 25mm Venetian C'!J51*(1-Sumary!$B$44)</f>
        <v>191.52</v>
      </c>
      <c r="K51" s="388">
        <f>'Std 25mm Venetian C'!K51*(1-Sumary!$B$44)</f>
        <v>199.36</v>
      </c>
    </row>
  </sheetData>
  <pageMargins left="0.7" right="0.7" top="0.75" bottom="0.75" header="0.3" footer="0.3"/>
  <pageSetup paperSize="9" orientation="portrait" r:id="rId1"/>
  <headerFooter>
    <oddHeader>&amp;CStandard 25mm Venetian</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1F47-1C49-4FFB-AD6B-0EC2742CE33B}">
  <dimension ref="A1:N51"/>
  <sheetViews>
    <sheetView view="pageBreakPreview" topLeftCell="A11" zoomScaleNormal="100" zoomScaleSheetLayoutView="100" workbookViewId="0">
      <selection activeCell="S37" sqref="S37"/>
    </sheetView>
  </sheetViews>
  <sheetFormatPr defaultRowHeight="15" x14ac:dyDescent="0.25"/>
  <cols>
    <col min="1" max="1" width="6.28515625" style="273" customWidth="1"/>
    <col min="2" max="2" width="6.140625" customWidth="1"/>
    <col min="3" max="11" width="7.7109375" customWidth="1"/>
    <col min="12" max="20" width="8.7109375" customWidth="1"/>
  </cols>
  <sheetData>
    <row r="1" spans="1:14" ht="12.95" customHeight="1" x14ac:dyDescent="0.25">
      <c r="A1" s="267"/>
      <c r="B1" s="268"/>
      <c r="C1" s="269">
        <v>460</v>
      </c>
      <c r="D1" s="269">
        <v>610</v>
      </c>
      <c r="E1" s="269">
        <v>760</v>
      </c>
      <c r="F1" s="269">
        <v>910</v>
      </c>
      <c r="G1" s="269">
        <v>1060</v>
      </c>
      <c r="H1" s="269">
        <v>1210</v>
      </c>
      <c r="I1" s="269">
        <v>1360</v>
      </c>
      <c r="J1" s="269">
        <v>1510</v>
      </c>
      <c r="K1" s="269">
        <v>1660</v>
      </c>
    </row>
    <row r="2" spans="1:14" ht="12.95" customHeight="1" x14ac:dyDescent="0.25">
      <c r="A2" s="267"/>
      <c r="B2" s="268"/>
      <c r="C2" s="270" t="s">
        <v>834</v>
      </c>
      <c r="D2" s="270" t="s">
        <v>835</v>
      </c>
      <c r="E2" s="270" t="s">
        <v>836</v>
      </c>
      <c r="F2" s="270" t="s">
        <v>837</v>
      </c>
      <c r="G2" s="270" t="s">
        <v>838</v>
      </c>
      <c r="H2" s="270" t="s">
        <v>839</v>
      </c>
      <c r="I2" s="270" t="s">
        <v>840</v>
      </c>
      <c r="J2" s="270" t="s">
        <v>841</v>
      </c>
      <c r="K2" s="270" t="s">
        <v>842</v>
      </c>
    </row>
    <row r="3" spans="1:14" ht="12.95" customHeight="1" x14ac:dyDescent="0.25">
      <c r="A3" s="271">
        <v>610</v>
      </c>
      <c r="B3" s="268" t="s">
        <v>843</v>
      </c>
      <c r="C3" s="388">
        <f>'Std 25mm Venetian D'!C3*(1+Sumary!$C$44)</f>
        <v>21.840000000000003</v>
      </c>
      <c r="D3" s="388">
        <f>'Std 25mm Venetian D'!D3*(1+Sumary!$C$44)</f>
        <v>24.08</v>
      </c>
      <c r="E3" s="388">
        <f>'Std 25mm Venetian D'!E3*(1+Sumary!$C$44)</f>
        <v>27.44</v>
      </c>
      <c r="F3" s="388">
        <f>'Std 25mm Venetian D'!F3*(1+Sumary!$C$44)</f>
        <v>28</v>
      </c>
      <c r="G3" s="388">
        <f>'Std 25mm Venetian D'!G3*(1+Sumary!$C$44)</f>
        <v>31.36</v>
      </c>
      <c r="H3" s="388">
        <f>'Std 25mm Venetian D'!H3*(1+Sumary!$C$44)</f>
        <v>34.720000000000006</v>
      </c>
      <c r="I3" s="388">
        <f>'Std 25mm Venetian D'!I3*(1+Sumary!$C$44)</f>
        <v>35.28</v>
      </c>
      <c r="J3" s="388">
        <f>'Std 25mm Venetian D'!J3*(1+Sumary!$C$44)</f>
        <v>37.52000000000001</v>
      </c>
      <c r="K3" s="388">
        <f>'Std 25mm Venetian D'!K3*(1+Sumary!$C$44)</f>
        <v>38.64</v>
      </c>
    </row>
    <row r="4" spans="1:14" ht="12.95" customHeight="1" x14ac:dyDescent="0.25">
      <c r="A4" s="271">
        <v>760</v>
      </c>
      <c r="B4" s="268" t="s">
        <v>836</v>
      </c>
      <c r="C4" s="388">
        <f>'Std 25mm Venetian D'!C4*(1+Sumary!$C$44)</f>
        <v>24.08</v>
      </c>
      <c r="D4" s="388">
        <f>'Std 25mm Venetian D'!D4*(1+Sumary!$C$44)</f>
        <v>25.2</v>
      </c>
      <c r="E4" s="388">
        <f>'Std 25mm Venetian D'!E4*(1+Sumary!$C$44)</f>
        <v>28</v>
      </c>
      <c r="F4" s="388">
        <f>'Std 25mm Venetian D'!F4*(1+Sumary!$C$44)</f>
        <v>31.36</v>
      </c>
      <c r="G4" s="388">
        <f>'Std 25mm Venetian D'!G4*(1+Sumary!$C$44)</f>
        <v>34.720000000000006</v>
      </c>
      <c r="H4" s="388">
        <f>'Std 25mm Venetian D'!H4*(1+Sumary!$C$44)</f>
        <v>36.96</v>
      </c>
      <c r="I4" s="388">
        <f>'Std 25mm Venetian D'!I4*(1+Sumary!$C$44)</f>
        <v>37.52000000000001</v>
      </c>
      <c r="J4" s="388">
        <f>'Std 25mm Venetian D'!J4*(1+Sumary!$C$44)</f>
        <v>39.200000000000003</v>
      </c>
      <c r="K4" s="388">
        <f>'Std 25mm Venetian D'!K4*(1+Sumary!$C$44)</f>
        <v>42.56</v>
      </c>
      <c r="N4" s="272"/>
    </row>
    <row r="5" spans="1:14" ht="12.95" customHeight="1" x14ac:dyDescent="0.25">
      <c r="A5" s="271">
        <v>910</v>
      </c>
      <c r="B5" s="268" t="s">
        <v>837</v>
      </c>
      <c r="C5" s="388">
        <f>'Std 25mm Venetian D'!C5*(1+Sumary!$C$44)</f>
        <v>25.2</v>
      </c>
      <c r="D5" s="388">
        <f>'Std 25mm Venetian D'!D5*(1+Sumary!$C$44)</f>
        <v>27.44</v>
      </c>
      <c r="E5" s="388">
        <f>'Std 25mm Venetian D'!E5*(1+Sumary!$C$44)</f>
        <v>30.8</v>
      </c>
      <c r="F5" s="388">
        <f>'Std 25mm Venetian D'!F5*(1+Sumary!$C$44)</f>
        <v>34.720000000000006</v>
      </c>
      <c r="G5" s="388">
        <f>'Std 25mm Venetian D'!G5*(1+Sumary!$C$44)</f>
        <v>36.96</v>
      </c>
      <c r="H5" s="388">
        <f>'Std 25mm Venetian D'!H5*(1+Sumary!$C$44)</f>
        <v>37.52000000000001</v>
      </c>
      <c r="I5" s="388">
        <f>'Std 25mm Venetian D'!I5*(1+Sumary!$C$44)</f>
        <v>39.200000000000003</v>
      </c>
      <c r="J5" s="388">
        <f>'Std 25mm Venetian D'!J5*(1+Sumary!$C$44)</f>
        <v>44.24</v>
      </c>
      <c r="K5" s="388">
        <f>'Std 25mm Venetian D'!K5*(1+Sumary!$C$44)</f>
        <v>47.6</v>
      </c>
      <c r="N5" s="272"/>
    </row>
    <row r="6" spans="1:14" ht="12.95" customHeight="1" x14ac:dyDescent="0.25">
      <c r="A6" s="271">
        <v>1060</v>
      </c>
      <c r="B6" s="268" t="s">
        <v>838</v>
      </c>
      <c r="C6" s="388">
        <f>'Std 25mm Venetian D'!C6*(1+Sumary!$C$44)</f>
        <v>25.2</v>
      </c>
      <c r="D6" s="388">
        <f>'Std 25mm Venetian D'!D6*(1+Sumary!$C$44)</f>
        <v>28</v>
      </c>
      <c r="E6" s="388">
        <f>'Std 25mm Venetian D'!E6*(1+Sumary!$C$44)</f>
        <v>31.36</v>
      </c>
      <c r="F6" s="388">
        <f>'Std 25mm Venetian D'!F6*(1+Sumary!$C$44)</f>
        <v>35.28</v>
      </c>
      <c r="G6" s="388">
        <f>'Std 25mm Venetian D'!G6*(1+Sumary!$C$44)</f>
        <v>37.52000000000001</v>
      </c>
      <c r="H6" s="388">
        <f>'Std 25mm Venetian D'!H6*(1+Sumary!$C$44)</f>
        <v>39.200000000000003</v>
      </c>
      <c r="I6" s="388">
        <f>'Std 25mm Venetian D'!I6*(1+Sumary!$C$44)</f>
        <v>44.24</v>
      </c>
      <c r="J6" s="388">
        <f>'Std 25mm Venetian D'!J6*(1+Sumary!$C$44)</f>
        <v>47.6</v>
      </c>
      <c r="K6" s="388">
        <f>'Std 25mm Venetian D'!K6*(1+Sumary!$C$44)</f>
        <v>49.28</v>
      </c>
    </row>
    <row r="7" spans="1:14" ht="12.95" customHeight="1" x14ac:dyDescent="0.25">
      <c r="A7" s="271">
        <v>1210</v>
      </c>
      <c r="B7" s="268" t="s">
        <v>839</v>
      </c>
      <c r="C7" s="388">
        <f>'Std 25mm Venetian D'!C7*(1+Sumary!$C$44)</f>
        <v>27.44</v>
      </c>
      <c r="D7" s="388">
        <f>'Std 25mm Venetian D'!D7*(1+Sumary!$C$44)</f>
        <v>30.8</v>
      </c>
      <c r="E7" s="388">
        <f>'Std 25mm Venetian D'!E7*(1+Sumary!$C$44)</f>
        <v>34.720000000000006</v>
      </c>
      <c r="F7" s="388">
        <f>'Std 25mm Venetian D'!F7*(1+Sumary!$C$44)</f>
        <v>36.96</v>
      </c>
      <c r="G7" s="388">
        <f>'Std 25mm Venetian D'!G7*(1+Sumary!$C$44)</f>
        <v>39.200000000000003</v>
      </c>
      <c r="H7" s="388">
        <f>'Std 25mm Venetian D'!H7*(1+Sumary!$C$44)</f>
        <v>44.24</v>
      </c>
      <c r="I7" s="388">
        <f>'Std 25mm Venetian D'!I7*(1+Sumary!$C$44)</f>
        <v>47.6</v>
      </c>
      <c r="J7" s="388">
        <f>'Std 25mm Venetian D'!J7*(1+Sumary!$C$44)</f>
        <v>49.28</v>
      </c>
      <c r="K7" s="388">
        <f>'Std 25mm Venetian D'!K7*(1+Sumary!$C$44)</f>
        <v>53.760000000000005</v>
      </c>
    </row>
    <row r="8" spans="1:14" ht="12.95" customHeight="1" x14ac:dyDescent="0.25">
      <c r="A8" s="271">
        <v>1360</v>
      </c>
      <c r="B8" s="268" t="s">
        <v>840</v>
      </c>
      <c r="C8" s="388">
        <f>'Std 25mm Venetian D'!C8*(1+Sumary!$C$44)</f>
        <v>28</v>
      </c>
      <c r="D8" s="388">
        <f>'Std 25mm Venetian D'!D8*(1+Sumary!$C$44)</f>
        <v>31.36</v>
      </c>
      <c r="E8" s="388">
        <f>'Std 25mm Venetian D'!E8*(1+Sumary!$C$44)</f>
        <v>35.28</v>
      </c>
      <c r="F8" s="388">
        <f>'Std 25mm Venetian D'!F8*(1+Sumary!$C$44)</f>
        <v>38.64</v>
      </c>
      <c r="G8" s="388">
        <f>'Std 25mm Venetian D'!G8*(1+Sumary!$C$44)</f>
        <v>42.56</v>
      </c>
      <c r="H8" s="388">
        <f>'Std 25mm Venetian D'!H8*(1+Sumary!$C$44)</f>
        <v>47.6</v>
      </c>
      <c r="I8" s="388">
        <f>'Std 25mm Venetian D'!I8*(1+Sumary!$C$44)</f>
        <v>49.28</v>
      </c>
      <c r="J8" s="388">
        <f>'Std 25mm Venetian D'!J8*(1+Sumary!$C$44)</f>
        <v>53.760000000000005</v>
      </c>
      <c r="K8" s="388">
        <f>'Std 25mm Venetian D'!K8*(1+Sumary!$C$44)</f>
        <v>58.24</v>
      </c>
    </row>
    <row r="9" spans="1:14" ht="12.95" customHeight="1" x14ac:dyDescent="0.25">
      <c r="A9" s="271">
        <v>1510</v>
      </c>
      <c r="B9" s="268" t="s">
        <v>841</v>
      </c>
      <c r="C9" s="388">
        <f>'Std 25mm Venetian D'!C9*(1+Sumary!$C$44)</f>
        <v>28</v>
      </c>
      <c r="D9" s="388">
        <f>'Std 25mm Venetian D'!D9*(1+Sumary!$C$44)</f>
        <v>34.720000000000006</v>
      </c>
      <c r="E9" s="388">
        <f>'Std 25mm Venetian D'!E9*(1+Sumary!$C$44)</f>
        <v>37.52000000000001</v>
      </c>
      <c r="F9" s="388">
        <f>'Std 25mm Venetian D'!F9*(1+Sumary!$C$44)</f>
        <v>39.200000000000003</v>
      </c>
      <c r="G9" s="388">
        <f>'Std 25mm Venetian D'!G9*(1+Sumary!$C$44)</f>
        <v>45.36</v>
      </c>
      <c r="H9" s="388">
        <f>'Std 25mm Venetian D'!H9*(1+Sumary!$C$44)</f>
        <v>48.16</v>
      </c>
      <c r="I9" s="388">
        <f>'Std 25mm Venetian D'!I9*(1+Sumary!$C$44)</f>
        <v>53.760000000000005</v>
      </c>
      <c r="J9" s="388">
        <f>'Std 25mm Venetian D'!J9*(1+Sumary!$C$44)</f>
        <v>56</v>
      </c>
      <c r="K9" s="388">
        <f>'Std 25mm Venetian D'!K9*(1+Sumary!$C$44)</f>
        <v>59.92</v>
      </c>
    </row>
    <row r="10" spans="1:14" ht="12.95" customHeight="1" x14ac:dyDescent="0.25">
      <c r="A10" s="271">
        <v>1660</v>
      </c>
      <c r="B10" s="268" t="s">
        <v>842</v>
      </c>
      <c r="C10" s="388">
        <f>'Std 25mm Venetian D'!C10*(1+Sumary!$C$44)</f>
        <v>30.8</v>
      </c>
      <c r="D10" s="388">
        <f>'Std 25mm Venetian D'!D10*(1+Sumary!$C$44)</f>
        <v>35.28</v>
      </c>
      <c r="E10" s="388">
        <f>'Std 25mm Venetian D'!E10*(1+Sumary!$C$44)</f>
        <v>38.64</v>
      </c>
      <c r="F10" s="388">
        <f>'Std 25mm Venetian D'!F10*(1+Sumary!$C$44)</f>
        <v>42.56</v>
      </c>
      <c r="G10" s="388">
        <f>'Std 25mm Venetian D'!G10*(1+Sumary!$C$44)</f>
        <v>47.6</v>
      </c>
      <c r="H10" s="388">
        <f>'Std 25mm Venetian D'!H10*(1+Sumary!$C$44)</f>
        <v>52.64</v>
      </c>
      <c r="I10" s="388">
        <f>'Std 25mm Venetian D'!I10*(1+Sumary!$C$44)</f>
        <v>56</v>
      </c>
      <c r="J10" s="388">
        <f>'Std 25mm Venetian D'!J10*(1+Sumary!$C$44)</f>
        <v>59.92</v>
      </c>
      <c r="K10" s="388">
        <f>'Std 25mm Venetian D'!K10*(1+Sumary!$C$44)</f>
        <v>64.960000000000008</v>
      </c>
    </row>
    <row r="11" spans="1:14" ht="12.95" customHeight="1" x14ac:dyDescent="0.25">
      <c r="A11" s="271">
        <v>1810</v>
      </c>
      <c r="B11" s="268" t="s">
        <v>844</v>
      </c>
      <c r="C11" s="388">
        <f>'Std 25mm Venetian D'!C11*(1+Sumary!$C$44)</f>
        <v>31.36</v>
      </c>
      <c r="D11" s="388">
        <f>'Std 25mm Venetian D'!D11*(1+Sumary!$C$44)</f>
        <v>36.96</v>
      </c>
      <c r="E11" s="388">
        <f>'Std 25mm Venetian D'!E11*(1+Sumary!$C$44)</f>
        <v>39.200000000000003</v>
      </c>
      <c r="F11" s="388">
        <f>'Std 25mm Venetian D'!F11*(1+Sumary!$C$44)</f>
        <v>45.36</v>
      </c>
      <c r="G11" s="388">
        <f>'Std 25mm Venetian D'!G11*(1+Sumary!$C$44)</f>
        <v>49.28</v>
      </c>
      <c r="H11" s="388">
        <f>'Std 25mm Venetian D'!H11*(1+Sumary!$C$44)</f>
        <v>54.320000000000007</v>
      </c>
      <c r="I11" s="388">
        <f>'Std 25mm Venetian D'!I11*(1+Sumary!$C$44)</f>
        <v>58.8</v>
      </c>
      <c r="J11" s="388">
        <f>'Std 25mm Venetian D'!J11*(1+Sumary!$C$44)</f>
        <v>64.960000000000008</v>
      </c>
      <c r="K11" s="388">
        <f>'Std 25mm Venetian D'!K11*(1+Sumary!$C$44)</f>
        <v>67.2</v>
      </c>
    </row>
    <row r="12" spans="1:14" ht="12.95" customHeight="1" x14ac:dyDescent="0.25">
      <c r="A12" s="271">
        <v>1960</v>
      </c>
      <c r="B12" s="268" t="s">
        <v>845</v>
      </c>
      <c r="C12" s="388">
        <f>'Std 25mm Venetian D'!C12*(1+Sumary!$C$44)</f>
        <v>34.720000000000006</v>
      </c>
      <c r="D12" s="388">
        <f>'Std 25mm Venetian D'!D12*(1+Sumary!$C$44)</f>
        <v>37.52000000000001</v>
      </c>
      <c r="E12" s="388">
        <f>'Std 25mm Venetian D'!E12*(1+Sumary!$C$44)</f>
        <v>42.56</v>
      </c>
      <c r="F12" s="388">
        <f>'Std 25mm Venetian D'!F12*(1+Sumary!$C$44)</f>
        <v>47.6</v>
      </c>
      <c r="G12" s="388">
        <f>'Std 25mm Venetian D'!G12*(1+Sumary!$C$44)</f>
        <v>52.64</v>
      </c>
      <c r="H12" s="388">
        <f>'Std 25mm Venetian D'!H12*(1+Sumary!$C$44)</f>
        <v>56</v>
      </c>
      <c r="I12" s="388">
        <f>'Std 25mm Venetian D'!I12*(1+Sumary!$C$44)</f>
        <v>63.840000000000018</v>
      </c>
      <c r="J12" s="388">
        <f>'Std 25mm Venetian D'!J12*(1+Sumary!$C$44)</f>
        <v>66.640000000000015</v>
      </c>
      <c r="K12" s="388">
        <f>'Std 25mm Venetian D'!K12*(1+Sumary!$C$44)</f>
        <v>70.56</v>
      </c>
    </row>
    <row r="13" spans="1:14" ht="12.95" customHeight="1" x14ac:dyDescent="0.25">
      <c r="A13" s="271">
        <v>2110</v>
      </c>
      <c r="B13" s="268" t="s">
        <v>846</v>
      </c>
      <c r="C13" s="388">
        <f>'Std 25mm Venetian D'!C13*(1+Sumary!$C$44)</f>
        <v>34.720000000000006</v>
      </c>
      <c r="D13" s="388">
        <f>'Std 25mm Venetian D'!D13*(1+Sumary!$C$44)</f>
        <v>38.64</v>
      </c>
      <c r="E13" s="388">
        <f>'Std 25mm Venetian D'!E13*(1+Sumary!$C$44)</f>
        <v>44.24</v>
      </c>
      <c r="F13" s="388">
        <f>'Std 25mm Venetian D'!F13*(1+Sumary!$C$44)</f>
        <v>48.16</v>
      </c>
      <c r="G13" s="388">
        <f>'Std 25mm Venetian D'!G13*(1+Sumary!$C$44)</f>
        <v>54.320000000000007</v>
      </c>
      <c r="H13" s="388">
        <f>'Std 25mm Venetian D'!H13*(1+Sumary!$C$44)</f>
        <v>58.8</v>
      </c>
      <c r="I13" s="388">
        <f>'Std 25mm Venetian D'!I13*(1+Sumary!$C$44)</f>
        <v>65.52</v>
      </c>
      <c r="J13" s="388">
        <f>'Std 25mm Venetian D'!J13*(1+Sumary!$C$44)</f>
        <v>68.88000000000001</v>
      </c>
      <c r="K13" s="388">
        <f>'Std 25mm Venetian D'!K13*(1+Sumary!$C$44)</f>
        <v>75.599999999999994</v>
      </c>
    </row>
    <row r="14" spans="1:14" ht="12.95" customHeight="1" x14ac:dyDescent="0.25">
      <c r="A14" s="271">
        <v>2260</v>
      </c>
      <c r="B14" s="268" t="s">
        <v>847</v>
      </c>
      <c r="C14" s="388">
        <f>'Std 25mm Venetian D'!C14*(1+Sumary!$C$44)</f>
        <v>35.28</v>
      </c>
      <c r="D14" s="388">
        <f>'Std 25mm Venetian D'!D14*(1+Sumary!$C$44)</f>
        <v>39.200000000000003</v>
      </c>
      <c r="E14" s="388">
        <f>'Std 25mm Venetian D'!E14*(1+Sumary!$C$44)</f>
        <v>45.36</v>
      </c>
      <c r="F14" s="388">
        <f>'Std 25mm Venetian D'!F14*(1+Sumary!$C$44)</f>
        <v>52.64</v>
      </c>
      <c r="G14" s="388">
        <f>'Std 25mm Venetian D'!G14*(1+Sumary!$C$44)</f>
        <v>56</v>
      </c>
      <c r="H14" s="388">
        <f>'Std 25mm Venetian D'!H14*(1+Sumary!$C$44)</f>
        <v>63.840000000000018</v>
      </c>
      <c r="I14" s="388">
        <f>'Std 25mm Venetian D'!I14*(1+Sumary!$C$44)</f>
        <v>67.2</v>
      </c>
      <c r="J14" s="388">
        <f>'Std 25mm Venetian D'!J14*(1+Sumary!$C$44)</f>
        <v>71.680000000000007</v>
      </c>
      <c r="K14" s="388">
        <f>'Std 25mm Venetian D'!K14*(1+Sumary!$C$44)</f>
        <v>78.960000000000008</v>
      </c>
    </row>
    <row r="15" spans="1:14" ht="12.95" customHeight="1" x14ac:dyDescent="0.25">
      <c r="A15" s="271">
        <v>2410</v>
      </c>
      <c r="B15" s="268" t="s">
        <v>848</v>
      </c>
      <c r="C15" s="388">
        <f>'Std 25mm Venetian D'!C15*(1+Sumary!$C$44)</f>
        <v>36.96</v>
      </c>
      <c r="D15" s="388">
        <f>'Std 25mm Venetian D'!D15*(1+Sumary!$C$44)</f>
        <v>42.56</v>
      </c>
      <c r="E15" s="388">
        <f>'Std 25mm Venetian D'!E15*(1+Sumary!$C$44)</f>
        <v>47.6</v>
      </c>
      <c r="F15" s="388">
        <f>'Std 25mm Venetian D'!F15*(1+Sumary!$C$44)</f>
        <v>53.760000000000005</v>
      </c>
      <c r="G15" s="388">
        <f>'Std 25mm Venetian D'!G15*(1+Sumary!$C$44)</f>
        <v>58.8</v>
      </c>
      <c r="H15" s="388">
        <f>'Std 25mm Venetian D'!H15*(1+Sumary!$C$44)</f>
        <v>65.52</v>
      </c>
      <c r="I15" s="388">
        <f>'Std 25mm Venetian D'!I15*(1+Sumary!$C$44)</f>
        <v>68.88000000000001</v>
      </c>
      <c r="J15" s="388">
        <f>'Std 25mm Venetian D'!J15*(1+Sumary!$C$44)</f>
        <v>76.160000000000011</v>
      </c>
      <c r="K15" s="388">
        <f>'Std 25mm Venetian D'!K15*(1+Sumary!$C$44)</f>
        <v>82.32</v>
      </c>
    </row>
    <row r="16" spans="1:14" ht="12.95" customHeight="1" x14ac:dyDescent="0.25">
      <c r="A16" s="271">
        <v>2560</v>
      </c>
      <c r="B16" s="268" t="s">
        <v>849</v>
      </c>
      <c r="C16" s="388">
        <f>'Std 25mm Venetian D'!C16*(1+Sumary!$C$44)</f>
        <v>36.96</v>
      </c>
      <c r="D16" s="388">
        <f>'Std 25mm Venetian D'!D16*(1+Sumary!$C$44)</f>
        <v>42.56</v>
      </c>
      <c r="E16" s="388">
        <f>'Std 25mm Venetian D'!E16*(1+Sumary!$C$44)</f>
        <v>48.16</v>
      </c>
      <c r="F16" s="388">
        <f>'Std 25mm Venetian D'!F16*(1+Sumary!$C$44)</f>
        <v>54.320000000000007</v>
      </c>
      <c r="G16" s="388">
        <f>'Std 25mm Venetian D'!G16*(1+Sumary!$C$44)</f>
        <v>59.92</v>
      </c>
      <c r="H16" s="388">
        <f>'Std 25mm Venetian D'!H16*(1+Sumary!$C$44)</f>
        <v>66.640000000000015</v>
      </c>
      <c r="I16" s="388">
        <f>'Std 25mm Venetian D'!I16*(1+Sumary!$C$44)</f>
        <v>71.680000000000007</v>
      </c>
      <c r="J16" s="388">
        <f>'Std 25mm Venetian D'!J16*(1+Sumary!$C$44)</f>
        <v>78.960000000000008</v>
      </c>
      <c r="K16" s="388">
        <f>'Std 25mm Venetian D'!K16*(1+Sumary!$C$44)</f>
        <v>84.56</v>
      </c>
    </row>
    <row r="17" spans="1:11" ht="12.95" customHeight="1" x14ac:dyDescent="0.25">
      <c r="A17" s="271">
        <v>2710</v>
      </c>
      <c r="B17" s="268" t="s">
        <v>850</v>
      </c>
      <c r="C17" s="388">
        <f>'Std 25mm Venetian D'!C17*(1+Sumary!$C$44)</f>
        <v>37.52000000000001</v>
      </c>
      <c r="D17" s="388">
        <f>'Std 25mm Venetian D'!D17*(1+Sumary!$C$44)</f>
        <v>44.24</v>
      </c>
      <c r="E17" s="388">
        <f>'Std 25mm Venetian D'!E17*(1+Sumary!$C$44)</f>
        <v>52.64</v>
      </c>
      <c r="F17" s="388">
        <f>'Std 25mm Venetian D'!F17*(1+Sumary!$C$44)</f>
        <v>58.24</v>
      </c>
      <c r="G17" s="388">
        <f>'Std 25mm Venetian D'!G17*(1+Sumary!$C$44)</f>
        <v>64.960000000000008</v>
      </c>
      <c r="H17" s="388">
        <f>'Std 25mm Venetian D'!H17*(1+Sumary!$C$44)</f>
        <v>68.88000000000001</v>
      </c>
      <c r="I17" s="388">
        <f>'Std 25mm Venetian D'!I17*(1+Sumary!$C$44)</f>
        <v>76.160000000000011</v>
      </c>
      <c r="J17" s="388">
        <f>'Std 25mm Venetian D'!J17*(1+Sumary!$C$44)</f>
        <v>82.32</v>
      </c>
      <c r="K17" s="388">
        <f>'Std 25mm Venetian D'!K17*(1+Sumary!$C$44)</f>
        <v>90.160000000000011</v>
      </c>
    </row>
    <row r="18" spans="1:11" ht="12.95" customHeight="1" x14ac:dyDescent="0.25">
      <c r="A18" s="271">
        <v>2860</v>
      </c>
      <c r="B18" s="268" t="s">
        <v>851</v>
      </c>
      <c r="C18" s="388">
        <f>'Std 25mm Venetian D'!C18*(1+Sumary!$C$44)</f>
        <v>38.64</v>
      </c>
      <c r="D18" s="388">
        <f>'Std 25mm Venetian D'!D18*(1+Sumary!$C$44)</f>
        <v>45.36</v>
      </c>
      <c r="E18" s="388">
        <f>'Std 25mm Venetian D'!E18*(1+Sumary!$C$44)</f>
        <v>53.760000000000005</v>
      </c>
      <c r="F18" s="388">
        <f>'Std 25mm Venetian D'!F18*(1+Sumary!$C$44)</f>
        <v>58.8</v>
      </c>
      <c r="G18" s="388">
        <f>'Std 25mm Venetian D'!G18*(1+Sumary!$C$44)</f>
        <v>65.52</v>
      </c>
      <c r="H18" s="388">
        <f>'Std 25mm Venetian D'!H18*(1+Sumary!$C$44)</f>
        <v>71.680000000000007</v>
      </c>
      <c r="I18" s="388">
        <f>'Std 25mm Venetian D'!I18*(1+Sumary!$C$44)</f>
        <v>78.960000000000008</v>
      </c>
      <c r="J18" s="388">
        <f>'Std 25mm Venetian D'!J18*(1+Sumary!$C$44)</f>
        <v>86.8</v>
      </c>
      <c r="K18" s="388">
        <f>'Std 25mm Venetian D'!K18*(1+Sumary!$C$44)</f>
        <v>92.4</v>
      </c>
    </row>
    <row r="19" spans="1:11" ht="12.95" customHeight="1" x14ac:dyDescent="0.25">
      <c r="A19" s="271">
        <v>3010</v>
      </c>
      <c r="B19" s="268" t="s">
        <v>852</v>
      </c>
      <c r="C19" s="388">
        <f>'Std 25mm Venetian D'!C19*(1+Sumary!$C$44)</f>
        <v>39.200000000000003</v>
      </c>
      <c r="D19" s="388">
        <f>'Std 25mm Venetian D'!D19*(1+Sumary!$C$44)</f>
        <v>47.6</v>
      </c>
      <c r="E19" s="388">
        <f>'Std 25mm Venetian D'!E19*(1+Sumary!$C$44)</f>
        <v>54.320000000000007</v>
      </c>
      <c r="F19" s="388">
        <f>'Std 25mm Venetian D'!F19*(1+Sumary!$C$44)</f>
        <v>59.92</v>
      </c>
      <c r="G19" s="388">
        <f>'Std 25mm Venetian D'!G19*(1+Sumary!$C$44)</f>
        <v>67.2</v>
      </c>
      <c r="H19" s="388">
        <f>'Std 25mm Venetian D'!H19*(1+Sumary!$C$44)</f>
        <v>76.160000000000011</v>
      </c>
      <c r="I19" s="388">
        <f>'Std 25mm Venetian D'!I19*(1+Sumary!$C$44)</f>
        <v>82.32</v>
      </c>
      <c r="J19" s="388">
        <f>'Std 25mm Venetian D'!J19*(1+Sumary!$C$44)</f>
        <v>90.160000000000011</v>
      </c>
      <c r="K19" s="388">
        <f>'Std 25mm Venetian D'!K19*(1+Sumary!$C$44)</f>
        <v>95.76</v>
      </c>
    </row>
    <row r="20" spans="1:11" ht="12.95" customHeight="1" x14ac:dyDescent="0.25">
      <c r="A20" s="271">
        <v>3160</v>
      </c>
      <c r="B20" s="268" t="s">
        <v>853</v>
      </c>
      <c r="C20" s="388">
        <f>'Std 25mm Venetian D'!C20*(1+Sumary!$C$44)</f>
        <v>39.200000000000003</v>
      </c>
      <c r="D20" s="388">
        <f>'Std 25mm Venetian D'!D20*(1+Sumary!$C$44)</f>
        <v>48.16</v>
      </c>
      <c r="E20" s="388">
        <f>'Std 25mm Venetian D'!E20*(1+Sumary!$C$44)</f>
        <v>56</v>
      </c>
      <c r="F20" s="388">
        <f>'Std 25mm Venetian D'!F20*(1+Sumary!$C$44)</f>
        <v>64.960000000000008</v>
      </c>
      <c r="G20" s="388">
        <f>'Std 25mm Venetian D'!G20*(1+Sumary!$C$44)</f>
        <v>70.56</v>
      </c>
      <c r="H20" s="388">
        <f>'Std 25mm Venetian D'!H20*(1+Sumary!$C$44)</f>
        <v>77.28</v>
      </c>
      <c r="I20" s="388">
        <f>'Std 25mm Venetian D'!I20*(1+Sumary!$C$44)</f>
        <v>84.56</v>
      </c>
      <c r="J20" s="388">
        <f>'Std 25mm Venetian D'!J20*(1+Sumary!$C$44)</f>
        <v>92.4</v>
      </c>
      <c r="K20" s="388">
        <f>'Std 25mm Venetian D'!K20*(1+Sumary!$C$44)</f>
        <v>101.36000000000001</v>
      </c>
    </row>
    <row r="21" spans="1:11" ht="12.95" customHeight="1" x14ac:dyDescent="0.25">
      <c r="A21" s="271">
        <v>3310</v>
      </c>
      <c r="B21" s="268" t="s">
        <v>854</v>
      </c>
      <c r="C21" s="388">
        <f>'Std 25mm Venetian D'!C21*(1+Sumary!$C$44)</f>
        <v>42.56</v>
      </c>
      <c r="D21" s="388">
        <f>'Std 25mm Venetian D'!D21*(1+Sumary!$C$44)</f>
        <v>49.28</v>
      </c>
      <c r="E21" s="388">
        <f>'Std 25mm Venetian D'!E21*(1+Sumary!$C$44)</f>
        <v>58.24</v>
      </c>
      <c r="F21" s="388">
        <f>'Std 25mm Venetian D'!F21*(1+Sumary!$C$44)</f>
        <v>65.52</v>
      </c>
      <c r="G21" s="388">
        <f>'Std 25mm Venetian D'!G21*(1+Sumary!$C$44)</f>
        <v>71.680000000000007</v>
      </c>
      <c r="H21" s="388">
        <f>'Std 25mm Venetian D'!H21*(1+Sumary!$C$44)</f>
        <v>81.760000000000005</v>
      </c>
      <c r="I21" s="388">
        <f>'Std 25mm Venetian D'!I21*(1+Sumary!$C$44)</f>
        <v>87.360000000000014</v>
      </c>
      <c r="J21" s="388">
        <f>'Std 25mm Venetian D'!J21*(1+Sumary!$C$44)</f>
        <v>95.76</v>
      </c>
      <c r="K21" s="388">
        <f>'Std 25mm Venetian D'!K21*(1+Sumary!$C$44)</f>
        <v>103.6</v>
      </c>
    </row>
    <row r="22" spans="1:11" ht="12.95" customHeight="1" x14ac:dyDescent="0.25">
      <c r="A22" s="271">
        <v>3460</v>
      </c>
      <c r="B22" s="268" t="s">
        <v>855</v>
      </c>
      <c r="C22" s="388">
        <f>'Std 25mm Venetian D'!C22*(1+Sumary!$C$44)</f>
        <v>44.24</v>
      </c>
      <c r="D22" s="388">
        <f>'Std 25mm Venetian D'!D22*(1+Sumary!$C$44)</f>
        <v>52.64</v>
      </c>
      <c r="E22" s="388">
        <f>'Std 25mm Venetian D'!E22*(1+Sumary!$C$44)</f>
        <v>58.8</v>
      </c>
      <c r="F22" s="388">
        <f>'Std 25mm Venetian D'!F22*(1+Sumary!$C$44)</f>
        <v>66.640000000000015</v>
      </c>
      <c r="G22" s="388">
        <f>'Std 25mm Venetian D'!G22*(1+Sumary!$C$44)</f>
        <v>76.160000000000011</v>
      </c>
      <c r="H22" s="388">
        <f>'Std 25mm Venetian D'!H22*(1+Sumary!$C$44)</f>
        <v>83.440000000000012</v>
      </c>
      <c r="I22" s="388">
        <f>'Std 25mm Venetian D'!I22*(1+Sumary!$C$44)</f>
        <v>91.840000000000018</v>
      </c>
      <c r="J22" s="388">
        <f>'Std 25mm Venetian D'!J22*(1+Sumary!$C$44)</f>
        <v>100.24000000000001</v>
      </c>
      <c r="K22" s="388">
        <f>'Std 25mm Venetian D'!K22*(1+Sumary!$C$44)</f>
        <v>104.72</v>
      </c>
    </row>
    <row r="23" spans="1:11" ht="12.95" customHeight="1" x14ac:dyDescent="0.25">
      <c r="A23" s="271">
        <v>3610</v>
      </c>
      <c r="B23" s="268" t="s">
        <v>856</v>
      </c>
      <c r="C23" s="388">
        <f>'Std 25mm Venetian D'!C23*(1+Sumary!$C$44)</f>
        <v>44.24</v>
      </c>
      <c r="D23" s="388">
        <f>'Std 25mm Venetian D'!D23*(1+Sumary!$C$44)</f>
        <v>53.760000000000005</v>
      </c>
      <c r="E23" s="388">
        <f>'Std 25mm Venetian D'!E23*(1+Sumary!$C$44)</f>
        <v>59.92</v>
      </c>
      <c r="F23" s="388">
        <f>'Std 25mm Venetian D'!F23*(1+Sumary!$C$44)</f>
        <v>68.88000000000001</v>
      </c>
      <c r="G23" s="388">
        <f>'Std 25mm Venetian D'!G23*(1+Sumary!$C$44)</f>
        <v>77.28</v>
      </c>
      <c r="H23" s="388">
        <f>'Std 25mm Venetian D'!H23*(1+Sumary!$C$44)</f>
        <v>86.8</v>
      </c>
      <c r="I23" s="388">
        <f>'Std 25mm Venetian D'!I23*(1+Sumary!$C$44)</f>
        <v>92.960000000000008</v>
      </c>
      <c r="J23" s="388">
        <f>'Std 25mm Venetian D'!J23*(1+Sumary!$C$44)</f>
        <v>102.48</v>
      </c>
      <c r="K23" s="388">
        <f>'Std 25mm Venetian D'!K23*(1+Sumary!$C$44)</f>
        <v>110.32000000000002</v>
      </c>
    </row>
    <row r="24" spans="1:11" ht="12.95" customHeight="1" x14ac:dyDescent="0.25">
      <c r="A24" s="271">
        <v>3760</v>
      </c>
      <c r="B24" s="268" t="s">
        <v>857</v>
      </c>
      <c r="C24" s="388">
        <f>'Std 25mm Venetian D'!C24*(1+Sumary!$C$44)</f>
        <v>45.36</v>
      </c>
      <c r="D24" s="388">
        <f>'Std 25mm Venetian D'!D24*(1+Sumary!$C$44)</f>
        <v>54.320000000000007</v>
      </c>
      <c r="E24" s="388">
        <f>'Std 25mm Venetian D'!E24*(1+Sumary!$C$44)</f>
        <v>63.840000000000018</v>
      </c>
      <c r="F24" s="388">
        <f>'Std 25mm Venetian D'!F24*(1+Sumary!$C$44)</f>
        <v>70.56</v>
      </c>
      <c r="G24" s="388">
        <f>'Std 25mm Venetian D'!G24*(1+Sumary!$C$44)</f>
        <v>81.760000000000005</v>
      </c>
      <c r="H24" s="388">
        <f>'Std 25mm Venetian D'!H24*(1+Sumary!$C$44)</f>
        <v>87.360000000000014</v>
      </c>
      <c r="I24" s="388">
        <f>'Std 25mm Venetian D'!I24*(1+Sumary!$C$44)</f>
        <v>96.32</v>
      </c>
      <c r="J24" s="388">
        <f>'Std 25mm Venetian D'!J24*(1+Sumary!$C$44)</f>
        <v>104.16000000000001</v>
      </c>
      <c r="K24" s="388">
        <f>'Std 25mm Venetian D'!K24*(1+Sumary!$C$44)</f>
        <v>113.68</v>
      </c>
    </row>
    <row r="25" spans="1:11" ht="12.95" customHeight="1" x14ac:dyDescent="0.25">
      <c r="A25" s="271">
        <v>4000</v>
      </c>
      <c r="B25" s="268" t="s">
        <v>858</v>
      </c>
      <c r="C25" s="388">
        <f>'Std 25mm Venetian D'!C25*(1+Sumary!$C$44)</f>
        <v>47.6</v>
      </c>
      <c r="D25" s="388">
        <f>'Std 25mm Venetian D'!D25*(1+Sumary!$C$44)</f>
        <v>56</v>
      </c>
      <c r="E25" s="388">
        <f>'Std 25mm Venetian D'!E25*(1+Sumary!$C$44)</f>
        <v>65.52</v>
      </c>
      <c r="F25" s="388">
        <f>'Std 25mm Venetian D'!F25*(1+Sumary!$C$44)</f>
        <v>75.599999999999994</v>
      </c>
      <c r="G25" s="388">
        <f>'Std 25mm Venetian D'!G25*(1+Sumary!$C$44)</f>
        <v>83.440000000000012</v>
      </c>
      <c r="H25" s="388">
        <f>'Std 25mm Venetian D'!H25*(1+Sumary!$C$44)</f>
        <v>92.4</v>
      </c>
      <c r="I25" s="388">
        <f>'Std 25mm Venetian D'!I25*(1+Sumary!$C$44)</f>
        <v>102.48</v>
      </c>
      <c r="J25" s="388">
        <f>'Std 25mm Venetian D'!J25*(1+Sumary!$C$44)</f>
        <v>110.32000000000002</v>
      </c>
      <c r="K25" s="388">
        <f>'Std 25mm Venetian D'!K25*(1+Sumary!$C$44)</f>
        <v>120.4</v>
      </c>
    </row>
    <row r="26" spans="1:11" ht="12.95" customHeight="1" x14ac:dyDescent="0.25"/>
    <row r="27" spans="1:11" ht="12.95" customHeight="1" x14ac:dyDescent="0.25">
      <c r="A27" s="267"/>
      <c r="B27" s="268"/>
      <c r="C27" s="269">
        <v>1810</v>
      </c>
      <c r="D27" s="269">
        <v>1960</v>
      </c>
      <c r="E27" s="269">
        <v>2110</v>
      </c>
      <c r="F27" s="269">
        <v>2260</v>
      </c>
      <c r="G27" s="269">
        <v>2410</v>
      </c>
      <c r="H27" s="269">
        <v>2560</v>
      </c>
      <c r="I27" s="274">
        <v>2710</v>
      </c>
      <c r="J27" s="274">
        <v>2860</v>
      </c>
      <c r="K27" s="274">
        <v>3010</v>
      </c>
    </row>
    <row r="28" spans="1:11" ht="12.95" customHeight="1" x14ac:dyDescent="0.25">
      <c r="A28" s="267"/>
      <c r="B28" s="268"/>
      <c r="C28" s="270" t="s">
        <v>844</v>
      </c>
      <c r="D28" s="270" t="s">
        <v>845</v>
      </c>
      <c r="E28" s="270" t="s">
        <v>846</v>
      </c>
      <c r="F28" s="270" t="s">
        <v>847</v>
      </c>
      <c r="G28" s="270" t="s">
        <v>848</v>
      </c>
      <c r="H28" s="270" t="s">
        <v>849</v>
      </c>
      <c r="I28" s="275" t="s">
        <v>850</v>
      </c>
      <c r="J28" s="275" t="s">
        <v>851</v>
      </c>
      <c r="K28" s="275" t="s">
        <v>852</v>
      </c>
    </row>
    <row r="29" spans="1:11" ht="12.95" customHeight="1" x14ac:dyDescent="0.25">
      <c r="A29" s="271">
        <v>610</v>
      </c>
      <c r="B29" s="268" t="s">
        <v>843</v>
      </c>
      <c r="C29" s="388">
        <f>'Std 25mm Venetian D'!C29*(1+Sumary!$C$44)</f>
        <v>39.200000000000003</v>
      </c>
      <c r="D29" s="388">
        <f>'Std 25mm Venetian D'!D29*(1+Sumary!$C$44)</f>
        <v>44.24</v>
      </c>
      <c r="E29" s="388">
        <f>'Std 25mm Venetian D'!E29*(1+Sumary!$C$44)</f>
        <v>45.36</v>
      </c>
      <c r="F29" s="388">
        <f>'Std 25mm Venetian D'!F29*(1+Sumary!$C$44)</f>
        <v>47.6</v>
      </c>
      <c r="G29" s="388">
        <f>'Std 25mm Venetian D'!G29*(1+Sumary!$C$44)</f>
        <v>49.28</v>
      </c>
      <c r="H29" s="388">
        <f>'Std 25mm Venetian D'!H29*(1+Sumary!$C$44)</f>
        <v>52.64</v>
      </c>
      <c r="I29" s="388">
        <f>'Std 25mm Venetian D'!I29*(1+Sumary!$C$44)</f>
        <v>53.760000000000005</v>
      </c>
      <c r="J29" s="388">
        <f>'Std 25mm Venetian D'!J29*(1+Sumary!$C$44)</f>
        <v>56</v>
      </c>
      <c r="K29" s="388">
        <f>'Std 25mm Venetian D'!K29*(1+Sumary!$C$44)</f>
        <v>58.24</v>
      </c>
    </row>
    <row r="30" spans="1:11" ht="12.95" customHeight="1" x14ac:dyDescent="0.25">
      <c r="A30" s="271">
        <v>760</v>
      </c>
      <c r="B30" s="268" t="s">
        <v>836</v>
      </c>
      <c r="C30" s="388">
        <f>'Std 25mm Venetian D'!C30*(1+Sumary!$C$44)</f>
        <v>45.36</v>
      </c>
      <c r="D30" s="388">
        <f>'Std 25mm Venetian D'!D30*(1+Sumary!$C$44)</f>
        <v>47.6</v>
      </c>
      <c r="E30" s="388">
        <f>'Std 25mm Venetian D'!E30*(1+Sumary!$C$44)</f>
        <v>49.28</v>
      </c>
      <c r="F30" s="388">
        <f>'Std 25mm Venetian D'!F30*(1+Sumary!$C$44)</f>
        <v>52.64</v>
      </c>
      <c r="G30" s="388">
        <f>'Std 25mm Venetian D'!G30*(1+Sumary!$C$44)</f>
        <v>54.320000000000007</v>
      </c>
      <c r="H30" s="388">
        <f>'Std 25mm Venetian D'!H30*(1+Sumary!$C$44)</f>
        <v>58.24</v>
      </c>
      <c r="I30" s="388">
        <f>'Std 25mm Venetian D'!I30*(1+Sumary!$C$44)</f>
        <v>58.8</v>
      </c>
      <c r="J30" s="388">
        <f>'Std 25mm Venetian D'!J30*(1+Sumary!$C$44)</f>
        <v>63.840000000000018</v>
      </c>
      <c r="K30" s="388">
        <f>'Std 25mm Venetian D'!K30*(1+Sumary!$C$44)</f>
        <v>64.960000000000008</v>
      </c>
    </row>
    <row r="31" spans="1:11" ht="12.95" customHeight="1" x14ac:dyDescent="0.25">
      <c r="A31" s="271">
        <v>910</v>
      </c>
      <c r="B31" s="268" t="s">
        <v>837</v>
      </c>
      <c r="C31" s="388">
        <f>'Std 25mm Venetian D'!C31*(1+Sumary!$C$44)</f>
        <v>48.16</v>
      </c>
      <c r="D31" s="388">
        <f>'Std 25mm Venetian D'!D31*(1+Sumary!$C$44)</f>
        <v>52.64</v>
      </c>
      <c r="E31" s="388">
        <f>'Std 25mm Venetian D'!E31*(1+Sumary!$C$44)</f>
        <v>54.320000000000007</v>
      </c>
      <c r="F31" s="388">
        <f>'Std 25mm Venetian D'!F31*(1+Sumary!$C$44)</f>
        <v>58.24</v>
      </c>
      <c r="G31" s="388">
        <f>'Std 25mm Venetian D'!G31*(1+Sumary!$C$44)</f>
        <v>58.8</v>
      </c>
      <c r="H31" s="388">
        <f>'Std 25mm Venetian D'!H31*(1+Sumary!$C$44)</f>
        <v>63.840000000000018</v>
      </c>
      <c r="I31" s="388">
        <f>'Std 25mm Venetian D'!I31*(1+Sumary!$C$44)</f>
        <v>65.52</v>
      </c>
      <c r="J31" s="388">
        <f>'Std 25mm Venetian D'!J31*(1+Sumary!$C$44)</f>
        <v>67.2</v>
      </c>
      <c r="K31" s="388">
        <f>'Std 25mm Venetian D'!K31*(1+Sumary!$C$44)</f>
        <v>68.88000000000001</v>
      </c>
    </row>
    <row r="32" spans="1:11" ht="12.95" customHeight="1" x14ac:dyDescent="0.25">
      <c r="A32" s="271">
        <v>1060</v>
      </c>
      <c r="B32" s="268" t="s">
        <v>838</v>
      </c>
      <c r="C32" s="388">
        <f>'Std 25mm Venetian D'!C32*(1+Sumary!$C$44)</f>
        <v>53.760000000000005</v>
      </c>
      <c r="D32" s="388">
        <f>'Std 25mm Venetian D'!D32*(1+Sumary!$C$44)</f>
        <v>56</v>
      </c>
      <c r="E32" s="388">
        <f>'Std 25mm Venetian D'!E32*(1+Sumary!$C$44)</f>
        <v>58.8</v>
      </c>
      <c r="F32" s="388">
        <f>'Std 25mm Venetian D'!F32*(1+Sumary!$C$44)</f>
        <v>63.840000000000018</v>
      </c>
      <c r="G32" s="388">
        <f>'Std 25mm Venetian D'!G32*(1+Sumary!$C$44)</f>
        <v>65.52</v>
      </c>
      <c r="H32" s="388">
        <f>'Std 25mm Venetian D'!H32*(1+Sumary!$C$44)</f>
        <v>67.2</v>
      </c>
      <c r="I32" s="388">
        <f>'Std 25mm Venetian D'!I32*(1+Sumary!$C$44)</f>
        <v>70.56</v>
      </c>
      <c r="J32" s="388">
        <f>'Std 25mm Venetian D'!J32*(1+Sumary!$C$44)</f>
        <v>75.599999999999994</v>
      </c>
      <c r="K32" s="388">
        <f>'Std 25mm Venetian D'!K32*(1+Sumary!$C$44)</f>
        <v>77.28</v>
      </c>
    </row>
    <row r="33" spans="1:11" ht="12.95" customHeight="1" x14ac:dyDescent="0.25">
      <c r="A33" s="271">
        <v>1210</v>
      </c>
      <c r="B33" s="268" t="s">
        <v>839</v>
      </c>
      <c r="C33" s="388">
        <f>'Std 25mm Venetian D'!C33*(1+Sumary!$C$44)</f>
        <v>56</v>
      </c>
      <c r="D33" s="388">
        <f>'Std 25mm Venetian D'!D33*(1+Sumary!$C$44)</f>
        <v>59.92</v>
      </c>
      <c r="E33" s="388">
        <f>'Std 25mm Venetian D'!E33*(1+Sumary!$C$44)</f>
        <v>64.960000000000008</v>
      </c>
      <c r="F33" s="388">
        <f>'Std 25mm Venetian D'!F33*(1+Sumary!$C$44)</f>
        <v>66.640000000000015</v>
      </c>
      <c r="G33" s="388">
        <f>'Std 25mm Venetian D'!G33*(1+Sumary!$C$44)</f>
        <v>68.88000000000001</v>
      </c>
      <c r="H33" s="388">
        <f>'Std 25mm Venetian D'!H33*(1+Sumary!$C$44)</f>
        <v>71.680000000000007</v>
      </c>
      <c r="I33" s="388">
        <f>'Std 25mm Venetian D'!I33*(1+Sumary!$C$44)</f>
        <v>76.160000000000011</v>
      </c>
      <c r="J33" s="388">
        <f>'Std 25mm Venetian D'!J33*(1+Sumary!$C$44)</f>
        <v>81.760000000000005</v>
      </c>
      <c r="K33" s="388">
        <f>'Std 25mm Venetian D'!K33*(1+Sumary!$C$44)</f>
        <v>83.440000000000012</v>
      </c>
    </row>
    <row r="34" spans="1:11" ht="12.95" customHeight="1" x14ac:dyDescent="0.25">
      <c r="A34" s="271">
        <v>1360</v>
      </c>
      <c r="B34" s="268" t="s">
        <v>840</v>
      </c>
      <c r="C34" s="388">
        <f>'Std 25mm Venetian D'!C34*(1+Sumary!$C$44)</f>
        <v>59.92</v>
      </c>
      <c r="D34" s="388">
        <f>'Std 25mm Venetian D'!D34*(1+Sumary!$C$44)</f>
        <v>64.960000000000008</v>
      </c>
      <c r="E34" s="388">
        <f>'Std 25mm Venetian D'!E34*(1+Sumary!$C$44)</f>
        <v>67.2</v>
      </c>
      <c r="F34" s="388">
        <f>'Std 25mm Venetian D'!F34*(1+Sumary!$C$44)</f>
        <v>70.56</v>
      </c>
      <c r="G34" s="388">
        <f>'Std 25mm Venetian D'!G34*(1+Sumary!$C$44)</f>
        <v>75.599999999999994</v>
      </c>
      <c r="H34" s="388">
        <f>'Std 25mm Venetian D'!H34*(1+Sumary!$C$44)</f>
        <v>78.960000000000008</v>
      </c>
      <c r="I34" s="388">
        <f>'Std 25mm Venetian D'!I34*(1+Sumary!$C$44)</f>
        <v>82.32</v>
      </c>
      <c r="J34" s="388">
        <f>'Std 25mm Venetian D'!J34*(1+Sumary!$C$44)</f>
        <v>86.8</v>
      </c>
      <c r="K34" s="388">
        <f>'Std 25mm Venetian D'!K34*(1+Sumary!$C$44)</f>
        <v>90.160000000000011</v>
      </c>
    </row>
    <row r="35" spans="1:11" ht="12.95" customHeight="1" x14ac:dyDescent="0.25">
      <c r="A35" s="271">
        <v>1510</v>
      </c>
      <c r="B35" s="268" t="s">
        <v>841</v>
      </c>
      <c r="C35" s="388">
        <f>'Std 25mm Venetian D'!C35*(1+Sumary!$C$44)</f>
        <v>65.52</v>
      </c>
      <c r="D35" s="388">
        <f>'Std 25mm Venetian D'!D35*(1+Sumary!$C$44)</f>
        <v>67.2</v>
      </c>
      <c r="E35" s="388">
        <f>'Std 25mm Venetian D'!E35*(1+Sumary!$C$44)</f>
        <v>71.680000000000007</v>
      </c>
      <c r="F35" s="388">
        <f>'Std 25mm Venetian D'!F35*(1+Sumary!$C$44)</f>
        <v>76.160000000000011</v>
      </c>
      <c r="G35" s="388">
        <f>'Std 25mm Venetian D'!G35*(1+Sumary!$C$44)</f>
        <v>81.760000000000005</v>
      </c>
      <c r="H35" s="388">
        <f>'Std 25mm Venetian D'!H35*(1+Sumary!$C$44)</f>
        <v>83.440000000000012</v>
      </c>
      <c r="I35" s="388">
        <f>'Std 25mm Venetian D'!I35*(1+Sumary!$C$44)</f>
        <v>87.360000000000014</v>
      </c>
      <c r="J35" s="388">
        <f>'Std 25mm Venetian D'!J35*(1+Sumary!$C$44)</f>
        <v>92.4</v>
      </c>
      <c r="K35" s="388">
        <f>'Std 25mm Venetian D'!K35*(1+Sumary!$C$44)</f>
        <v>95.76</v>
      </c>
    </row>
    <row r="36" spans="1:11" ht="12.95" customHeight="1" x14ac:dyDescent="0.25">
      <c r="A36" s="271">
        <v>1660</v>
      </c>
      <c r="B36" s="268" t="s">
        <v>842</v>
      </c>
      <c r="C36" s="388">
        <f>'Std 25mm Venetian D'!C36*(1+Sumary!$C$44)</f>
        <v>67.2</v>
      </c>
      <c r="D36" s="388">
        <f>'Std 25mm Venetian D'!D36*(1+Sumary!$C$44)</f>
        <v>71.680000000000007</v>
      </c>
      <c r="E36" s="388">
        <f>'Std 25mm Venetian D'!E36*(1+Sumary!$C$44)</f>
        <v>77.28</v>
      </c>
      <c r="F36" s="388">
        <f>'Std 25mm Venetian D'!F36*(1+Sumary!$C$44)</f>
        <v>81.760000000000005</v>
      </c>
      <c r="G36" s="388">
        <f>'Std 25mm Venetian D'!G36*(1+Sumary!$C$44)</f>
        <v>84.56</v>
      </c>
      <c r="H36" s="388">
        <f>'Std 25mm Venetian D'!H36*(1+Sumary!$C$44)</f>
        <v>90.160000000000011</v>
      </c>
      <c r="I36" s="388">
        <f>'Std 25mm Venetian D'!I36*(1+Sumary!$C$44)</f>
        <v>92.960000000000008</v>
      </c>
      <c r="J36" s="388">
        <f>'Std 25mm Venetian D'!J36*(1+Sumary!$C$44)</f>
        <v>96.32</v>
      </c>
      <c r="K36" s="388">
        <f>'Std 25mm Venetian D'!K36*(1+Sumary!$C$44)</f>
        <v>102.48</v>
      </c>
    </row>
    <row r="37" spans="1:11" ht="12.95" customHeight="1" x14ac:dyDescent="0.25">
      <c r="A37" s="271">
        <v>1810</v>
      </c>
      <c r="B37" s="268" t="s">
        <v>844</v>
      </c>
      <c r="C37" s="388">
        <f>'Std 25mm Venetian D'!C37*(1+Sumary!$C$44)</f>
        <v>71.680000000000007</v>
      </c>
      <c r="D37" s="388">
        <f>'Std 25mm Venetian D'!D37*(1+Sumary!$C$44)</f>
        <v>77.28</v>
      </c>
      <c r="E37" s="388">
        <f>'Std 25mm Venetian D'!E37*(1+Sumary!$C$44)</f>
        <v>82.32</v>
      </c>
      <c r="F37" s="388">
        <f>'Std 25mm Venetian D'!F37*(1+Sumary!$C$44)</f>
        <v>86.8</v>
      </c>
      <c r="G37" s="388">
        <f>'Std 25mm Venetian D'!G37*(1+Sumary!$C$44)</f>
        <v>91.840000000000018</v>
      </c>
      <c r="H37" s="388">
        <f>'Std 25mm Venetian D'!H37*(1+Sumary!$C$44)</f>
        <v>92.960000000000008</v>
      </c>
      <c r="I37" s="388">
        <f>'Std 25mm Venetian D'!I37*(1+Sumary!$C$44)</f>
        <v>100.24000000000001</v>
      </c>
      <c r="J37" s="388">
        <f>'Std 25mm Venetian D'!J37*(1+Sumary!$C$44)</f>
        <v>103.6</v>
      </c>
      <c r="K37" s="388">
        <f>'Std 25mm Venetian D'!K37*(1+Sumary!$C$44)</f>
        <v>108.08000000000001</v>
      </c>
    </row>
    <row r="38" spans="1:11" ht="12.95" customHeight="1" x14ac:dyDescent="0.25">
      <c r="A38" s="271">
        <v>1960</v>
      </c>
      <c r="B38" s="268" t="s">
        <v>845</v>
      </c>
      <c r="C38" s="388">
        <f>'Std 25mm Venetian D'!C38*(1+Sumary!$C$44)</f>
        <v>76.160000000000011</v>
      </c>
      <c r="D38" s="388">
        <f>'Std 25mm Venetian D'!D38*(1+Sumary!$C$44)</f>
        <v>81.760000000000005</v>
      </c>
      <c r="E38" s="388">
        <f>'Std 25mm Venetian D'!E38*(1+Sumary!$C$44)</f>
        <v>86.8</v>
      </c>
      <c r="F38" s="388">
        <f>'Std 25mm Venetian D'!F38*(1+Sumary!$C$44)</f>
        <v>91.840000000000018</v>
      </c>
      <c r="G38" s="388">
        <f>'Std 25mm Venetian D'!G38*(1+Sumary!$C$44)</f>
        <v>95.76</v>
      </c>
      <c r="H38" s="388">
        <f>'Std 25mm Venetian D'!H38*(1+Sumary!$C$44)</f>
        <v>101.36000000000001</v>
      </c>
      <c r="I38" s="388">
        <f>'Std 25mm Venetian D'!I38*(1+Sumary!$C$44)</f>
        <v>104.16000000000001</v>
      </c>
      <c r="J38" s="388">
        <f>'Std 25mm Venetian D'!J38*(1+Sumary!$C$44)</f>
        <v>109.2</v>
      </c>
      <c r="K38" s="388">
        <f>'Std 25mm Venetian D'!K38*(1+Sumary!$C$44)</f>
        <v>114.80000000000001</v>
      </c>
    </row>
    <row r="39" spans="1:11" ht="12.95" customHeight="1" x14ac:dyDescent="0.25">
      <c r="A39" s="271">
        <v>2110</v>
      </c>
      <c r="B39" s="268" t="s">
        <v>846</v>
      </c>
      <c r="C39" s="388">
        <f>'Std 25mm Venetian D'!C39*(1+Sumary!$C$44)</f>
        <v>81.760000000000005</v>
      </c>
      <c r="D39" s="388">
        <f>'Std 25mm Venetian D'!D39*(1+Sumary!$C$44)</f>
        <v>84.56</v>
      </c>
      <c r="E39" s="388">
        <f>'Std 25mm Venetian D'!E39*(1+Sumary!$C$44)</f>
        <v>90.160000000000011</v>
      </c>
      <c r="F39" s="388">
        <f>'Std 25mm Venetian D'!F39*(1+Sumary!$C$44)</f>
        <v>95.76</v>
      </c>
      <c r="G39" s="388">
        <f>'Std 25mm Venetian D'!G39*(1+Sumary!$C$44)</f>
        <v>101.36000000000001</v>
      </c>
      <c r="H39" s="388">
        <f>'Std 25mm Venetian D'!H39*(1+Sumary!$C$44)</f>
        <v>104.72</v>
      </c>
      <c r="I39" s="388">
        <f>'Std 25mm Venetian D'!I39*(1+Sumary!$C$44)</f>
        <v>110.32000000000002</v>
      </c>
      <c r="J39" s="388">
        <f>'Std 25mm Venetian D'!J39*(1+Sumary!$C$44)</f>
        <v>114.80000000000001</v>
      </c>
      <c r="K39" s="388">
        <f>'Std 25mm Venetian D'!K39*(1+Sumary!$C$44)</f>
        <v>121.52000000000001</v>
      </c>
    </row>
    <row r="40" spans="1:11" ht="12.95" customHeight="1" x14ac:dyDescent="0.25">
      <c r="A40" s="271">
        <v>2260</v>
      </c>
      <c r="B40" s="268" t="s">
        <v>847</v>
      </c>
      <c r="C40" s="388">
        <f>'Std 25mm Venetian D'!C40*(1+Sumary!$C$44)</f>
        <v>83.440000000000012</v>
      </c>
      <c r="D40" s="388">
        <f>'Std 25mm Venetian D'!D40*(1+Sumary!$C$44)</f>
        <v>90.160000000000011</v>
      </c>
      <c r="E40" s="388">
        <f>'Std 25mm Venetian D'!E40*(1+Sumary!$C$44)</f>
        <v>92.960000000000008</v>
      </c>
      <c r="F40" s="388">
        <f>'Std 25mm Venetian D'!F40*(1+Sumary!$C$44)</f>
        <v>101.36000000000001</v>
      </c>
      <c r="G40" s="388">
        <f>'Std 25mm Venetian D'!G40*(1+Sumary!$C$44)</f>
        <v>104.72</v>
      </c>
      <c r="H40" s="388">
        <f>'Std 25mm Venetian D'!H40*(1+Sumary!$C$44)</f>
        <v>110.32000000000002</v>
      </c>
      <c r="I40" s="388">
        <f>'Std 25mm Venetian D'!I40*(1+Sumary!$C$44)</f>
        <v>115.36000000000001</v>
      </c>
      <c r="J40" s="388">
        <f>'Std 25mm Venetian D'!J40*(1+Sumary!$C$44)</f>
        <v>121.52000000000001</v>
      </c>
      <c r="K40" s="388">
        <f>'Std 25mm Venetian D'!K40*(1+Sumary!$C$44)</f>
        <v>128.24</v>
      </c>
    </row>
    <row r="41" spans="1:11" ht="12.95" customHeight="1" x14ac:dyDescent="0.25">
      <c r="A41" s="271">
        <v>2410</v>
      </c>
      <c r="B41" s="268" t="s">
        <v>848</v>
      </c>
      <c r="C41" s="388">
        <f>'Std 25mm Venetian D'!C41*(1+Sumary!$C$44)</f>
        <v>87.360000000000014</v>
      </c>
      <c r="D41" s="388">
        <f>'Std 25mm Venetian D'!D41*(1+Sumary!$C$44)</f>
        <v>92.960000000000008</v>
      </c>
      <c r="E41" s="388">
        <f>'Std 25mm Venetian D'!E41*(1+Sumary!$C$44)</f>
        <v>100.24000000000001</v>
      </c>
      <c r="F41" s="388">
        <f>'Std 25mm Venetian D'!F41*(1+Sumary!$C$44)</f>
        <v>104.16000000000001</v>
      </c>
      <c r="G41" s="388">
        <f>'Std 25mm Venetian D'!G41*(1+Sumary!$C$44)</f>
        <v>110.32000000000002</v>
      </c>
      <c r="H41" s="388">
        <f>'Std 25mm Venetian D'!H41*(1+Sumary!$C$44)</f>
        <v>115.36000000000001</v>
      </c>
      <c r="I41" s="388">
        <f>'Std 25mm Venetian D'!I41*(1+Sumary!$C$44)</f>
        <v>121.52000000000001</v>
      </c>
      <c r="J41" s="388">
        <f>'Std 25mm Venetian D'!J41*(1+Sumary!$C$44)</f>
        <v>128.24</v>
      </c>
      <c r="K41" s="388">
        <f>'Std 25mm Venetian D'!K41*(1+Sumary!$C$44)</f>
        <v>132.72000000000003</v>
      </c>
    </row>
    <row r="42" spans="1:11" ht="12.95" customHeight="1" x14ac:dyDescent="0.25">
      <c r="A42" s="271">
        <v>2560</v>
      </c>
      <c r="B42" s="268" t="s">
        <v>849</v>
      </c>
      <c r="C42" s="388">
        <f>'Std 25mm Venetian D'!C42*(1+Sumary!$C$44)</f>
        <v>91.840000000000018</v>
      </c>
      <c r="D42" s="388">
        <f>'Std 25mm Venetian D'!D42*(1+Sumary!$C$44)</f>
        <v>96.32</v>
      </c>
      <c r="E42" s="388">
        <f>'Std 25mm Venetian D'!E42*(1+Sumary!$C$44)</f>
        <v>103.6</v>
      </c>
      <c r="F42" s="388">
        <f>'Std 25mm Venetian D'!F42*(1+Sumary!$C$44)</f>
        <v>109.2</v>
      </c>
      <c r="G42" s="388">
        <f>'Std 25mm Venetian D'!G42*(1+Sumary!$C$44)</f>
        <v>114.80000000000001</v>
      </c>
      <c r="H42" s="388">
        <f>'Std 25mm Venetian D'!H42*(1+Sumary!$C$44)</f>
        <v>121.52000000000001</v>
      </c>
      <c r="I42" s="388">
        <f>'Std 25mm Venetian D'!I42*(1+Sumary!$C$44)</f>
        <v>128.24</v>
      </c>
      <c r="J42" s="388">
        <f>'Std 25mm Venetian D'!J42*(1+Sumary!$C$44)</f>
        <v>135.52000000000001</v>
      </c>
      <c r="K42" s="388">
        <f>'Std 25mm Venetian D'!K42*(1+Sumary!$C$44)</f>
        <v>140</v>
      </c>
    </row>
    <row r="43" spans="1:11" ht="12.95" customHeight="1" x14ac:dyDescent="0.25">
      <c r="A43" s="271">
        <v>2710</v>
      </c>
      <c r="B43" s="268" t="s">
        <v>850</v>
      </c>
      <c r="C43" s="388">
        <f>'Std 25mm Venetian D'!C43*(1+Sumary!$C$44)</f>
        <v>95.76</v>
      </c>
      <c r="D43" s="388">
        <f>'Std 25mm Venetian D'!D43*(1+Sumary!$C$44)</f>
        <v>102.48</v>
      </c>
      <c r="E43" s="388">
        <f>'Std 25mm Venetian D'!E43*(1+Sumary!$C$44)</f>
        <v>108.08000000000001</v>
      </c>
      <c r="F43" s="388">
        <f>'Std 25mm Venetian D'!F43*(1+Sumary!$C$44)</f>
        <v>113.68</v>
      </c>
      <c r="G43" s="388">
        <f>'Std 25mm Venetian D'!G43*(1+Sumary!$C$44)</f>
        <v>121.52000000000001</v>
      </c>
      <c r="H43" s="388">
        <f>'Std 25mm Venetian D'!H43*(1+Sumary!$C$44)</f>
        <v>128.24</v>
      </c>
      <c r="I43" s="388">
        <f>'Std 25mm Venetian D'!I43*(1+Sumary!$C$44)</f>
        <v>132.72000000000003</v>
      </c>
      <c r="J43" s="388">
        <f>'Std 25mm Venetian D'!J43*(1+Sumary!$C$44)</f>
        <v>140</v>
      </c>
      <c r="K43" s="388">
        <f>'Std 25mm Venetian D'!K43*(1+Sumary!$C$44)</f>
        <v>146.72000000000003</v>
      </c>
    </row>
    <row r="44" spans="1:11" ht="12.95" customHeight="1" x14ac:dyDescent="0.25">
      <c r="A44" s="271">
        <v>2860</v>
      </c>
      <c r="B44" s="268" t="s">
        <v>851</v>
      </c>
      <c r="C44" s="388">
        <f>'Std 25mm Venetian D'!C44*(1+Sumary!$C$44)</f>
        <v>100.24000000000001</v>
      </c>
      <c r="D44" s="388">
        <f>'Std 25mm Venetian D'!D44*(1+Sumary!$C$44)</f>
        <v>104.72</v>
      </c>
      <c r="E44" s="388">
        <f>'Std 25mm Venetian D'!E44*(1+Sumary!$C$44)</f>
        <v>113.12000000000002</v>
      </c>
      <c r="F44" s="388">
        <f>'Std 25mm Venetian D'!F44*(1+Sumary!$C$44)</f>
        <v>120.4</v>
      </c>
      <c r="G44" s="388">
        <f>'Std 25mm Venetian D'!G44*(1+Sumary!$C$44)</f>
        <v>126</v>
      </c>
      <c r="H44" s="388">
        <f>'Std 25mm Venetian D'!H44*(1+Sumary!$C$44)</f>
        <v>131.6</v>
      </c>
      <c r="I44" s="388">
        <f>'Std 25mm Venetian D'!I44*(1+Sumary!$C$44)</f>
        <v>140</v>
      </c>
      <c r="J44" s="388">
        <f>'Std 25mm Venetian D'!J44*(1+Sumary!$C$44)</f>
        <v>146.72000000000003</v>
      </c>
      <c r="K44" s="388">
        <f>'Std 25mm Venetian D'!K44*(1+Sumary!$C$44)</f>
        <v>152.88000000000002</v>
      </c>
    </row>
    <row r="45" spans="1:11" ht="12.95" customHeight="1" x14ac:dyDescent="0.25">
      <c r="A45" s="271">
        <v>3010</v>
      </c>
      <c r="B45" s="268" t="s">
        <v>852</v>
      </c>
      <c r="C45" s="388">
        <f>'Std 25mm Venetian D'!C45*(1+Sumary!$C$44)</f>
        <v>103.6</v>
      </c>
      <c r="D45" s="388">
        <f>'Std 25mm Venetian D'!D45*(1+Sumary!$C$44)</f>
        <v>110.32000000000002</v>
      </c>
      <c r="E45" s="388">
        <f>'Std 25mm Venetian D'!E45*(1+Sumary!$C$44)</f>
        <v>115.36000000000001</v>
      </c>
      <c r="F45" s="388">
        <f>'Std 25mm Venetian D'!F45*(1+Sumary!$C$44)</f>
        <v>123.76000000000002</v>
      </c>
      <c r="G45" s="388">
        <f>'Std 25mm Venetian D'!G45*(1+Sumary!$C$44)</f>
        <v>130.48000000000002</v>
      </c>
      <c r="H45" s="388">
        <f>'Std 25mm Venetian D'!H45*(1+Sumary!$C$44)</f>
        <v>137.76000000000002</v>
      </c>
      <c r="I45" s="388">
        <f>'Std 25mm Venetian D'!I45*(1+Sumary!$C$44)</f>
        <v>146.72000000000003</v>
      </c>
      <c r="J45" s="388">
        <f>'Std 25mm Venetian D'!J45*(1+Sumary!$C$44)</f>
        <v>151.19999999999999</v>
      </c>
      <c r="K45" s="388">
        <f>'Std 25mm Venetian D'!K45*(1+Sumary!$C$44)</f>
        <v>159.6</v>
      </c>
    </row>
    <row r="46" spans="1:11" ht="12.95" customHeight="1" x14ac:dyDescent="0.25">
      <c r="A46" s="271">
        <v>3160</v>
      </c>
      <c r="B46" s="268" t="s">
        <v>853</v>
      </c>
      <c r="C46" s="388">
        <f>'Std 25mm Venetian D'!C46*(1+Sumary!$C$44)</f>
        <v>104.72</v>
      </c>
      <c r="D46" s="388">
        <f>'Std 25mm Venetian D'!D46*(1+Sumary!$C$44)</f>
        <v>113.68</v>
      </c>
      <c r="E46" s="388">
        <f>'Std 25mm Venetian D'!E46*(1+Sumary!$C$44)</f>
        <v>121.52000000000001</v>
      </c>
      <c r="F46" s="388">
        <f>'Std 25mm Venetian D'!F46*(1+Sumary!$C$44)</f>
        <v>129.92000000000002</v>
      </c>
      <c r="G46" s="388">
        <f>'Std 25mm Venetian D'!G46*(1+Sumary!$C$44)</f>
        <v>136.63999999999999</v>
      </c>
      <c r="H46" s="388">
        <f>'Std 25mm Venetian D'!H46*(1+Sumary!$C$44)</f>
        <v>142.80000000000001</v>
      </c>
      <c r="I46" s="388">
        <f>'Std 25mm Venetian D'!I46*(1+Sumary!$C$44)</f>
        <v>150.63999999999999</v>
      </c>
      <c r="J46" s="388">
        <f>'Std 25mm Venetian D'!J46*(1+Sumary!$C$44)</f>
        <v>157.92000000000002</v>
      </c>
      <c r="K46" s="388">
        <f>'Std 25mm Venetian D'!K46*(1+Sumary!$C$44)</f>
        <v>166.32000000000002</v>
      </c>
    </row>
    <row r="47" spans="1:11" ht="12.95" customHeight="1" x14ac:dyDescent="0.25">
      <c r="A47" s="271">
        <v>3310</v>
      </c>
      <c r="B47" s="268" t="s">
        <v>854</v>
      </c>
      <c r="C47" s="388">
        <f>'Std 25mm Venetian D'!C47*(1+Sumary!$C$44)</f>
        <v>110.32000000000002</v>
      </c>
      <c r="D47" s="388">
        <f>'Std 25mm Venetian D'!D47*(1+Sumary!$C$44)</f>
        <v>118.72000000000003</v>
      </c>
      <c r="E47" s="388">
        <f>'Std 25mm Venetian D'!E47*(1+Sumary!$C$44)</f>
        <v>126</v>
      </c>
      <c r="F47" s="388">
        <f>'Std 25mm Venetian D'!F47*(1+Sumary!$C$44)</f>
        <v>132.72000000000003</v>
      </c>
      <c r="G47" s="388">
        <f>'Std 25mm Venetian D'!G47*(1+Sumary!$C$44)</f>
        <v>141.12</v>
      </c>
      <c r="H47" s="388">
        <f>'Std 25mm Venetian D'!H47*(1+Sumary!$C$44)</f>
        <v>148.4</v>
      </c>
      <c r="I47" s="388">
        <f>'Std 25mm Venetian D'!I47*(1+Sumary!$C$44)</f>
        <v>156.80000000000001</v>
      </c>
      <c r="J47" s="388">
        <f>'Std 25mm Venetian D'!J47*(1+Sumary!$C$44)</f>
        <v>163.52000000000001</v>
      </c>
      <c r="K47" s="388">
        <f>'Std 25mm Venetian D'!K47*(1+Sumary!$C$44)</f>
        <v>171.36</v>
      </c>
    </row>
    <row r="48" spans="1:11" ht="12.95" customHeight="1" x14ac:dyDescent="0.25">
      <c r="A48" s="271">
        <v>3460</v>
      </c>
      <c r="B48" s="268" t="s">
        <v>855</v>
      </c>
      <c r="C48" s="388">
        <f>'Std 25mm Venetian D'!C48*(1+Sumary!$C$44)</f>
        <v>114.80000000000001</v>
      </c>
      <c r="D48" s="388">
        <f>'Std 25mm Venetian D'!D48*(1+Sumary!$C$44)</f>
        <v>123.2</v>
      </c>
      <c r="E48" s="388">
        <f>'Std 25mm Venetian D'!E48*(1+Sumary!$C$44)</f>
        <v>130.48000000000002</v>
      </c>
      <c r="F48" s="388">
        <f>'Std 25mm Venetian D'!F48*(1+Sumary!$C$44)</f>
        <v>137.76000000000002</v>
      </c>
      <c r="G48" s="388">
        <f>'Std 25mm Venetian D'!G48*(1+Sumary!$C$44)</f>
        <v>146.72000000000003</v>
      </c>
      <c r="H48" s="388">
        <f>'Std 25mm Venetian D'!H48*(1+Sumary!$C$44)</f>
        <v>155.68000000000004</v>
      </c>
      <c r="I48" s="388">
        <f>'Std 25mm Venetian D'!I48*(1+Sumary!$C$44)</f>
        <v>161.84</v>
      </c>
      <c r="J48" s="388">
        <f>'Std 25mm Venetian D'!J48*(1+Sumary!$C$44)</f>
        <v>169.68000000000004</v>
      </c>
      <c r="K48" s="388">
        <f>'Std 25mm Venetian D'!K48*(1+Sumary!$C$44)</f>
        <v>176.96</v>
      </c>
    </row>
    <row r="49" spans="1:11" ht="12.95" customHeight="1" x14ac:dyDescent="0.25">
      <c r="A49" s="271">
        <v>3610</v>
      </c>
      <c r="B49" s="268" t="s">
        <v>856</v>
      </c>
      <c r="C49" s="388">
        <f>'Std 25mm Venetian D'!C49*(1+Sumary!$C$44)</f>
        <v>118.72000000000003</v>
      </c>
      <c r="D49" s="388">
        <f>'Std 25mm Venetian D'!D49*(1+Sumary!$C$44)</f>
        <v>128.24</v>
      </c>
      <c r="E49" s="388">
        <f>'Std 25mm Venetian D'!E49*(1+Sumary!$C$44)</f>
        <v>134.96</v>
      </c>
      <c r="F49" s="388">
        <f>'Std 25mm Venetian D'!F49*(1+Sumary!$C$44)</f>
        <v>142.80000000000001</v>
      </c>
      <c r="G49" s="388">
        <f>'Std 25mm Venetian D'!G49*(1+Sumary!$C$44)</f>
        <v>151.19999999999999</v>
      </c>
      <c r="H49" s="388">
        <f>'Std 25mm Venetian D'!H49*(1+Sumary!$C$44)</f>
        <v>159.6</v>
      </c>
      <c r="I49" s="388">
        <f>'Std 25mm Venetian D'!I49*(1+Sumary!$C$44)</f>
        <v>168.56</v>
      </c>
      <c r="J49" s="388">
        <f>'Std 25mm Venetian D'!J49*(1+Sumary!$C$44)</f>
        <v>175.84</v>
      </c>
      <c r="K49" s="388">
        <f>'Std 25mm Venetian D'!K49*(1+Sumary!$C$44)</f>
        <v>184.24</v>
      </c>
    </row>
    <row r="50" spans="1:11" ht="12.95" customHeight="1" x14ac:dyDescent="0.25">
      <c r="A50" s="271">
        <v>3760</v>
      </c>
      <c r="B50" s="268" t="s">
        <v>857</v>
      </c>
      <c r="C50" s="388">
        <f>'Std 25mm Venetian D'!C50*(1+Sumary!$C$44)</f>
        <v>123.2</v>
      </c>
      <c r="D50" s="388">
        <f>'Std 25mm Venetian D'!D50*(1+Sumary!$C$44)</f>
        <v>130.48000000000002</v>
      </c>
      <c r="E50" s="388">
        <f>'Std 25mm Venetian D'!E50*(1+Sumary!$C$44)</f>
        <v>140</v>
      </c>
      <c r="F50" s="388">
        <f>'Std 25mm Venetian D'!F50*(1+Sumary!$C$44)</f>
        <v>147.28000000000003</v>
      </c>
      <c r="G50" s="388">
        <f>'Std 25mm Venetian D'!G50*(1+Sumary!$C$44)</f>
        <v>156.80000000000001</v>
      </c>
      <c r="H50" s="388">
        <f>'Std 25mm Venetian D'!H50*(1+Sumary!$C$44)</f>
        <v>166.32000000000002</v>
      </c>
      <c r="I50" s="388">
        <f>'Std 25mm Venetian D'!I50*(1+Sumary!$C$44)</f>
        <v>172.48000000000002</v>
      </c>
      <c r="J50" s="388">
        <f>'Std 25mm Venetian D'!J50*(1+Sumary!$C$44)</f>
        <v>181.44</v>
      </c>
      <c r="K50" s="388">
        <f>'Std 25mm Venetian D'!K50*(1+Sumary!$C$44)</f>
        <v>191.52</v>
      </c>
    </row>
    <row r="51" spans="1:11" ht="12.95" customHeight="1" x14ac:dyDescent="0.25">
      <c r="A51" s="271">
        <v>4000</v>
      </c>
      <c r="B51" s="268" t="s">
        <v>858</v>
      </c>
      <c r="C51" s="388">
        <f>'Std 25mm Venetian D'!C51*(1+Sumary!$C$44)</f>
        <v>129.92000000000002</v>
      </c>
      <c r="D51" s="388">
        <f>'Std 25mm Venetian D'!D51*(1+Sumary!$C$44)</f>
        <v>137.76000000000002</v>
      </c>
      <c r="E51" s="388">
        <f>'Std 25mm Venetian D'!E51*(1+Sumary!$C$44)</f>
        <v>147.28000000000003</v>
      </c>
      <c r="F51" s="388">
        <f>'Std 25mm Venetian D'!F51*(1+Sumary!$C$44)</f>
        <v>156.80000000000001</v>
      </c>
      <c r="G51" s="388">
        <f>'Std 25mm Venetian D'!G51*(1+Sumary!$C$44)</f>
        <v>163.52000000000001</v>
      </c>
      <c r="H51" s="388">
        <f>'Std 25mm Venetian D'!H51*(1+Sumary!$C$44)</f>
        <v>172.48000000000002</v>
      </c>
      <c r="I51" s="388">
        <f>'Std 25mm Venetian D'!I51*(1+Sumary!$C$44)</f>
        <v>181.44</v>
      </c>
      <c r="J51" s="388">
        <f>'Std 25mm Venetian D'!J51*(1+Sumary!$C$44)</f>
        <v>191.52</v>
      </c>
      <c r="K51" s="388">
        <f>'Std 25mm Venetian D'!K51*(1+Sumary!$C$44)</f>
        <v>199.36</v>
      </c>
    </row>
  </sheetData>
  <pageMargins left="0.7" right="0.7" top="0.75" bottom="0.75" header="0.3" footer="0.3"/>
  <pageSetup paperSize="9" orientation="portrait" r:id="rId1"/>
  <headerFooter>
    <oddHeader>&amp;CStandard 25mm Venetian</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4333-2950-46A9-95A7-79FE681A7FDA}">
  <dimension ref="A1:N51"/>
  <sheetViews>
    <sheetView view="pageBreakPreview" zoomScaleNormal="100" zoomScaleSheetLayoutView="100" workbookViewId="0">
      <selection activeCell="P25" sqref="P25"/>
    </sheetView>
  </sheetViews>
  <sheetFormatPr defaultRowHeight="18.75" x14ac:dyDescent="0.3"/>
  <cols>
    <col min="1" max="1" width="7.7109375" style="152" customWidth="1"/>
    <col min="2" max="11" width="7.7109375" style="150" customWidth="1"/>
    <col min="12" max="20" width="8.7109375" customWidth="1"/>
  </cols>
  <sheetData>
    <row r="1" spans="1:14" ht="12.95" customHeight="1" x14ac:dyDescent="0.25">
      <c r="A1" s="267"/>
      <c r="B1" s="268"/>
      <c r="C1" s="269">
        <v>460</v>
      </c>
      <c r="D1" s="269">
        <v>610</v>
      </c>
      <c r="E1" s="269">
        <v>760</v>
      </c>
      <c r="F1" s="269">
        <v>910</v>
      </c>
      <c r="G1" s="269">
        <v>1060</v>
      </c>
      <c r="H1" s="269">
        <v>1210</v>
      </c>
      <c r="I1" s="269">
        <v>1360</v>
      </c>
      <c r="J1" s="269">
        <v>1510</v>
      </c>
      <c r="K1" s="269">
        <v>1660</v>
      </c>
    </row>
    <row r="2" spans="1:14" ht="12.95" customHeight="1" x14ac:dyDescent="0.25">
      <c r="A2" s="267"/>
      <c r="B2" s="268"/>
      <c r="C2" s="270" t="s">
        <v>834</v>
      </c>
      <c r="D2" s="270" t="s">
        <v>835</v>
      </c>
      <c r="E2" s="270" t="s">
        <v>836</v>
      </c>
      <c r="F2" s="270" t="s">
        <v>837</v>
      </c>
      <c r="G2" s="270" t="s">
        <v>838</v>
      </c>
      <c r="H2" s="270" t="s">
        <v>839</v>
      </c>
      <c r="I2" s="270" t="s">
        <v>840</v>
      </c>
      <c r="J2" s="270" t="s">
        <v>841</v>
      </c>
      <c r="K2" s="270" t="s">
        <v>842</v>
      </c>
    </row>
    <row r="3" spans="1:14" ht="12.95" customHeight="1" x14ac:dyDescent="0.25">
      <c r="A3" s="378">
        <v>610</v>
      </c>
      <c r="B3" s="375" t="s">
        <v>843</v>
      </c>
      <c r="C3" s="388">
        <f>'[10]Bev Cost'!C3+'[10]Bev Cost'!C3*(Areana25mmVenMarkUp)</f>
        <v>24.08</v>
      </c>
      <c r="D3" s="388">
        <f>'[10]Bev Cost'!D3+'[10]Bev Cost'!D3*(Areana25mmVenMarkUp)</f>
        <v>28</v>
      </c>
      <c r="E3" s="388">
        <f>'[10]Bev Cost'!E3+'[10]Bev Cost'!E3*(Areana25mmVenMarkUp)</f>
        <v>30.8</v>
      </c>
      <c r="F3" s="388">
        <f>'[10]Bev Cost'!F3+'[10]Bev Cost'!F3*(Areana25mmVenMarkUp)</f>
        <v>34.720000000000006</v>
      </c>
      <c r="G3" s="388">
        <f>'[10]Bev Cost'!G3+'[10]Bev Cost'!G3*(Areana25mmVenMarkUp)</f>
        <v>36.96</v>
      </c>
      <c r="H3" s="388">
        <f>'[10]Bev Cost'!H3+'[10]Bev Cost'!H3*(Areana25mmVenMarkUp)</f>
        <v>38.64</v>
      </c>
      <c r="I3" s="388">
        <f>'[10]Bev Cost'!I3+'[10]Bev Cost'!I3*(Areana25mmVenMarkUp)</f>
        <v>39.200000000000003</v>
      </c>
      <c r="J3" s="388">
        <f>'[10]Bev Cost'!J3+'[10]Bev Cost'!J3*(Areana25mmVenMarkUp)</f>
        <v>44.24</v>
      </c>
      <c r="K3" s="388">
        <f>'[10]Bev Cost'!K3+'[10]Bev Cost'!K3*(Areana25mmVenMarkUp)</f>
        <v>47.6</v>
      </c>
    </row>
    <row r="4" spans="1:14" ht="12.95" customHeight="1" x14ac:dyDescent="0.25">
      <c r="A4" s="378">
        <v>760</v>
      </c>
      <c r="B4" s="375" t="s">
        <v>836</v>
      </c>
      <c r="C4" s="388">
        <f>'[10]Bev Cost'!C4+'[10]Bev Cost'!C4*(Areana25mmVenMarkUp)</f>
        <v>27.44</v>
      </c>
      <c r="D4" s="388">
        <f>'[10]Bev Cost'!D4+'[10]Bev Cost'!D4*(Areana25mmVenMarkUp)</f>
        <v>30.8</v>
      </c>
      <c r="E4" s="388">
        <f>'[10]Bev Cost'!E4+'[10]Bev Cost'!E4*(Areana25mmVenMarkUp)</f>
        <v>34.720000000000006</v>
      </c>
      <c r="F4" s="388">
        <f>'[10]Bev Cost'!F4+'[10]Bev Cost'!F4*(Areana25mmVenMarkUp)</f>
        <v>36.96</v>
      </c>
      <c r="G4" s="388">
        <f>'[10]Bev Cost'!G4+'[10]Bev Cost'!G4*(Areana25mmVenMarkUp)</f>
        <v>38.64</v>
      </c>
      <c r="H4" s="388">
        <f>'[10]Bev Cost'!H4+'[10]Bev Cost'!H4*(Areana25mmVenMarkUp)</f>
        <v>42.56</v>
      </c>
      <c r="I4" s="388">
        <f>'[10]Bev Cost'!I4+'[10]Bev Cost'!I4*(Areana25mmVenMarkUp)</f>
        <v>45.36</v>
      </c>
      <c r="J4" s="388">
        <f>'[10]Bev Cost'!J4+'[10]Bev Cost'!J4*(Areana25mmVenMarkUp)</f>
        <v>48.16</v>
      </c>
      <c r="K4" s="388">
        <f>'[10]Bev Cost'!K4+'[10]Bev Cost'!K4*(Areana25mmVenMarkUp)</f>
        <v>52.64</v>
      </c>
      <c r="N4" s="272"/>
    </row>
    <row r="5" spans="1:14" ht="12.95" customHeight="1" x14ac:dyDescent="0.25">
      <c r="A5" s="378">
        <v>910</v>
      </c>
      <c r="B5" s="375" t="s">
        <v>837</v>
      </c>
      <c r="C5" s="388">
        <f>'[10]Bev Cost'!C5+'[10]Bev Cost'!C5*(Areana25mmVenMarkUp)</f>
        <v>28</v>
      </c>
      <c r="D5" s="388">
        <f>'[10]Bev Cost'!D5+'[10]Bev Cost'!D5*(Areana25mmVenMarkUp)</f>
        <v>31.36</v>
      </c>
      <c r="E5" s="388">
        <f>'[10]Bev Cost'!E5+'[10]Bev Cost'!E5*(Areana25mmVenMarkUp)</f>
        <v>36.96</v>
      </c>
      <c r="F5" s="388">
        <f>'[10]Bev Cost'!F5+'[10]Bev Cost'!F5*(Areana25mmVenMarkUp)</f>
        <v>38.64</v>
      </c>
      <c r="G5" s="388">
        <f>'[10]Bev Cost'!G5+'[10]Bev Cost'!G5*(Areana25mmVenMarkUp)</f>
        <v>42.56</v>
      </c>
      <c r="H5" s="388">
        <f>'[10]Bev Cost'!H5+'[10]Bev Cost'!H5*(Areana25mmVenMarkUp)</f>
        <v>47.6</v>
      </c>
      <c r="I5" s="388">
        <f>'[10]Bev Cost'!I5+'[10]Bev Cost'!I5*(Areana25mmVenMarkUp)</f>
        <v>49.28</v>
      </c>
      <c r="J5" s="388">
        <f>'[10]Bev Cost'!J5+'[10]Bev Cost'!J5*(Areana25mmVenMarkUp)</f>
        <v>53.760000000000005</v>
      </c>
      <c r="K5" s="388">
        <f>'[10]Bev Cost'!K5+'[10]Bev Cost'!K5*(Areana25mmVenMarkUp)</f>
        <v>58.24</v>
      </c>
      <c r="N5" s="272"/>
    </row>
    <row r="6" spans="1:14" ht="12.95" customHeight="1" x14ac:dyDescent="0.25">
      <c r="A6" s="378">
        <v>1060</v>
      </c>
      <c r="B6" s="375" t="s">
        <v>838</v>
      </c>
      <c r="C6" s="388">
        <f>'[10]Bev Cost'!C6+'[10]Bev Cost'!C6*(Areana25mmVenMarkUp)</f>
        <v>30.8</v>
      </c>
      <c r="D6" s="388">
        <f>'[10]Bev Cost'!D6+'[10]Bev Cost'!D6*(Areana25mmVenMarkUp)</f>
        <v>35.28</v>
      </c>
      <c r="E6" s="388">
        <f>'[10]Bev Cost'!E6+'[10]Bev Cost'!E6*(Areana25mmVenMarkUp)</f>
        <v>37.52000000000001</v>
      </c>
      <c r="F6" s="388">
        <f>'[10]Bev Cost'!F6+'[10]Bev Cost'!F6*(Areana25mmVenMarkUp)</f>
        <v>42.56</v>
      </c>
      <c r="G6" s="388">
        <f>'[10]Bev Cost'!G6+'[10]Bev Cost'!G6*(Areana25mmVenMarkUp)</f>
        <v>47.6</v>
      </c>
      <c r="H6" s="388">
        <f>'[10]Bev Cost'!H6+'[10]Bev Cost'!H6*(Areana25mmVenMarkUp)</f>
        <v>49.28</v>
      </c>
      <c r="I6" s="388">
        <f>'[10]Bev Cost'!I6+'[10]Bev Cost'!I6*(Areana25mmVenMarkUp)</f>
        <v>54.320000000000007</v>
      </c>
      <c r="J6" s="388">
        <f>'[10]Bev Cost'!J6+'[10]Bev Cost'!J6*(Areana25mmVenMarkUp)</f>
        <v>58.8</v>
      </c>
      <c r="K6" s="388">
        <f>'[10]Bev Cost'!K6+'[10]Bev Cost'!K6*(Areana25mmVenMarkUp)</f>
        <v>63.840000000000018</v>
      </c>
    </row>
    <row r="7" spans="1:14" ht="12.95" customHeight="1" x14ac:dyDescent="0.25">
      <c r="A7" s="378">
        <v>1210</v>
      </c>
      <c r="B7" s="375" t="s">
        <v>839</v>
      </c>
      <c r="C7" s="388">
        <f>'[10]Bev Cost'!C7+'[10]Bev Cost'!C7*(Areana25mmVenMarkUp)</f>
        <v>31.36</v>
      </c>
      <c r="D7" s="388">
        <f>'[10]Bev Cost'!D7+'[10]Bev Cost'!D7*(Areana25mmVenMarkUp)</f>
        <v>36.96</v>
      </c>
      <c r="E7" s="388">
        <f>'[10]Bev Cost'!E7+'[10]Bev Cost'!E7*(Areana25mmVenMarkUp)</f>
        <v>39.200000000000003</v>
      </c>
      <c r="F7" s="388">
        <f>'[10]Bev Cost'!F7+'[10]Bev Cost'!F7*(Areana25mmVenMarkUp)</f>
        <v>45.36</v>
      </c>
      <c r="G7" s="388">
        <f>'[10]Bev Cost'!G7+'[10]Bev Cost'!G7*(Areana25mmVenMarkUp)</f>
        <v>49.28</v>
      </c>
      <c r="H7" s="388">
        <f>'[10]Bev Cost'!H7+'[10]Bev Cost'!H7*(Areana25mmVenMarkUp)</f>
        <v>54.320000000000007</v>
      </c>
      <c r="I7" s="388">
        <f>'[10]Bev Cost'!I7+'[10]Bev Cost'!I7*(Areana25mmVenMarkUp)</f>
        <v>58.8</v>
      </c>
      <c r="J7" s="388">
        <f>'[10]Bev Cost'!J7+'[10]Bev Cost'!J7*(Areana25mmVenMarkUp)</f>
        <v>64.960000000000008</v>
      </c>
      <c r="K7" s="388">
        <f>'[10]Bev Cost'!K7+'[10]Bev Cost'!K7*(Areana25mmVenMarkUp)</f>
        <v>67.2</v>
      </c>
    </row>
    <row r="8" spans="1:14" ht="12.95" customHeight="1" x14ac:dyDescent="0.25">
      <c r="A8" s="378">
        <v>1360</v>
      </c>
      <c r="B8" s="375" t="s">
        <v>840</v>
      </c>
      <c r="C8" s="388">
        <f>'[10]Bev Cost'!C8+'[10]Bev Cost'!C8*(Areana25mmVenMarkUp)</f>
        <v>34.720000000000006</v>
      </c>
      <c r="D8" s="388">
        <f>'[10]Bev Cost'!D8+'[10]Bev Cost'!D8*(Areana25mmVenMarkUp)</f>
        <v>37.52000000000001</v>
      </c>
      <c r="E8" s="388">
        <f>'[10]Bev Cost'!E8+'[10]Bev Cost'!E8*(Areana25mmVenMarkUp)</f>
        <v>42.56</v>
      </c>
      <c r="F8" s="388">
        <f>'[10]Bev Cost'!F8+'[10]Bev Cost'!F8*(Areana25mmVenMarkUp)</f>
        <v>48.16</v>
      </c>
      <c r="G8" s="388">
        <f>'[10]Bev Cost'!G8+'[10]Bev Cost'!G8*(Areana25mmVenMarkUp)</f>
        <v>53.760000000000005</v>
      </c>
      <c r="H8" s="388">
        <f>'[10]Bev Cost'!H8+'[10]Bev Cost'!H8*(Areana25mmVenMarkUp)</f>
        <v>58.24</v>
      </c>
      <c r="I8" s="388">
        <f>'[10]Bev Cost'!I8+'[10]Bev Cost'!I8*(Areana25mmVenMarkUp)</f>
        <v>63.840000000000018</v>
      </c>
      <c r="J8" s="388">
        <f>'[10]Bev Cost'!J8+'[10]Bev Cost'!J8*(Areana25mmVenMarkUp)</f>
        <v>67.2</v>
      </c>
      <c r="K8" s="388">
        <f>'[10]Bev Cost'!K8+'[10]Bev Cost'!K8*(Areana25mmVenMarkUp)</f>
        <v>71.680000000000007</v>
      </c>
    </row>
    <row r="9" spans="1:14" ht="12.95" customHeight="1" x14ac:dyDescent="0.25">
      <c r="A9" s="378">
        <v>1510</v>
      </c>
      <c r="B9" s="375" t="s">
        <v>841</v>
      </c>
      <c r="C9" s="388">
        <f>'[10]Bev Cost'!C9+'[10]Bev Cost'!C9*(Areana25mmVenMarkUp)</f>
        <v>35.28</v>
      </c>
      <c r="D9" s="388">
        <f>'[10]Bev Cost'!D9+'[10]Bev Cost'!D9*(Areana25mmVenMarkUp)</f>
        <v>39.200000000000003</v>
      </c>
      <c r="E9" s="388">
        <f>'[10]Bev Cost'!E9+'[10]Bev Cost'!E9*(Areana25mmVenMarkUp)</f>
        <v>45.36</v>
      </c>
      <c r="F9" s="388">
        <f>'[10]Bev Cost'!F9+'[10]Bev Cost'!F9*(Areana25mmVenMarkUp)</f>
        <v>52.64</v>
      </c>
      <c r="G9" s="388">
        <f>'[10]Bev Cost'!G9+'[10]Bev Cost'!G9*(Areana25mmVenMarkUp)</f>
        <v>56</v>
      </c>
      <c r="H9" s="388">
        <f>'[10]Bev Cost'!H9+'[10]Bev Cost'!H9*(Areana25mmVenMarkUp)</f>
        <v>63.840000000000018</v>
      </c>
      <c r="I9" s="388">
        <f>'[10]Bev Cost'!I9+'[10]Bev Cost'!I9*(Areana25mmVenMarkUp)</f>
        <v>66.640000000000015</v>
      </c>
      <c r="J9" s="388">
        <f>'[10]Bev Cost'!J9+'[10]Bev Cost'!J9*(Areana25mmVenMarkUp)</f>
        <v>71.680000000000007</v>
      </c>
      <c r="K9" s="388">
        <f>'[10]Bev Cost'!K9+'[10]Bev Cost'!K9*(Areana25mmVenMarkUp)</f>
        <v>77.28</v>
      </c>
    </row>
    <row r="10" spans="1:14" ht="12.95" customHeight="1" x14ac:dyDescent="0.25">
      <c r="A10" s="378">
        <v>1660</v>
      </c>
      <c r="B10" s="375" t="s">
        <v>842</v>
      </c>
      <c r="C10" s="388">
        <f>'[10]Bev Cost'!C10+'[10]Bev Cost'!C10*(Areana25mmVenMarkUp)</f>
        <v>36.96</v>
      </c>
      <c r="D10" s="388">
        <f>'[10]Bev Cost'!D10+'[10]Bev Cost'!D10*(Areana25mmVenMarkUp)</f>
        <v>42.56</v>
      </c>
      <c r="E10" s="388">
        <f>'[10]Bev Cost'!E10+'[10]Bev Cost'!E10*(Areana25mmVenMarkUp)</f>
        <v>48.16</v>
      </c>
      <c r="F10" s="388">
        <f>'[10]Bev Cost'!F10+'[10]Bev Cost'!F10*(Areana25mmVenMarkUp)</f>
        <v>54.320000000000007</v>
      </c>
      <c r="G10" s="388">
        <f>'[10]Bev Cost'!G10+'[10]Bev Cost'!G10*(Areana25mmVenMarkUp)</f>
        <v>58.8</v>
      </c>
      <c r="H10" s="388">
        <f>'[10]Bev Cost'!H10+'[10]Bev Cost'!H10*(Areana25mmVenMarkUp)</f>
        <v>65.52</v>
      </c>
      <c r="I10" s="388">
        <f>'[10]Bev Cost'!I10+'[10]Bev Cost'!I10*(Areana25mmVenMarkUp)</f>
        <v>70.56</v>
      </c>
      <c r="J10" s="388">
        <f>'[10]Bev Cost'!J10+'[10]Bev Cost'!J10*(Areana25mmVenMarkUp)</f>
        <v>77.28</v>
      </c>
      <c r="K10" s="388">
        <f>'[10]Bev Cost'!K10+'[10]Bev Cost'!K10*(Areana25mmVenMarkUp)</f>
        <v>83.440000000000012</v>
      </c>
    </row>
    <row r="11" spans="1:14" ht="12.95" customHeight="1" x14ac:dyDescent="0.25">
      <c r="A11" s="378">
        <v>1810</v>
      </c>
      <c r="B11" s="375" t="s">
        <v>844</v>
      </c>
      <c r="C11" s="388">
        <f>'[10]Bev Cost'!C11+'[10]Bev Cost'!C11*(Areana25mmVenMarkUp)</f>
        <v>37.52000000000001</v>
      </c>
      <c r="D11" s="388">
        <f>'[10]Bev Cost'!D11+'[10]Bev Cost'!D11*(Areana25mmVenMarkUp)</f>
        <v>44.24</v>
      </c>
      <c r="E11" s="388">
        <f>'[10]Bev Cost'!E11+'[10]Bev Cost'!E11*(Areana25mmVenMarkUp)</f>
        <v>49.28</v>
      </c>
      <c r="F11" s="388">
        <f>'[10]Bev Cost'!F11+'[10]Bev Cost'!F11*(Areana25mmVenMarkUp)</f>
        <v>56</v>
      </c>
      <c r="G11" s="388">
        <f>'[10]Bev Cost'!G11+'[10]Bev Cost'!G11*(Areana25mmVenMarkUp)</f>
        <v>64.960000000000008</v>
      </c>
      <c r="H11" s="388">
        <f>'[10]Bev Cost'!H11+'[10]Bev Cost'!H11*(Areana25mmVenMarkUp)</f>
        <v>68.88000000000001</v>
      </c>
      <c r="I11" s="388">
        <f>'[10]Bev Cost'!I11+'[10]Bev Cost'!I11*(Areana25mmVenMarkUp)</f>
        <v>76.160000000000011</v>
      </c>
      <c r="J11" s="388">
        <f>'[10]Bev Cost'!J11+'[10]Bev Cost'!J11*(Areana25mmVenMarkUp)</f>
        <v>82.32</v>
      </c>
      <c r="K11" s="388">
        <f>'[10]Bev Cost'!K11+'[10]Bev Cost'!K11*(Areana25mmVenMarkUp)</f>
        <v>87.360000000000014</v>
      </c>
    </row>
    <row r="12" spans="1:14" ht="12.95" customHeight="1" x14ac:dyDescent="0.25">
      <c r="A12" s="378">
        <v>1960</v>
      </c>
      <c r="B12" s="375" t="s">
        <v>845</v>
      </c>
      <c r="C12" s="388">
        <f>'[10]Bev Cost'!C12+'[10]Bev Cost'!C12*(Areana25mmVenMarkUp)</f>
        <v>38.64</v>
      </c>
      <c r="D12" s="388">
        <f>'[10]Bev Cost'!D12+'[10]Bev Cost'!D12*(Areana25mmVenMarkUp)</f>
        <v>45.36</v>
      </c>
      <c r="E12" s="388">
        <f>'[10]Bev Cost'!E12+'[10]Bev Cost'!E12*(Areana25mmVenMarkUp)</f>
        <v>53.760000000000005</v>
      </c>
      <c r="F12" s="388">
        <f>'[10]Bev Cost'!F12+'[10]Bev Cost'!F12*(Areana25mmVenMarkUp)</f>
        <v>58.8</v>
      </c>
      <c r="G12" s="388">
        <f>'[10]Bev Cost'!G12+'[10]Bev Cost'!G12*(Areana25mmVenMarkUp)</f>
        <v>66.640000000000015</v>
      </c>
      <c r="H12" s="388">
        <f>'[10]Bev Cost'!H12+'[10]Bev Cost'!H12*(Areana25mmVenMarkUp)</f>
        <v>71.680000000000007</v>
      </c>
      <c r="I12" s="388">
        <f>'[10]Bev Cost'!I12+'[10]Bev Cost'!I12*(Areana25mmVenMarkUp)</f>
        <v>81.760000000000005</v>
      </c>
      <c r="J12" s="388">
        <f>'[10]Bev Cost'!J12+'[10]Bev Cost'!J12*(Areana25mmVenMarkUp)</f>
        <v>86.8</v>
      </c>
      <c r="K12" s="388">
        <f>'[10]Bev Cost'!K12+'[10]Bev Cost'!K12*(Areana25mmVenMarkUp)</f>
        <v>92.960000000000008</v>
      </c>
    </row>
    <row r="13" spans="1:14" ht="12.95" customHeight="1" x14ac:dyDescent="0.25">
      <c r="A13" s="378">
        <v>2110</v>
      </c>
      <c r="B13" s="375" t="s">
        <v>846</v>
      </c>
      <c r="C13" s="388">
        <f>'[10]Bev Cost'!C13+'[10]Bev Cost'!C13*(Areana25mmVenMarkUp)</f>
        <v>40.880000000000003</v>
      </c>
      <c r="D13" s="388">
        <f>'[10]Bev Cost'!D13+'[10]Bev Cost'!D13*(Areana25mmVenMarkUp)</f>
        <v>47.6</v>
      </c>
      <c r="E13" s="388">
        <f>'[10]Bev Cost'!E13+'[10]Bev Cost'!E13*(Areana25mmVenMarkUp)</f>
        <v>56</v>
      </c>
      <c r="F13" s="388">
        <f>'[10]Bev Cost'!F13+'[10]Bev Cost'!F13*(Areana25mmVenMarkUp)</f>
        <v>63.840000000000018</v>
      </c>
      <c r="G13" s="388">
        <f>'[10]Bev Cost'!G13+'[10]Bev Cost'!G13*(Areana25mmVenMarkUp)</f>
        <v>68.88000000000001</v>
      </c>
      <c r="H13" s="388">
        <f>'[10]Bev Cost'!H13+'[10]Bev Cost'!H13*(Areana25mmVenMarkUp)</f>
        <v>77.28</v>
      </c>
      <c r="I13" s="388">
        <f>'[10]Bev Cost'!I13+'[10]Bev Cost'!I13*(Areana25mmVenMarkUp)</f>
        <v>83.440000000000012</v>
      </c>
      <c r="J13" s="388">
        <f>'[10]Bev Cost'!J13+'[10]Bev Cost'!J13*(Areana25mmVenMarkUp)</f>
        <v>91.840000000000018</v>
      </c>
      <c r="K13" s="388">
        <f>'[10]Bev Cost'!K13+'[10]Bev Cost'!K13*(Areana25mmVenMarkUp)</f>
        <v>98</v>
      </c>
    </row>
    <row r="14" spans="1:14" ht="12.95" customHeight="1" x14ac:dyDescent="0.25">
      <c r="A14" s="378">
        <v>2260</v>
      </c>
      <c r="B14" s="375" t="s">
        <v>847</v>
      </c>
      <c r="C14" s="388">
        <f>'[10]Bev Cost'!C14+'[10]Bev Cost'!C14*(Areana25mmVenMarkUp)</f>
        <v>42.56</v>
      </c>
      <c r="D14" s="388">
        <f>'[10]Bev Cost'!D14+'[10]Bev Cost'!D14*(Areana25mmVenMarkUp)</f>
        <v>49.28</v>
      </c>
      <c r="E14" s="388">
        <f>'[10]Bev Cost'!E14+'[10]Bev Cost'!E14*(Areana25mmVenMarkUp)</f>
        <v>58.24</v>
      </c>
      <c r="F14" s="388">
        <f>'[10]Bev Cost'!F14+'[10]Bev Cost'!F14*(Areana25mmVenMarkUp)</f>
        <v>65.52</v>
      </c>
      <c r="G14" s="388">
        <f>'[10]Bev Cost'!G14+'[10]Bev Cost'!G14*(Areana25mmVenMarkUp)</f>
        <v>71.680000000000007</v>
      </c>
      <c r="H14" s="388">
        <f>'[10]Bev Cost'!H14+'[10]Bev Cost'!H14*(Areana25mmVenMarkUp)</f>
        <v>81.760000000000005</v>
      </c>
      <c r="I14" s="388">
        <f>'[10]Bev Cost'!I14+'[10]Bev Cost'!I14*(Areana25mmVenMarkUp)</f>
        <v>87.360000000000014</v>
      </c>
      <c r="J14" s="388">
        <f>'[10]Bev Cost'!J14+'[10]Bev Cost'!J14*(Areana25mmVenMarkUp)</f>
        <v>95.76</v>
      </c>
      <c r="K14" s="388">
        <f>'[10]Bev Cost'!K14+'[10]Bev Cost'!K14*(Areana25mmVenMarkUp)</f>
        <v>103.6</v>
      </c>
    </row>
    <row r="15" spans="1:14" ht="12.95" customHeight="1" x14ac:dyDescent="0.25">
      <c r="A15" s="378">
        <v>2410</v>
      </c>
      <c r="B15" s="375" t="s">
        <v>848</v>
      </c>
      <c r="C15" s="388">
        <f>'[10]Bev Cost'!C15+'[10]Bev Cost'!C15*(Areana25mmVenMarkUp)</f>
        <v>44.24</v>
      </c>
      <c r="D15" s="388">
        <f>'[10]Bev Cost'!D15+'[10]Bev Cost'!D15*(Areana25mmVenMarkUp)</f>
        <v>52.64</v>
      </c>
      <c r="E15" s="388">
        <f>'[10]Bev Cost'!E15+'[10]Bev Cost'!E15*(Areana25mmVenMarkUp)</f>
        <v>59.92</v>
      </c>
      <c r="F15" s="388">
        <f>'[10]Bev Cost'!F15+'[10]Bev Cost'!F15*(Areana25mmVenMarkUp)</f>
        <v>67.2</v>
      </c>
      <c r="G15" s="388">
        <f>'[10]Bev Cost'!G15+'[10]Bev Cost'!G15*(Areana25mmVenMarkUp)</f>
        <v>76.160000000000011</v>
      </c>
      <c r="H15" s="388">
        <f>'[10]Bev Cost'!H15+'[10]Bev Cost'!H15*(Areana25mmVenMarkUp)</f>
        <v>84.56</v>
      </c>
      <c r="I15" s="388">
        <f>'[10]Bev Cost'!I15+'[10]Bev Cost'!I15*(Areana25mmVenMarkUp)</f>
        <v>92.4</v>
      </c>
      <c r="J15" s="388">
        <f>'[10]Bev Cost'!J15+'[10]Bev Cost'!J15*(Areana25mmVenMarkUp)</f>
        <v>101.36000000000001</v>
      </c>
      <c r="K15" s="388">
        <f>'[10]Bev Cost'!K15+'[10]Bev Cost'!K15*(Areana25mmVenMarkUp)</f>
        <v>109.2</v>
      </c>
    </row>
    <row r="16" spans="1:14" ht="12.95" customHeight="1" x14ac:dyDescent="0.25">
      <c r="A16" s="378">
        <v>2560</v>
      </c>
      <c r="B16" s="375" t="s">
        <v>849</v>
      </c>
      <c r="C16" s="388">
        <f>'[10]Bev Cost'!C16+'[10]Bev Cost'!C16*(Areana25mmVenMarkUp)</f>
        <v>45.36</v>
      </c>
      <c r="D16" s="388">
        <f>'[10]Bev Cost'!D16+'[10]Bev Cost'!D16*(Areana25mmVenMarkUp)</f>
        <v>54.320000000000007</v>
      </c>
      <c r="E16" s="388">
        <f>'[10]Bev Cost'!E16+'[10]Bev Cost'!E16*(Areana25mmVenMarkUp)</f>
        <v>63.840000000000018</v>
      </c>
      <c r="F16" s="388">
        <f>'[10]Bev Cost'!F16+'[10]Bev Cost'!F16*(Areana25mmVenMarkUp)</f>
        <v>70.56</v>
      </c>
      <c r="G16" s="388">
        <f>'[10]Bev Cost'!G16+'[10]Bev Cost'!G16*(Areana25mmVenMarkUp)</f>
        <v>81.760000000000005</v>
      </c>
      <c r="H16" s="388">
        <f>'[10]Bev Cost'!H16+'[10]Bev Cost'!H16*(Areana25mmVenMarkUp)</f>
        <v>87.360000000000014</v>
      </c>
      <c r="I16" s="388">
        <f>'[10]Bev Cost'!I16+'[10]Bev Cost'!I16*(Areana25mmVenMarkUp)</f>
        <v>96.32</v>
      </c>
      <c r="J16" s="388">
        <f>'[10]Bev Cost'!J16+'[10]Bev Cost'!J16*(Areana25mmVenMarkUp)</f>
        <v>104.16000000000001</v>
      </c>
      <c r="K16" s="388">
        <f>'[10]Bev Cost'!K16+'[10]Bev Cost'!K16*(Areana25mmVenMarkUp)</f>
        <v>113.68</v>
      </c>
    </row>
    <row r="17" spans="1:11" ht="12.95" customHeight="1" x14ac:dyDescent="0.25">
      <c r="A17" s="378">
        <v>2710</v>
      </c>
      <c r="B17" s="375" t="s">
        <v>850</v>
      </c>
      <c r="C17" s="388">
        <f>'[10]Bev Cost'!C17+'[10]Bev Cost'!C17*(Areana25mmVenMarkUp)</f>
        <v>47.6</v>
      </c>
      <c r="D17" s="388">
        <f>'[10]Bev Cost'!D17+'[10]Bev Cost'!D17*(Areana25mmVenMarkUp)</f>
        <v>56</v>
      </c>
      <c r="E17" s="388">
        <f>'[10]Bev Cost'!E17+'[10]Bev Cost'!E17*(Areana25mmVenMarkUp)</f>
        <v>65.52</v>
      </c>
      <c r="F17" s="388">
        <f>'[10]Bev Cost'!F17+'[10]Bev Cost'!F17*(Areana25mmVenMarkUp)</f>
        <v>75.599999999999994</v>
      </c>
      <c r="G17" s="388">
        <f>'[10]Bev Cost'!G17+'[10]Bev Cost'!G17*(Areana25mmVenMarkUp)</f>
        <v>83.440000000000012</v>
      </c>
      <c r="H17" s="388">
        <f>'[10]Bev Cost'!H17+'[10]Bev Cost'!H17*(Areana25mmVenMarkUp)</f>
        <v>92.4</v>
      </c>
      <c r="I17" s="388">
        <f>'[10]Bev Cost'!I17+'[10]Bev Cost'!I17*(Areana25mmVenMarkUp)</f>
        <v>102.48</v>
      </c>
      <c r="J17" s="388">
        <f>'[10]Bev Cost'!J17+'[10]Bev Cost'!J17*(Areana25mmVenMarkUp)</f>
        <v>110.32000000000002</v>
      </c>
      <c r="K17" s="388">
        <f>'[10]Bev Cost'!K17+'[10]Bev Cost'!K17*(Areana25mmVenMarkUp)</f>
        <v>118.72000000000003</v>
      </c>
    </row>
    <row r="18" spans="1:11" ht="12.95" customHeight="1" x14ac:dyDescent="0.25">
      <c r="A18" s="378">
        <v>2860</v>
      </c>
      <c r="B18" s="375" t="s">
        <v>851</v>
      </c>
      <c r="C18" s="388">
        <f>'[10]Bev Cost'!C18+'[10]Bev Cost'!C18*(Areana25mmVenMarkUp)</f>
        <v>48.16</v>
      </c>
      <c r="D18" s="388">
        <f>'[10]Bev Cost'!D18+'[10]Bev Cost'!D18*(Areana25mmVenMarkUp)</f>
        <v>58.24</v>
      </c>
      <c r="E18" s="388">
        <f>'[10]Bev Cost'!E18+'[10]Bev Cost'!E18*(Areana25mmVenMarkUp)</f>
        <v>67.2</v>
      </c>
      <c r="F18" s="388">
        <f>'[10]Bev Cost'!F18+'[10]Bev Cost'!F18*(Areana25mmVenMarkUp)</f>
        <v>77.28</v>
      </c>
      <c r="G18" s="388">
        <f>'[10]Bev Cost'!G18+'[10]Bev Cost'!G18*(Areana25mmVenMarkUp)</f>
        <v>86.8</v>
      </c>
      <c r="H18" s="388">
        <f>'[10]Bev Cost'!H18+'[10]Bev Cost'!H18*(Areana25mmVenMarkUp)</f>
        <v>95.76</v>
      </c>
      <c r="I18" s="388">
        <f>'[10]Bev Cost'!I18+'[10]Bev Cost'!I18*(Areana25mmVenMarkUp)</f>
        <v>104.16000000000001</v>
      </c>
      <c r="J18" s="388">
        <f>'[10]Bev Cost'!J18+'[10]Bev Cost'!J18*(Areana25mmVenMarkUp)</f>
        <v>114.80000000000001</v>
      </c>
      <c r="K18" s="388">
        <f>'[10]Bev Cost'!K18+'[10]Bev Cost'!K18*(Areana25mmVenMarkUp)</f>
        <v>123.76000000000002</v>
      </c>
    </row>
    <row r="19" spans="1:11" ht="12.95" customHeight="1" x14ac:dyDescent="0.25">
      <c r="A19" s="378">
        <v>3010</v>
      </c>
      <c r="B19" s="375" t="s">
        <v>852</v>
      </c>
      <c r="C19" s="388">
        <f>'[10]Bev Cost'!C19+'[10]Bev Cost'!C19*(Areana25mmVenMarkUp)</f>
        <v>49.28</v>
      </c>
      <c r="D19" s="388">
        <f>'[10]Bev Cost'!D19+'[10]Bev Cost'!D19*(Areana25mmVenMarkUp)</f>
        <v>59.92</v>
      </c>
      <c r="E19" s="388">
        <f>'[10]Bev Cost'!E19+'[10]Bev Cost'!E19*(Areana25mmVenMarkUp)</f>
        <v>68.88000000000001</v>
      </c>
      <c r="F19" s="388">
        <f>'[10]Bev Cost'!F19+'[10]Bev Cost'!F19*(Areana25mmVenMarkUp)</f>
        <v>81.760000000000005</v>
      </c>
      <c r="G19" s="388">
        <f>'[10]Bev Cost'!G19+'[10]Bev Cost'!G19*(Areana25mmVenMarkUp)</f>
        <v>90.160000000000011</v>
      </c>
      <c r="H19" s="388">
        <f>'[10]Bev Cost'!H19+'[10]Bev Cost'!H19*(Areana25mmVenMarkUp)</f>
        <v>101.36000000000001</v>
      </c>
      <c r="I19" s="388">
        <f>'[10]Bev Cost'!I19+'[10]Bev Cost'!I19*(Areana25mmVenMarkUp)</f>
        <v>109.2</v>
      </c>
      <c r="J19" s="388">
        <f>'[10]Bev Cost'!J19+'[10]Bev Cost'!J19*(Areana25mmVenMarkUp)</f>
        <v>120.4</v>
      </c>
      <c r="K19" s="388">
        <f>'[10]Bev Cost'!K19+'[10]Bev Cost'!K19*(Areana25mmVenMarkUp)</f>
        <v>129.92000000000002</v>
      </c>
    </row>
    <row r="20" spans="1:11" ht="12.95" customHeight="1" x14ac:dyDescent="0.25">
      <c r="A20" s="378">
        <v>3160</v>
      </c>
      <c r="B20" s="375" t="s">
        <v>853</v>
      </c>
      <c r="C20" s="388">
        <f>'[10]Bev Cost'!C20+'[10]Bev Cost'!C20*(Areana25mmVenMarkUp)</f>
        <v>52.64</v>
      </c>
      <c r="D20" s="388">
        <f>'[10]Bev Cost'!D20+'[10]Bev Cost'!D20*(Areana25mmVenMarkUp)</f>
        <v>63.840000000000018</v>
      </c>
      <c r="E20" s="388">
        <f>'[10]Bev Cost'!E20+'[10]Bev Cost'!E20*(Areana25mmVenMarkUp)</f>
        <v>71.680000000000007</v>
      </c>
      <c r="F20" s="388">
        <f>'[10]Bev Cost'!F20+'[10]Bev Cost'!F20*(Areana25mmVenMarkUp)</f>
        <v>83.440000000000012</v>
      </c>
      <c r="G20" s="388">
        <f>'[10]Bev Cost'!G20+'[10]Bev Cost'!G20*(Areana25mmVenMarkUp)</f>
        <v>92.4</v>
      </c>
      <c r="H20" s="388">
        <f>'[10]Bev Cost'!H20+'[10]Bev Cost'!H20*(Areana25mmVenMarkUp)</f>
        <v>103.6</v>
      </c>
      <c r="I20" s="388">
        <f>'[10]Bev Cost'!I20+'[10]Bev Cost'!I20*(Areana25mmVenMarkUp)</f>
        <v>113.68</v>
      </c>
      <c r="J20" s="388">
        <f>'[10]Bev Cost'!J20+'[10]Bev Cost'!J20*(Areana25mmVenMarkUp)</f>
        <v>123.76000000000002</v>
      </c>
      <c r="K20" s="388">
        <f>'[10]Bev Cost'!K20+'[10]Bev Cost'!K20*(Areana25mmVenMarkUp)</f>
        <v>134.96</v>
      </c>
    </row>
    <row r="21" spans="1:11" ht="12.95" customHeight="1" x14ac:dyDescent="0.25">
      <c r="A21" s="378">
        <v>3310</v>
      </c>
      <c r="B21" s="375" t="s">
        <v>854</v>
      </c>
      <c r="C21" s="388">
        <f>'[10]Bev Cost'!C21+'[10]Bev Cost'!C21*(Areana25mmVenMarkUp)</f>
        <v>53.760000000000005</v>
      </c>
      <c r="D21" s="388">
        <f>'[10]Bev Cost'!D21+'[10]Bev Cost'!D21*(Areana25mmVenMarkUp)</f>
        <v>64.960000000000008</v>
      </c>
      <c r="E21" s="388">
        <f>'[10]Bev Cost'!E21+'[10]Bev Cost'!E21*(Areana25mmVenMarkUp)</f>
        <v>75.599999999999994</v>
      </c>
      <c r="F21" s="388">
        <f>'[10]Bev Cost'!F21+'[10]Bev Cost'!F21*(Areana25mmVenMarkUp)</f>
        <v>84.56</v>
      </c>
      <c r="G21" s="388">
        <f>'[10]Bev Cost'!G21+'[10]Bev Cost'!G21*(Areana25mmVenMarkUp)</f>
        <v>96.32</v>
      </c>
      <c r="H21" s="388">
        <f>'[10]Bev Cost'!H21+'[10]Bev Cost'!H21*(Areana25mmVenMarkUp)</f>
        <v>108.08000000000001</v>
      </c>
      <c r="I21" s="388">
        <f>'[10]Bev Cost'!I21+'[10]Bev Cost'!I21*(Areana25mmVenMarkUp)</f>
        <v>118.72000000000003</v>
      </c>
      <c r="J21" s="388">
        <f>'[10]Bev Cost'!J21+'[10]Bev Cost'!J21*(Areana25mmVenMarkUp)</f>
        <v>129.92000000000002</v>
      </c>
      <c r="K21" s="388">
        <f>'[10]Bev Cost'!K21+'[10]Bev Cost'!K21*(Areana25mmVenMarkUp)</f>
        <v>140</v>
      </c>
    </row>
    <row r="22" spans="1:11" ht="12.95" customHeight="1" x14ac:dyDescent="0.25">
      <c r="A22" s="378">
        <v>3460</v>
      </c>
      <c r="B22" s="375" t="s">
        <v>855</v>
      </c>
      <c r="C22" s="388">
        <f>'[10]Bev Cost'!C22+'[10]Bev Cost'!C22*(Areana25mmVenMarkUp)</f>
        <v>54.320000000000007</v>
      </c>
      <c r="D22" s="388">
        <f>'[10]Bev Cost'!D22+'[10]Bev Cost'!D22*(Areana25mmVenMarkUp)</f>
        <v>66.640000000000015</v>
      </c>
      <c r="E22" s="388">
        <f>'[10]Bev Cost'!E22+'[10]Bev Cost'!E22*(Areana25mmVenMarkUp)</f>
        <v>77.28</v>
      </c>
      <c r="F22" s="388">
        <f>'[10]Bev Cost'!F22+'[10]Bev Cost'!F22*(Areana25mmVenMarkUp)</f>
        <v>87.360000000000014</v>
      </c>
      <c r="G22" s="388">
        <f>'[10]Bev Cost'!G22+'[10]Bev Cost'!G22*(Areana25mmVenMarkUp)</f>
        <v>101.36000000000001</v>
      </c>
      <c r="H22" s="388">
        <f>'[10]Bev Cost'!H22+'[10]Bev Cost'!H22*(Areana25mmVenMarkUp)</f>
        <v>110.32000000000002</v>
      </c>
      <c r="I22" s="388">
        <f>'[10]Bev Cost'!I22+'[10]Bev Cost'!I22*(Areana25mmVenMarkUp)</f>
        <v>123.2</v>
      </c>
      <c r="J22" s="388">
        <f>'[10]Bev Cost'!J22+'[10]Bev Cost'!J22*(Areana25mmVenMarkUp)</f>
        <v>132.72000000000003</v>
      </c>
      <c r="K22" s="388">
        <f>'[10]Bev Cost'!K22+'[10]Bev Cost'!K22*(Areana25mmVenMarkUp)</f>
        <v>143.92000000000002</v>
      </c>
    </row>
    <row r="23" spans="1:11" ht="12.95" customHeight="1" x14ac:dyDescent="0.25">
      <c r="A23" s="378">
        <v>3610</v>
      </c>
      <c r="B23" s="375" t="s">
        <v>856</v>
      </c>
      <c r="C23" s="388">
        <f>'[10]Bev Cost'!C23+'[10]Bev Cost'!C23*(Areana25mmVenMarkUp)</f>
        <v>56</v>
      </c>
      <c r="D23" s="388">
        <f>'[10]Bev Cost'!D23+'[10]Bev Cost'!D23*(Areana25mmVenMarkUp)</f>
        <v>67.2</v>
      </c>
      <c r="E23" s="388">
        <f>'[10]Bev Cost'!E23+'[10]Bev Cost'!E23*(Areana25mmVenMarkUp)</f>
        <v>81.760000000000005</v>
      </c>
      <c r="F23" s="388">
        <f>'[10]Bev Cost'!F23+'[10]Bev Cost'!F23*(Areana25mmVenMarkUp)</f>
        <v>91.840000000000018</v>
      </c>
      <c r="G23" s="388">
        <f>'[10]Bev Cost'!G23+'[10]Bev Cost'!G23*(Areana25mmVenMarkUp)</f>
        <v>103.6</v>
      </c>
      <c r="H23" s="388">
        <f>'[10]Bev Cost'!H23+'[10]Bev Cost'!H23*(Areana25mmVenMarkUp)</f>
        <v>114.80000000000001</v>
      </c>
      <c r="I23" s="388">
        <f>'[10]Bev Cost'!I23+'[10]Bev Cost'!I23*(Areana25mmVenMarkUp)</f>
        <v>126</v>
      </c>
      <c r="J23" s="388">
        <f>'[10]Bev Cost'!J23+'[10]Bev Cost'!J23*(Areana25mmVenMarkUp)</f>
        <v>137.76000000000002</v>
      </c>
      <c r="K23" s="388">
        <f>'[10]Bev Cost'!K23+'[10]Bev Cost'!K23*(Areana25mmVenMarkUp)</f>
        <v>150.63999999999999</v>
      </c>
    </row>
    <row r="24" spans="1:11" ht="12.95" customHeight="1" x14ac:dyDescent="0.25">
      <c r="A24" s="378">
        <v>3760</v>
      </c>
      <c r="B24" s="375" t="s">
        <v>857</v>
      </c>
      <c r="C24" s="388">
        <f>'[10]Bev Cost'!C24+'[10]Bev Cost'!C24*(Areana25mmVenMarkUp)</f>
        <v>58.24</v>
      </c>
      <c r="D24" s="388">
        <f>'[10]Bev Cost'!D24+'[10]Bev Cost'!D24*(Areana25mmVenMarkUp)</f>
        <v>68.88000000000001</v>
      </c>
      <c r="E24" s="388">
        <f>'[10]Bev Cost'!E24+'[10]Bev Cost'!E24*(Areana25mmVenMarkUp)</f>
        <v>82.32</v>
      </c>
      <c r="F24" s="388">
        <f>'[10]Bev Cost'!F24+'[10]Bev Cost'!F24*(Areana25mmVenMarkUp)</f>
        <v>92.960000000000008</v>
      </c>
      <c r="G24" s="388">
        <f>'[10]Bev Cost'!G24+'[10]Bev Cost'!G24*(Areana25mmVenMarkUp)</f>
        <v>104.72</v>
      </c>
      <c r="H24" s="388">
        <f>'[10]Bev Cost'!H24+'[10]Bev Cost'!H24*(Areana25mmVenMarkUp)</f>
        <v>118.72000000000003</v>
      </c>
      <c r="I24" s="388">
        <f>'[10]Bev Cost'!I24+'[10]Bev Cost'!I24*(Areana25mmVenMarkUp)</f>
        <v>130.48000000000002</v>
      </c>
      <c r="J24" s="388">
        <f>'[10]Bev Cost'!J24+'[10]Bev Cost'!J24*(Areana25mmVenMarkUp)</f>
        <v>142.80000000000001</v>
      </c>
      <c r="K24" s="388">
        <f>'[10]Bev Cost'!K24+'[10]Bev Cost'!K24*(Areana25mmVenMarkUp)</f>
        <v>155.68000000000004</v>
      </c>
    </row>
    <row r="25" spans="1:11" ht="12.95" customHeight="1" x14ac:dyDescent="0.25">
      <c r="A25" s="378">
        <v>4000</v>
      </c>
      <c r="B25" s="375" t="s">
        <v>858</v>
      </c>
      <c r="C25" s="388">
        <f>'[10]Bev Cost'!C25+'[10]Bev Cost'!C25*(Areana25mmVenMarkUp)</f>
        <v>59.92</v>
      </c>
      <c r="D25" s="388">
        <f>'[10]Bev Cost'!D25+'[10]Bev Cost'!D25*(Areana25mmVenMarkUp)</f>
        <v>71.680000000000007</v>
      </c>
      <c r="E25" s="388">
        <f>'[10]Bev Cost'!E25+'[10]Bev Cost'!E25*(Areana25mmVenMarkUp)</f>
        <v>86.8</v>
      </c>
      <c r="F25" s="388">
        <f>'[10]Bev Cost'!F25+'[10]Bev Cost'!F25*(Areana25mmVenMarkUp)</f>
        <v>100.24000000000001</v>
      </c>
      <c r="G25" s="388">
        <f>'[10]Bev Cost'!G25+'[10]Bev Cost'!G25*(Areana25mmVenMarkUp)</f>
        <v>113.12000000000002</v>
      </c>
      <c r="H25" s="388">
        <f>'[10]Bev Cost'!H25+'[10]Bev Cost'!H25*(Areana25mmVenMarkUp)</f>
        <v>123.76000000000002</v>
      </c>
      <c r="I25" s="388">
        <f>'[10]Bev Cost'!I25+'[10]Bev Cost'!I25*(Areana25mmVenMarkUp)</f>
        <v>137.76000000000002</v>
      </c>
      <c r="J25" s="388">
        <f>'[10]Bev Cost'!J25+'[10]Bev Cost'!J25*(Areana25mmVenMarkUp)</f>
        <v>150.63999999999999</v>
      </c>
      <c r="K25" s="388">
        <f>'[10]Bev Cost'!K25+'[10]Bev Cost'!K25*(Areana25mmVenMarkUp)</f>
        <v>163.52000000000001</v>
      </c>
    </row>
    <row r="26" spans="1:11" ht="12.95" customHeight="1" x14ac:dyDescent="0.3">
      <c r="A26" s="305"/>
    </row>
    <row r="27" spans="1:11" ht="12.95" customHeight="1" x14ac:dyDescent="0.25">
      <c r="A27" s="267"/>
      <c r="B27" s="268"/>
      <c r="C27" s="269">
        <v>1810</v>
      </c>
      <c r="D27" s="269">
        <v>1960</v>
      </c>
      <c r="E27" s="269">
        <v>2110</v>
      </c>
      <c r="F27" s="269">
        <v>2260</v>
      </c>
      <c r="G27" s="269">
        <v>2410</v>
      </c>
      <c r="H27" s="269">
        <v>2560</v>
      </c>
      <c r="I27" s="274">
        <v>2710</v>
      </c>
      <c r="J27" s="274">
        <v>2860</v>
      </c>
      <c r="K27" s="274">
        <v>3010</v>
      </c>
    </row>
    <row r="28" spans="1:11" s="202" customFormat="1" ht="12.95" customHeight="1" x14ac:dyDescent="0.25">
      <c r="A28" s="374"/>
      <c r="B28" s="375"/>
      <c r="C28" s="376" t="s">
        <v>844</v>
      </c>
      <c r="D28" s="376" t="s">
        <v>845</v>
      </c>
      <c r="E28" s="376" t="s">
        <v>846</v>
      </c>
      <c r="F28" s="376" t="s">
        <v>847</v>
      </c>
      <c r="G28" s="376" t="s">
        <v>848</v>
      </c>
      <c r="H28" s="376" t="s">
        <v>849</v>
      </c>
      <c r="I28" s="377" t="s">
        <v>850</v>
      </c>
      <c r="J28" s="377" t="s">
        <v>851</v>
      </c>
      <c r="K28" s="377" t="s">
        <v>852</v>
      </c>
    </row>
    <row r="29" spans="1:11" s="202" customFormat="1" ht="12.95" customHeight="1" x14ac:dyDescent="0.25">
      <c r="A29" s="378">
        <v>610</v>
      </c>
      <c r="B29" s="375" t="s">
        <v>843</v>
      </c>
      <c r="C29" s="388">
        <f>'[10]Bev Cost'!C30+'[10]Bev Cost'!C30*(Areana25mmVenMarkUp)</f>
        <v>49.28</v>
      </c>
      <c r="D29" s="388">
        <f>'[10]Bev Cost'!D30+'[10]Bev Cost'!D30*(Areana25mmVenMarkUp)</f>
        <v>53.760000000000005</v>
      </c>
      <c r="E29" s="388">
        <f>'[10]Bev Cost'!E30+'[10]Bev Cost'!E30*(Areana25mmVenMarkUp)</f>
        <v>54.320000000000007</v>
      </c>
      <c r="F29" s="388">
        <f>'[10]Bev Cost'!F30+'[10]Bev Cost'!F30*(Areana25mmVenMarkUp)</f>
        <v>58.24</v>
      </c>
      <c r="G29" s="388">
        <f>'[10]Bev Cost'!G30+'[10]Bev Cost'!G30*(Areana25mmVenMarkUp)</f>
        <v>59.92</v>
      </c>
      <c r="H29" s="388">
        <f>'[10]Bev Cost'!H30+'[10]Bev Cost'!H30*(Areana25mmVenMarkUp)</f>
        <v>64.960000000000008</v>
      </c>
      <c r="I29" s="388">
        <f>'[10]Bev Cost'!I30+'[10]Bev Cost'!I30*(Areana25mmVenMarkUp)</f>
        <v>65.52</v>
      </c>
      <c r="J29" s="388">
        <f>'[10]Bev Cost'!J30+'[10]Bev Cost'!J30*(Areana25mmVenMarkUp)</f>
        <v>67.2</v>
      </c>
      <c r="K29" s="388">
        <f>'[10]Bev Cost'!K30+'[10]Bev Cost'!K30*(Areana25mmVenMarkUp)</f>
        <v>70.56</v>
      </c>
    </row>
    <row r="30" spans="1:11" s="202" customFormat="1" ht="12.95" customHeight="1" x14ac:dyDescent="0.25">
      <c r="A30" s="378">
        <v>760</v>
      </c>
      <c r="B30" s="375" t="s">
        <v>836</v>
      </c>
      <c r="C30" s="388">
        <f>'[10]Bev Cost'!C31+'[10]Bev Cost'!C31*(Areana25mmVenMarkUp)</f>
        <v>54.320000000000007</v>
      </c>
      <c r="D30" s="388">
        <f>'[10]Bev Cost'!D31+'[10]Bev Cost'!D31*(Areana25mmVenMarkUp)</f>
        <v>58.8</v>
      </c>
      <c r="E30" s="388">
        <f>'[10]Bev Cost'!E31+'[10]Bev Cost'!E31*(Areana25mmVenMarkUp)</f>
        <v>63.840000000000018</v>
      </c>
      <c r="F30" s="388">
        <f>'[10]Bev Cost'!F31+'[10]Bev Cost'!F31*(Areana25mmVenMarkUp)</f>
        <v>65.52</v>
      </c>
      <c r="G30" s="388">
        <f>'[10]Bev Cost'!G31+'[10]Bev Cost'!G31*(Areana25mmVenMarkUp)</f>
        <v>67.2</v>
      </c>
      <c r="H30" s="388">
        <f>'[10]Bev Cost'!H31+'[10]Bev Cost'!H31*(Areana25mmVenMarkUp)</f>
        <v>70.56</v>
      </c>
      <c r="I30" s="388">
        <f>'[10]Bev Cost'!I31+'[10]Bev Cost'!I31*(Areana25mmVenMarkUp)</f>
        <v>75.599999999999994</v>
      </c>
      <c r="J30" s="388">
        <f>'[10]Bev Cost'!J31+'[10]Bev Cost'!J31*(Areana25mmVenMarkUp)</f>
        <v>77.28</v>
      </c>
      <c r="K30" s="388">
        <f>'[10]Bev Cost'!K31+'[10]Bev Cost'!K31*(Areana25mmVenMarkUp)</f>
        <v>81.760000000000005</v>
      </c>
    </row>
    <row r="31" spans="1:11" s="202" customFormat="1" ht="12.95" customHeight="1" x14ac:dyDescent="0.25">
      <c r="A31" s="378">
        <v>910</v>
      </c>
      <c r="B31" s="375" t="s">
        <v>837</v>
      </c>
      <c r="C31" s="388">
        <f>'[10]Bev Cost'!C32+'[10]Bev Cost'!C32*(Areana25mmVenMarkUp)</f>
        <v>59.92</v>
      </c>
      <c r="D31" s="388">
        <f>'[10]Bev Cost'!D32+'[10]Bev Cost'!D32*(Areana25mmVenMarkUp)</f>
        <v>64.960000000000008</v>
      </c>
      <c r="E31" s="388">
        <f>'[10]Bev Cost'!E32+'[10]Bev Cost'!E32*(Areana25mmVenMarkUp)</f>
        <v>67.2</v>
      </c>
      <c r="F31" s="388">
        <f>'[10]Bev Cost'!F32+'[10]Bev Cost'!F32*(Areana25mmVenMarkUp)</f>
        <v>70.56</v>
      </c>
      <c r="G31" s="388">
        <f>'[10]Bev Cost'!G32+'[10]Bev Cost'!G32*(Areana25mmVenMarkUp)</f>
        <v>76.160000000000011</v>
      </c>
      <c r="H31" s="388">
        <f>'[10]Bev Cost'!H32+'[10]Bev Cost'!H32*(Areana25mmVenMarkUp)</f>
        <v>78.960000000000008</v>
      </c>
      <c r="I31" s="388">
        <f>'[10]Bev Cost'!I32+'[10]Bev Cost'!I32*(Areana25mmVenMarkUp)</f>
        <v>82.32</v>
      </c>
      <c r="J31" s="388">
        <f>'[10]Bev Cost'!J32+'[10]Bev Cost'!J32*(Areana25mmVenMarkUp)</f>
        <v>86.8</v>
      </c>
      <c r="K31" s="388">
        <f>'[10]Bev Cost'!K32+'[10]Bev Cost'!K32*(Areana25mmVenMarkUp)</f>
        <v>90.160000000000011</v>
      </c>
    </row>
    <row r="32" spans="1:11" s="202" customFormat="1" ht="12.95" customHeight="1" x14ac:dyDescent="0.25">
      <c r="A32" s="378">
        <v>1060</v>
      </c>
      <c r="B32" s="375" t="s">
        <v>838</v>
      </c>
      <c r="C32" s="388">
        <f>'[10]Bev Cost'!C33+'[10]Bev Cost'!C33*(Areana25mmVenMarkUp)</f>
        <v>66.640000000000015</v>
      </c>
      <c r="D32" s="388">
        <f>'[10]Bev Cost'!D33+'[10]Bev Cost'!D33*(Areana25mmVenMarkUp)</f>
        <v>68.88000000000001</v>
      </c>
      <c r="E32" s="388">
        <f>'[10]Bev Cost'!E33+'[10]Bev Cost'!E33*(Areana25mmVenMarkUp)</f>
        <v>75.599999999999994</v>
      </c>
      <c r="F32" s="388">
        <f>'[10]Bev Cost'!F33+'[10]Bev Cost'!F33*(Areana25mmVenMarkUp)</f>
        <v>78.960000000000008</v>
      </c>
      <c r="G32" s="388">
        <f>'[10]Bev Cost'!G33+'[10]Bev Cost'!G33*(Areana25mmVenMarkUp)</f>
        <v>82.32</v>
      </c>
      <c r="H32" s="388">
        <f>'[10]Bev Cost'!H33+'[10]Bev Cost'!H33*(Areana25mmVenMarkUp)</f>
        <v>86.8</v>
      </c>
      <c r="I32" s="388">
        <f>'[10]Bev Cost'!I33+'[10]Bev Cost'!I33*(Areana25mmVenMarkUp)</f>
        <v>91.840000000000018</v>
      </c>
      <c r="J32" s="388">
        <f>'[10]Bev Cost'!J33+'[10]Bev Cost'!J33*(Areana25mmVenMarkUp)</f>
        <v>92.960000000000008</v>
      </c>
      <c r="K32" s="388">
        <f>'[10]Bev Cost'!K33+'[10]Bev Cost'!K33*(Areana25mmVenMarkUp)</f>
        <v>100.24000000000001</v>
      </c>
    </row>
    <row r="33" spans="1:11" s="202" customFormat="1" ht="12.95" customHeight="1" x14ac:dyDescent="0.25">
      <c r="A33" s="378">
        <v>1210</v>
      </c>
      <c r="B33" s="375" t="s">
        <v>839</v>
      </c>
      <c r="C33" s="388">
        <f>'[10]Bev Cost'!C34+'[10]Bev Cost'!C34*(Areana25mmVenMarkUp)</f>
        <v>71.680000000000007</v>
      </c>
      <c r="D33" s="388">
        <f>'[10]Bev Cost'!D34+'[10]Bev Cost'!D34*(Areana25mmVenMarkUp)</f>
        <v>76.160000000000011</v>
      </c>
      <c r="E33" s="388">
        <f>'[10]Bev Cost'!E34+'[10]Bev Cost'!E34*(Areana25mmVenMarkUp)</f>
        <v>81.760000000000005</v>
      </c>
      <c r="F33" s="388">
        <f>'[10]Bev Cost'!F34+'[10]Bev Cost'!F34*(Areana25mmVenMarkUp)</f>
        <v>84.56</v>
      </c>
      <c r="G33" s="388">
        <f>'[10]Bev Cost'!G34+'[10]Bev Cost'!G34*(Areana25mmVenMarkUp)</f>
        <v>90.160000000000011</v>
      </c>
      <c r="H33" s="388">
        <f>'[10]Bev Cost'!H34+'[10]Bev Cost'!H34*(Areana25mmVenMarkUp)</f>
        <v>92.960000000000008</v>
      </c>
      <c r="I33" s="388">
        <f>'[10]Bev Cost'!I34+'[10]Bev Cost'!I34*(Areana25mmVenMarkUp)</f>
        <v>100.24000000000001</v>
      </c>
      <c r="J33" s="388">
        <f>'[10]Bev Cost'!J34+'[10]Bev Cost'!J34*(Areana25mmVenMarkUp)</f>
        <v>103.6</v>
      </c>
      <c r="K33" s="388">
        <f>'[10]Bev Cost'!K34+'[10]Bev Cost'!K34*(Areana25mmVenMarkUp)</f>
        <v>108.08000000000001</v>
      </c>
    </row>
    <row r="34" spans="1:11" s="202" customFormat="1" ht="12.95" customHeight="1" x14ac:dyDescent="0.25">
      <c r="A34" s="378">
        <v>1360</v>
      </c>
      <c r="B34" s="375" t="s">
        <v>840</v>
      </c>
      <c r="C34" s="388">
        <f>'[10]Bev Cost'!C35+'[10]Bev Cost'!C35*(Areana25mmVenMarkUp)</f>
        <v>77.28</v>
      </c>
      <c r="D34" s="388">
        <f>'[10]Bev Cost'!D35+'[10]Bev Cost'!D35*(Areana25mmVenMarkUp)</f>
        <v>82.32</v>
      </c>
      <c r="E34" s="388">
        <f>'[10]Bev Cost'!E35+'[10]Bev Cost'!E35*(Areana25mmVenMarkUp)</f>
        <v>87.360000000000014</v>
      </c>
      <c r="F34" s="388">
        <f>'[10]Bev Cost'!F35+'[10]Bev Cost'!F35*(Areana25mmVenMarkUp)</f>
        <v>92.4</v>
      </c>
      <c r="G34" s="388">
        <f>'[10]Bev Cost'!G35+'[10]Bev Cost'!G35*(Areana25mmVenMarkUp)</f>
        <v>96.32</v>
      </c>
      <c r="H34" s="388">
        <f>'[10]Bev Cost'!H35+'[10]Bev Cost'!H35*(Areana25mmVenMarkUp)</f>
        <v>102.48</v>
      </c>
      <c r="I34" s="388">
        <f>'[10]Bev Cost'!I35+'[10]Bev Cost'!I35*(Areana25mmVenMarkUp)</f>
        <v>108.08000000000001</v>
      </c>
      <c r="J34" s="388">
        <f>'[10]Bev Cost'!J35+'[10]Bev Cost'!J35*(Areana25mmVenMarkUp)</f>
        <v>113.12000000000002</v>
      </c>
      <c r="K34" s="388">
        <f>'[10]Bev Cost'!K35+'[10]Bev Cost'!K35*(Areana25mmVenMarkUp)</f>
        <v>115.36000000000001</v>
      </c>
    </row>
    <row r="35" spans="1:11" s="202" customFormat="1" ht="12.95" customHeight="1" x14ac:dyDescent="0.25">
      <c r="A35" s="378">
        <v>1510</v>
      </c>
      <c r="B35" s="375" t="s">
        <v>841</v>
      </c>
      <c r="C35" s="388">
        <f>'[10]Bev Cost'!C36+'[10]Bev Cost'!C36*(Areana25mmVenMarkUp)</f>
        <v>83.440000000000012</v>
      </c>
      <c r="D35" s="388">
        <f>'[10]Bev Cost'!D36+'[10]Bev Cost'!D36*(Areana25mmVenMarkUp)</f>
        <v>87.360000000000014</v>
      </c>
      <c r="E35" s="388">
        <f>'[10]Bev Cost'!E36+'[10]Bev Cost'!E36*(Areana25mmVenMarkUp)</f>
        <v>92.960000000000008</v>
      </c>
      <c r="F35" s="388">
        <f>'[10]Bev Cost'!F36+'[10]Bev Cost'!F36*(Areana25mmVenMarkUp)</f>
        <v>101.36000000000001</v>
      </c>
      <c r="G35" s="388">
        <f>'[10]Bev Cost'!G36+'[10]Bev Cost'!G36*(Areana25mmVenMarkUp)</f>
        <v>104.16000000000001</v>
      </c>
      <c r="H35" s="388">
        <f>'[10]Bev Cost'!H36+'[10]Bev Cost'!H36*(Areana25mmVenMarkUp)</f>
        <v>110.32000000000002</v>
      </c>
      <c r="I35" s="388">
        <f>'[10]Bev Cost'!I36+'[10]Bev Cost'!I36*(Areana25mmVenMarkUp)</f>
        <v>114.80000000000001</v>
      </c>
      <c r="J35" s="388">
        <f>'[10]Bev Cost'!J36+'[10]Bev Cost'!J36*(Areana25mmVenMarkUp)</f>
        <v>121.52000000000001</v>
      </c>
      <c r="K35" s="388">
        <f>'[10]Bev Cost'!K36+'[10]Bev Cost'!K36*(Areana25mmVenMarkUp)</f>
        <v>126</v>
      </c>
    </row>
    <row r="36" spans="1:11" s="202" customFormat="1" ht="12.95" customHeight="1" x14ac:dyDescent="0.25">
      <c r="A36" s="378">
        <v>1660</v>
      </c>
      <c r="B36" s="375" t="s">
        <v>842</v>
      </c>
      <c r="C36" s="388">
        <f>'[10]Bev Cost'!C37+'[10]Bev Cost'!C37*(Areana25mmVenMarkUp)</f>
        <v>90.160000000000011</v>
      </c>
      <c r="D36" s="388">
        <f>'[10]Bev Cost'!D37+'[10]Bev Cost'!D37*(Areana25mmVenMarkUp)</f>
        <v>92.960000000000008</v>
      </c>
      <c r="E36" s="388">
        <f>'[10]Bev Cost'!E37+'[10]Bev Cost'!E37*(Areana25mmVenMarkUp)</f>
        <v>101.36000000000001</v>
      </c>
      <c r="F36" s="388">
        <f>'[10]Bev Cost'!F37+'[10]Bev Cost'!F37*(Areana25mmVenMarkUp)</f>
        <v>104.72</v>
      </c>
      <c r="G36" s="388">
        <f>'[10]Bev Cost'!G37+'[10]Bev Cost'!G37*(Areana25mmVenMarkUp)</f>
        <v>113.12000000000002</v>
      </c>
      <c r="H36" s="388">
        <f>'[10]Bev Cost'!H37+'[10]Bev Cost'!H37*(Areana25mmVenMarkUp)</f>
        <v>118.72000000000003</v>
      </c>
      <c r="I36" s="388">
        <f>'[10]Bev Cost'!I37+'[10]Bev Cost'!I37*(Areana25mmVenMarkUp)</f>
        <v>123.76000000000002</v>
      </c>
      <c r="J36" s="388">
        <f>'[10]Bev Cost'!J37+'[10]Bev Cost'!J37*(Areana25mmVenMarkUp)</f>
        <v>129.92000000000002</v>
      </c>
      <c r="K36" s="388">
        <f>'[10]Bev Cost'!K37+'[10]Bev Cost'!K37*(Areana25mmVenMarkUp)</f>
        <v>134.96</v>
      </c>
    </row>
    <row r="37" spans="1:11" s="202" customFormat="1" ht="12.95" customHeight="1" x14ac:dyDescent="0.25">
      <c r="A37" s="378">
        <v>1810</v>
      </c>
      <c r="B37" s="375" t="s">
        <v>844</v>
      </c>
      <c r="C37" s="388">
        <f>'[10]Bev Cost'!C38+'[10]Bev Cost'!C38*(Areana25mmVenMarkUp)</f>
        <v>92.960000000000008</v>
      </c>
      <c r="D37" s="388">
        <f>'[10]Bev Cost'!D38+'[10]Bev Cost'!D38*(Areana25mmVenMarkUp)</f>
        <v>101.36000000000001</v>
      </c>
      <c r="E37" s="388">
        <f>'[10]Bev Cost'!E38+'[10]Bev Cost'!E38*(Areana25mmVenMarkUp)</f>
        <v>108.08000000000001</v>
      </c>
      <c r="F37" s="388">
        <f>'[10]Bev Cost'!F38+'[10]Bev Cost'!F38*(Areana25mmVenMarkUp)</f>
        <v>113.68</v>
      </c>
      <c r="G37" s="388">
        <f>'[10]Bev Cost'!G38+'[10]Bev Cost'!G38*(Areana25mmVenMarkUp)</f>
        <v>120.4</v>
      </c>
      <c r="H37" s="388">
        <f>'[10]Bev Cost'!H38+'[10]Bev Cost'!H38*(Areana25mmVenMarkUp)</f>
        <v>126</v>
      </c>
      <c r="I37" s="388">
        <f>'[10]Bev Cost'!I38+'[10]Bev Cost'!I38*(Areana25mmVenMarkUp)</f>
        <v>131.6</v>
      </c>
      <c r="J37" s="388">
        <f>'[10]Bev Cost'!J38+'[10]Bev Cost'!J38*(Areana25mmVenMarkUp)</f>
        <v>137.76000000000002</v>
      </c>
      <c r="K37" s="388">
        <f>'[10]Bev Cost'!K38+'[10]Bev Cost'!K38*(Areana25mmVenMarkUp)</f>
        <v>143.92000000000002</v>
      </c>
    </row>
    <row r="38" spans="1:11" s="202" customFormat="1" ht="12.95" customHeight="1" x14ac:dyDescent="0.25">
      <c r="A38" s="378">
        <v>1960</v>
      </c>
      <c r="B38" s="375" t="s">
        <v>845</v>
      </c>
      <c r="C38" s="388">
        <f>'[10]Bev Cost'!C39+'[10]Bev Cost'!C39*(Areana25mmVenMarkUp)</f>
        <v>101.36000000000001</v>
      </c>
      <c r="D38" s="388">
        <f>'[10]Bev Cost'!D39+'[10]Bev Cost'!D39*(Areana25mmVenMarkUp)</f>
        <v>104.72</v>
      </c>
      <c r="E38" s="388">
        <f>'[10]Bev Cost'!E39+'[10]Bev Cost'!E39*(Areana25mmVenMarkUp)</f>
        <v>113.68</v>
      </c>
      <c r="F38" s="388">
        <f>'[10]Bev Cost'!F39+'[10]Bev Cost'!F39*(Areana25mmVenMarkUp)</f>
        <v>120.4</v>
      </c>
      <c r="G38" s="388">
        <f>'[10]Bev Cost'!G39+'[10]Bev Cost'!G39*(Areana25mmVenMarkUp)</f>
        <v>128.24</v>
      </c>
      <c r="H38" s="388">
        <f>'[10]Bev Cost'!H39+'[10]Bev Cost'!H39*(Areana25mmVenMarkUp)</f>
        <v>132.72000000000003</v>
      </c>
      <c r="I38" s="388">
        <f>'[10]Bev Cost'!I39+'[10]Bev Cost'!I39*(Areana25mmVenMarkUp)</f>
        <v>141.12</v>
      </c>
      <c r="J38" s="388">
        <f>'[10]Bev Cost'!J39+'[10]Bev Cost'!J39*(Areana25mmVenMarkUp)</f>
        <v>147.28000000000003</v>
      </c>
      <c r="K38" s="388">
        <f>'[10]Bev Cost'!K39+'[10]Bev Cost'!K39*(Areana25mmVenMarkUp)</f>
        <v>152.88000000000002</v>
      </c>
    </row>
    <row r="39" spans="1:11" s="202" customFormat="1" ht="12.95" customHeight="1" x14ac:dyDescent="0.25">
      <c r="A39" s="378">
        <v>2110</v>
      </c>
      <c r="B39" s="375" t="s">
        <v>846</v>
      </c>
      <c r="C39" s="388">
        <f>'[10]Bev Cost'!C40+'[10]Bev Cost'!C40*(Areana25mmVenMarkUp)</f>
        <v>104.72</v>
      </c>
      <c r="D39" s="388">
        <f>'[10]Bev Cost'!D40+'[10]Bev Cost'!D40*(Areana25mmVenMarkUp)</f>
        <v>113.12000000000002</v>
      </c>
      <c r="E39" s="388">
        <f>'[10]Bev Cost'!E40+'[10]Bev Cost'!E40*(Areana25mmVenMarkUp)</f>
        <v>120.4</v>
      </c>
      <c r="F39" s="388">
        <f>'[10]Bev Cost'!F40+'[10]Bev Cost'!F40*(Areana25mmVenMarkUp)</f>
        <v>128.24</v>
      </c>
      <c r="G39" s="388">
        <f>'[10]Bev Cost'!G40+'[10]Bev Cost'!G40*(Areana25mmVenMarkUp)</f>
        <v>134.96</v>
      </c>
      <c r="H39" s="388">
        <f>'[10]Bev Cost'!H40+'[10]Bev Cost'!H40*(Areana25mmVenMarkUp)</f>
        <v>141.12</v>
      </c>
      <c r="I39" s="388">
        <f>'[10]Bev Cost'!I40+'[10]Bev Cost'!I40*(Areana25mmVenMarkUp)</f>
        <v>148.4</v>
      </c>
      <c r="J39" s="388">
        <f>'[10]Bev Cost'!J40+'[10]Bev Cost'!J40*(Areana25mmVenMarkUp)</f>
        <v>156.80000000000001</v>
      </c>
      <c r="K39" s="388">
        <f>'[10]Bev Cost'!K40+'[10]Bev Cost'!K40*(Areana25mmVenMarkUp)</f>
        <v>161.84</v>
      </c>
    </row>
    <row r="40" spans="1:11" s="202" customFormat="1" ht="12.95" customHeight="1" x14ac:dyDescent="0.25">
      <c r="A40" s="378">
        <v>2260</v>
      </c>
      <c r="B40" s="375" t="s">
        <v>847</v>
      </c>
      <c r="C40" s="388">
        <f>'[10]Bev Cost'!C41+'[10]Bev Cost'!C41*(Areana25mmVenMarkUp)</f>
        <v>110.32000000000002</v>
      </c>
      <c r="D40" s="388">
        <f>'[10]Bev Cost'!D41+'[10]Bev Cost'!D41*(Areana25mmVenMarkUp)</f>
        <v>118.72000000000003</v>
      </c>
      <c r="E40" s="388">
        <f>'[10]Bev Cost'!E41+'[10]Bev Cost'!E41*(Areana25mmVenMarkUp)</f>
        <v>126</v>
      </c>
      <c r="F40" s="388">
        <f>'[10]Bev Cost'!F41+'[10]Bev Cost'!F41*(Areana25mmVenMarkUp)</f>
        <v>132.72000000000003</v>
      </c>
      <c r="G40" s="388">
        <f>'[10]Bev Cost'!G41+'[10]Bev Cost'!G41*(Areana25mmVenMarkUp)</f>
        <v>141.12</v>
      </c>
      <c r="H40" s="388">
        <f>'[10]Bev Cost'!H41+'[10]Bev Cost'!H41*(Areana25mmVenMarkUp)</f>
        <v>148.4</v>
      </c>
      <c r="I40" s="388">
        <f>'[10]Bev Cost'!I41+'[10]Bev Cost'!I41*(Areana25mmVenMarkUp)</f>
        <v>157.92000000000002</v>
      </c>
      <c r="J40" s="388">
        <f>'[10]Bev Cost'!J41+'[10]Bev Cost'!J41*(Areana25mmVenMarkUp)</f>
        <v>166.32000000000002</v>
      </c>
      <c r="K40" s="388">
        <f>'[10]Bev Cost'!K41+'[10]Bev Cost'!K41*(Areana25mmVenMarkUp)</f>
        <v>172.48000000000002</v>
      </c>
    </row>
    <row r="41" spans="1:11" s="202" customFormat="1" ht="12.95" customHeight="1" x14ac:dyDescent="0.25">
      <c r="A41" s="378">
        <v>2410</v>
      </c>
      <c r="B41" s="375" t="s">
        <v>848</v>
      </c>
      <c r="C41" s="388">
        <f>'[10]Bev Cost'!C42+'[10]Bev Cost'!C42*(Areana25mmVenMarkUp)</f>
        <v>115.36000000000001</v>
      </c>
      <c r="D41" s="388">
        <f>'[10]Bev Cost'!D42+'[10]Bev Cost'!D42*(Areana25mmVenMarkUp)</f>
        <v>123.76000000000002</v>
      </c>
      <c r="E41" s="388">
        <f>'[10]Bev Cost'!E42+'[10]Bev Cost'!E42*(Areana25mmVenMarkUp)</f>
        <v>132.72000000000003</v>
      </c>
      <c r="F41" s="388">
        <f>'[10]Bev Cost'!F42+'[10]Bev Cost'!F42*(Areana25mmVenMarkUp)</f>
        <v>141.12</v>
      </c>
      <c r="G41" s="388">
        <f>'[10]Bev Cost'!G42+'[10]Bev Cost'!G42*(Areana25mmVenMarkUp)</f>
        <v>148.4</v>
      </c>
      <c r="H41" s="388">
        <f>'[10]Bev Cost'!H42+'[10]Bev Cost'!H42*(Areana25mmVenMarkUp)</f>
        <v>157.92000000000002</v>
      </c>
      <c r="I41" s="388">
        <f>'[10]Bev Cost'!I42+'[10]Bev Cost'!I42*(Areana25mmVenMarkUp)</f>
        <v>166.32000000000002</v>
      </c>
      <c r="J41" s="388">
        <f>'[10]Bev Cost'!J42+'[10]Bev Cost'!J42*(Areana25mmVenMarkUp)</f>
        <v>172.48000000000002</v>
      </c>
      <c r="K41" s="388">
        <f>'[10]Bev Cost'!K42+'[10]Bev Cost'!K42*(Areana25mmVenMarkUp)</f>
        <v>181.44</v>
      </c>
    </row>
    <row r="42" spans="1:11" s="202" customFormat="1" ht="12.95" customHeight="1" x14ac:dyDescent="0.25">
      <c r="A42" s="378">
        <v>2560</v>
      </c>
      <c r="B42" s="375" t="s">
        <v>849</v>
      </c>
      <c r="C42" s="388">
        <f>'[10]Bev Cost'!C43+'[10]Bev Cost'!C43*(Areana25mmVenMarkUp)</f>
        <v>123.2</v>
      </c>
      <c r="D42" s="388">
        <f>'[10]Bev Cost'!D43+'[10]Bev Cost'!D43*(Areana25mmVenMarkUp)</f>
        <v>130.48000000000002</v>
      </c>
      <c r="E42" s="388">
        <f>'[10]Bev Cost'!E43+'[10]Bev Cost'!E43*(Areana25mmVenMarkUp)</f>
        <v>140</v>
      </c>
      <c r="F42" s="388">
        <f>'[10]Bev Cost'!F43+'[10]Bev Cost'!F43*(Areana25mmVenMarkUp)</f>
        <v>148.4</v>
      </c>
      <c r="G42" s="388">
        <f>'[10]Bev Cost'!G43+'[10]Bev Cost'!G43*(Areana25mmVenMarkUp)</f>
        <v>156.80000000000001</v>
      </c>
      <c r="H42" s="388">
        <f>'[10]Bev Cost'!H43+'[10]Bev Cost'!H43*(Areana25mmVenMarkUp)</f>
        <v>166.32000000000002</v>
      </c>
      <c r="I42" s="388">
        <f>'[10]Bev Cost'!I43+'[10]Bev Cost'!I43*(Areana25mmVenMarkUp)</f>
        <v>172.48000000000002</v>
      </c>
      <c r="J42" s="388">
        <f>'[10]Bev Cost'!J43+'[10]Bev Cost'!J43*(Areana25mmVenMarkUp)</f>
        <v>181.44</v>
      </c>
      <c r="K42" s="388">
        <f>'[10]Bev Cost'!K43+'[10]Bev Cost'!K43*(Areana25mmVenMarkUp)</f>
        <v>191.52</v>
      </c>
    </row>
    <row r="43" spans="1:11" s="202" customFormat="1" ht="12.95" customHeight="1" x14ac:dyDescent="0.25">
      <c r="A43" s="378">
        <v>2710</v>
      </c>
      <c r="B43" s="375" t="s">
        <v>850</v>
      </c>
      <c r="C43" s="388">
        <f>'[10]Bev Cost'!C44+'[10]Bev Cost'!C44*(Areana25mmVenMarkUp)</f>
        <v>128.24</v>
      </c>
      <c r="D43" s="388">
        <f>'[10]Bev Cost'!D44+'[10]Bev Cost'!D44*(Areana25mmVenMarkUp)</f>
        <v>136.63999999999999</v>
      </c>
      <c r="E43" s="388">
        <f>'[10]Bev Cost'!E44+'[10]Bev Cost'!E44*(Areana25mmVenMarkUp)</f>
        <v>146.72000000000003</v>
      </c>
      <c r="F43" s="388">
        <f>'[10]Bev Cost'!F44+'[10]Bev Cost'!F44*(Areana25mmVenMarkUp)</f>
        <v>155.68000000000004</v>
      </c>
      <c r="G43" s="388">
        <f>'[10]Bev Cost'!G44+'[10]Bev Cost'!G44*(Areana25mmVenMarkUp)</f>
        <v>163.52000000000001</v>
      </c>
      <c r="H43" s="388">
        <f>'[10]Bev Cost'!H44+'[10]Bev Cost'!H44*(Areana25mmVenMarkUp)</f>
        <v>172.48000000000002</v>
      </c>
      <c r="I43" s="388">
        <f>'[10]Bev Cost'!I44+'[10]Bev Cost'!I44*(Areana25mmVenMarkUp)</f>
        <v>181.44</v>
      </c>
      <c r="J43" s="388">
        <f>'[10]Bev Cost'!J44+'[10]Bev Cost'!J44*(Areana25mmVenMarkUp)</f>
        <v>191.52</v>
      </c>
      <c r="K43" s="388">
        <f>'[10]Bev Cost'!K44+'[10]Bev Cost'!K44*(Areana25mmVenMarkUp)</f>
        <v>199.36</v>
      </c>
    </row>
    <row r="44" spans="1:11" s="202" customFormat="1" ht="12.95" customHeight="1" x14ac:dyDescent="0.25">
      <c r="A44" s="378">
        <v>2860</v>
      </c>
      <c r="B44" s="375" t="s">
        <v>851</v>
      </c>
      <c r="C44" s="388">
        <f>'[10]Bev Cost'!C45+'[10]Bev Cost'!C45*(Areana25mmVenMarkUp)</f>
        <v>132.72000000000003</v>
      </c>
      <c r="D44" s="388">
        <f>'[10]Bev Cost'!D45+'[10]Bev Cost'!D45*(Areana25mmVenMarkUp)</f>
        <v>142.80000000000001</v>
      </c>
      <c r="E44" s="388">
        <f>'[10]Bev Cost'!E45+'[10]Bev Cost'!E45*(Areana25mmVenMarkUp)</f>
        <v>152.88000000000002</v>
      </c>
      <c r="F44" s="388">
        <f>'[10]Bev Cost'!F45+'[10]Bev Cost'!F45*(Areana25mmVenMarkUp)</f>
        <v>161.84</v>
      </c>
      <c r="G44" s="388">
        <f>'[10]Bev Cost'!G45+'[10]Bev Cost'!G45*(Areana25mmVenMarkUp)</f>
        <v>171.36</v>
      </c>
      <c r="H44" s="388">
        <f>'[10]Bev Cost'!H45+'[10]Bev Cost'!H45*(Areana25mmVenMarkUp)</f>
        <v>180.32000000000002</v>
      </c>
      <c r="I44" s="388">
        <f>'[10]Bev Cost'!I45+'[10]Bev Cost'!I45*(Areana25mmVenMarkUp)</f>
        <v>189.84</v>
      </c>
      <c r="J44" s="388">
        <f>'[10]Bev Cost'!J45+'[10]Bev Cost'!J45*(Areana25mmVenMarkUp)</f>
        <v>199.36</v>
      </c>
      <c r="K44" s="388">
        <f>'[10]Bev Cost'!K45+'[10]Bev Cost'!K45*(Areana25mmVenMarkUp)</f>
        <v>209.44</v>
      </c>
    </row>
    <row r="45" spans="1:11" s="202" customFormat="1" ht="12.95" customHeight="1" x14ac:dyDescent="0.25">
      <c r="A45" s="378">
        <v>3010</v>
      </c>
      <c r="B45" s="375" t="s">
        <v>852</v>
      </c>
      <c r="C45" s="388">
        <f>'[10]Bev Cost'!C46+'[10]Bev Cost'!C46*(Areana25mmVenMarkUp)</f>
        <v>140</v>
      </c>
      <c r="D45" s="388">
        <f>'[10]Bev Cost'!D46+'[10]Bev Cost'!D46*(Areana25mmVenMarkUp)</f>
        <v>148.4</v>
      </c>
      <c r="E45" s="388">
        <f>'[10]Bev Cost'!E46+'[10]Bev Cost'!E46*(Areana25mmVenMarkUp)</f>
        <v>159.6</v>
      </c>
      <c r="F45" s="388">
        <f>'[10]Bev Cost'!F46+'[10]Bev Cost'!F46*(Areana25mmVenMarkUp)</f>
        <v>168.56</v>
      </c>
      <c r="G45" s="388">
        <f>'[10]Bev Cost'!G46+'[10]Bev Cost'!G46*(Areana25mmVenMarkUp)</f>
        <v>179.2</v>
      </c>
      <c r="H45" s="388">
        <f>'[10]Bev Cost'!H46+'[10]Bev Cost'!H46*(Areana25mmVenMarkUp)</f>
        <v>189.28000000000003</v>
      </c>
      <c r="I45" s="388">
        <f>'[10]Bev Cost'!I46+'[10]Bev Cost'!I46*(Areana25mmVenMarkUp)</f>
        <v>197.12</v>
      </c>
      <c r="J45" s="388">
        <f>'[10]Bev Cost'!J46+'[10]Bev Cost'!J46*(Areana25mmVenMarkUp)</f>
        <v>207.76000000000002</v>
      </c>
      <c r="K45" s="388">
        <f>'[10]Bev Cost'!K46+'[10]Bev Cost'!K46*(Areana25mmVenMarkUp)</f>
        <v>218.4</v>
      </c>
    </row>
    <row r="46" spans="1:11" s="202" customFormat="1" ht="12.95" customHeight="1" x14ac:dyDescent="0.25">
      <c r="A46" s="378">
        <v>3160</v>
      </c>
      <c r="B46" s="375" t="s">
        <v>853</v>
      </c>
      <c r="C46" s="388">
        <f>'[10]Bev Cost'!C47+'[10]Bev Cost'!C47*(Areana25mmVenMarkUp)</f>
        <v>143.92000000000002</v>
      </c>
      <c r="D46" s="388">
        <f>'[10]Bev Cost'!D47+'[10]Bev Cost'!D47*(Areana25mmVenMarkUp)</f>
        <v>155.68000000000004</v>
      </c>
      <c r="E46" s="388">
        <f>'[10]Bev Cost'!E47+'[10]Bev Cost'!E47*(Areana25mmVenMarkUp)</f>
        <v>166.32000000000002</v>
      </c>
      <c r="F46" s="388">
        <f>'[10]Bev Cost'!F47+'[10]Bev Cost'!F47*(Areana25mmVenMarkUp)</f>
        <v>175.84</v>
      </c>
      <c r="G46" s="388">
        <f>'[10]Bev Cost'!G47+'[10]Bev Cost'!G47*(Areana25mmVenMarkUp)</f>
        <v>185.92000000000002</v>
      </c>
      <c r="H46" s="388">
        <f>'[10]Bev Cost'!H47+'[10]Bev Cost'!H47*(Areana25mmVenMarkUp)</f>
        <v>196</v>
      </c>
      <c r="I46" s="388">
        <f>'[10]Bev Cost'!I47+'[10]Bev Cost'!I47*(Areana25mmVenMarkUp)</f>
        <v>206.08000000000004</v>
      </c>
      <c r="J46" s="388">
        <f>'[10]Bev Cost'!J47+'[10]Bev Cost'!J47*(Areana25mmVenMarkUp)</f>
        <v>216.72000000000003</v>
      </c>
      <c r="K46" s="388">
        <f>'[10]Bev Cost'!K47+'[10]Bev Cost'!K47*(Areana25mmVenMarkUp)</f>
        <v>227.36</v>
      </c>
    </row>
    <row r="47" spans="1:11" s="202" customFormat="1" ht="12.95" customHeight="1" x14ac:dyDescent="0.25">
      <c r="A47" s="378">
        <v>3310</v>
      </c>
      <c r="B47" s="375" t="s">
        <v>854</v>
      </c>
      <c r="C47" s="388">
        <f>'[10]Bev Cost'!C48+'[10]Bev Cost'!C48*(Areana25mmVenMarkUp)</f>
        <v>150.63999999999999</v>
      </c>
      <c r="D47" s="388">
        <f>'[10]Bev Cost'!D48+'[10]Bev Cost'!D48*(Areana25mmVenMarkUp)</f>
        <v>160.72000000000003</v>
      </c>
      <c r="E47" s="388">
        <f>'[10]Bev Cost'!E48+'[10]Bev Cost'!E48*(Areana25mmVenMarkUp)</f>
        <v>171.36</v>
      </c>
      <c r="F47" s="388">
        <f>'[10]Bev Cost'!F48+'[10]Bev Cost'!F48*(Areana25mmVenMarkUp)</f>
        <v>181.44</v>
      </c>
      <c r="G47" s="388">
        <f>'[10]Bev Cost'!G48+'[10]Bev Cost'!G48*(Areana25mmVenMarkUp)</f>
        <v>194.88000000000002</v>
      </c>
      <c r="H47" s="388">
        <f>'[10]Bev Cost'!H48+'[10]Bev Cost'!H48*(Areana25mmVenMarkUp)</f>
        <v>204.96</v>
      </c>
      <c r="I47" s="388">
        <f>'[10]Bev Cost'!I48+'[10]Bev Cost'!I48*(Areana25mmVenMarkUp)</f>
        <v>216.16000000000003</v>
      </c>
      <c r="J47" s="388">
        <f>'[10]Bev Cost'!J48+'[10]Bev Cost'!J48*(Areana25mmVenMarkUp)</f>
        <v>226.8</v>
      </c>
      <c r="K47" s="388">
        <f>'[10]Bev Cost'!K48+'[10]Bev Cost'!K48*(Areana25mmVenMarkUp)</f>
        <v>236.32000000000002</v>
      </c>
    </row>
    <row r="48" spans="1:11" s="202" customFormat="1" ht="12.95" customHeight="1" x14ac:dyDescent="0.25">
      <c r="A48" s="378">
        <v>3460</v>
      </c>
      <c r="B48" s="375" t="s">
        <v>855</v>
      </c>
      <c r="C48" s="388">
        <f>'[10]Bev Cost'!C49+'[10]Bev Cost'!C49*(Areana25mmVenMarkUp)</f>
        <v>156.80000000000001</v>
      </c>
      <c r="D48" s="388">
        <f>'[10]Bev Cost'!D49+'[10]Bev Cost'!D49*(Areana25mmVenMarkUp)</f>
        <v>168</v>
      </c>
      <c r="E48" s="388">
        <f>'[10]Bev Cost'!E49+'[10]Bev Cost'!E49*(Areana25mmVenMarkUp)</f>
        <v>179.2</v>
      </c>
      <c r="F48" s="388">
        <f>'[10]Bev Cost'!F49+'[10]Bev Cost'!F49*(Areana25mmVenMarkUp)</f>
        <v>189.84</v>
      </c>
      <c r="G48" s="388">
        <f>'[10]Bev Cost'!G49+'[10]Bev Cost'!G49*(Areana25mmVenMarkUp)</f>
        <v>199.36</v>
      </c>
      <c r="H48" s="388">
        <f>'[10]Bev Cost'!H49+'[10]Bev Cost'!H49*(Areana25mmVenMarkUp)</f>
        <v>213.36</v>
      </c>
      <c r="I48" s="388">
        <f>'[10]Bev Cost'!I49+'[10]Bev Cost'!I49*(Areana25mmVenMarkUp)</f>
        <v>222.32000000000002</v>
      </c>
      <c r="J48" s="388">
        <f>'[10]Bev Cost'!J49+'[10]Bev Cost'!J49*(Areana25mmVenMarkUp)</f>
        <v>235.76</v>
      </c>
      <c r="K48" s="388">
        <f>'[10]Bev Cost'!K49+'[10]Bev Cost'!K49*(Areana25mmVenMarkUp)</f>
        <v>245.27999999999997</v>
      </c>
    </row>
    <row r="49" spans="1:11" s="202" customFormat="1" ht="12.95" customHeight="1" x14ac:dyDescent="0.25">
      <c r="A49" s="378">
        <v>3610</v>
      </c>
      <c r="B49" s="375" t="s">
        <v>856</v>
      </c>
      <c r="C49" s="388">
        <f>'[10]Bev Cost'!C50+'[10]Bev Cost'!C50*(Areana25mmVenMarkUp)</f>
        <v>161.84</v>
      </c>
      <c r="D49" s="388">
        <f>'[10]Bev Cost'!D50+'[10]Bev Cost'!D50*(Areana25mmVenMarkUp)</f>
        <v>172.48000000000002</v>
      </c>
      <c r="E49" s="388">
        <f>'[10]Bev Cost'!E50+'[10]Bev Cost'!E50*(Areana25mmVenMarkUp)</f>
        <v>184.8</v>
      </c>
      <c r="F49" s="388">
        <f>'[10]Bev Cost'!F50+'[10]Bev Cost'!F50*(Areana25mmVenMarkUp)</f>
        <v>196.56</v>
      </c>
      <c r="G49" s="388">
        <f>'[10]Bev Cost'!G50+'[10]Bev Cost'!G50*(Areana25mmVenMarkUp)</f>
        <v>207.76000000000002</v>
      </c>
      <c r="H49" s="388">
        <f>'[10]Bev Cost'!H50+'[10]Bev Cost'!H50*(Areana25mmVenMarkUp)</f>
        <v>220.64000000000004</v>
      </c>
      <c r="I49" s="388">
        <f>'[10]Bev Cost'!I50+'[10]Bev Cost'!I50*(Areana25mmVenMarkUp)</f>
        <v>233.52000000000004</v>
      </c>
      <c r="J49" s="388">
        <f>'[10]Bev Cost'!J50+'[10]Bev Cost'!J50*(Areana25mmVenMarkUp)</f>
        <v>243.60000000000002</v>
      </c>
      <c r="K49" s="388">
        <f>'[10]Bev Cost'!K50+'[10]Bev Cost'!K50*(Areana25mmVenMarkUp)</f>
        <v>254.8</v>
      </c>
    </row>
    <row r="50" spans="1:11" s="202" customFormat="1" ht="12.95" customHeight="1" x14ac:dyDescent="0.25">
      <c r="A50" s="378">
        <v>3760</v>
      </c>
      <c r="B50" s="375" t="s">
        <v>857</v>
      </c>
      <c r="C50" s="388">
        <f>'[10]Bev Cost'!C51+'[10]Bev Cost'!C51*(Areana25mmVenMarkUp)</f>
        <v>168</v>
      </c>
      <c r="D50" s="388">
        <f>'[10]Bev Cost'!D51+'[10]Bev Cost'!D51*(Areana25mmVenMarkUp)</f>
        <v>179.2</v>
      </c>
      <c r="E50" s="388">
        <f>'[10]Bev Cost'!E51+'[10]Bev Cost'!E51*(Areana25mmVenMarkUp)</f>
        <v>191.52</v>
      </c>
      <c r="F50" s="388">
        <f>'[10]Bev Cost'!F51+'[10]Bev Cost'!F51*(Areana25mmVenMarkUp)</f>
        <v>202.72000000000003</v>
      </c>
      <c r="G50" s="388">
        <f>'[10]Bev Cost'!G51+'[10]Bev Cost'!G51*(Areana25mmVenMarkUp)</f>
        <v>216.16000000000003</v>
      </c>
      <c r="H50" s="388">
        <f>'[10]Bev Cost'!H51+'[10]Bev Cost'!H51*(Areana25mmVenMarkUp)</f>
        <v>227.36</v>
      </c>
      <c r="I50" s="388">
        <f>'[10]Bev Cost'!I51+'[10]Bev Cost'!I51*(Areana25mmVenMarkUp)</f>
        <v>239.12</v>
      </c>
      <c r="J50" s="388">
        <f>'[10]Bev Cost'!J51+'[10]Bev Cost'!J51*(Areana25mmVenMarkUp)</f>
        <v>252.56000000000006</v>
      </c>
      <c r="K50" s="388">
        <f>'[10]Bev Cost'!K51+'[10]Bev Cost'!K51*(Areana25mmVenMarkUp)</f>
        <v>263.2</v>
      </c>
    </row>
    <row r="51" spans="1:11" s="202" customFormat="1" ht="12.95" customHeight="1" x14ac:dyDescent="0.25">
      <c r="A51" s="378">
        <v>4000</v>
      </c>
      <c r="B51" s="375" t="s">
        <v>858</v>
      </c>
      <c r="C51" s="388">
        <f>'[10]Bev Cost'!C52+'[10]Bev Cost'!C52*(Areana25mmVenMarkUp)</f>
        <v>175.84</v>
      </c>
      <c r="D51" s="388">
        <f>'[10]Bev Cost'!D52+'[10]Bev Cost'!D52*(Areana25mmVenMarkUp)</f>
        <v>189.84</v>
      </c>
      <c r="E51" s="388">
        <f>'[10]Bev Cost'!E52+'[10]Bev Cost'!E52*(Areana25mmVenMarkUp)</f>
        <v>202.16000000000003</v>
      </c>
      <c r="F51" s="388">
        <f>'[10]Bev Cost'!F52+'[10]Bev Cost'!F52*(Areana25mmVenMarkUp)</f>
        <v>216.16000000000003</v>
      </c>
      <c r="G51" s="388">
        <f>'[10]Bev Cost'!G52+'[10]Bev Cost'!G52*(Areana25mmVenMarkUp)</f>
        <v>227.36</v>
      </c>
      <c r="H51" s="388">
        <f>'[10]Bev Cost'!H52+'[10]Bev Cost'!H52*(Areana25mmVenMarkUp)</f>
        <v>239.12</v>
      </c>
      <c r="I51" s="388">
        <f>'[10]Bev Cost'!I52+'[10]Bev Cost'!I52*(Areana25mmVenMarkUp)</f>
        <v>253.68</v>
      </c>
      <c r="J51" s="388">
        <f>'[10]Bev Cost'!J52+'[10]Bev Cost'!J52*(Areana25mmVenMarkUp)</f>
        <v>264.88</v>
      </c>
      <c r="K51" s="388">
        <f>'[10]Bev Cost'!K52+'[10]Bev Cost'!K52*(Areana25mmVenMarkUp)</f>
        <v>278.88</v>
      </c>
    </row>
  </sheetData>
  <pageMargins left="0.7" right="0.7" top="0.75" bottom="0.75" header="0.3" footer="0.3"/>
  <pageSetup paperSize="9" orientation="portrait" r:id="rId1"/>
  <headerFooter>
    <oddHeader>&amp;CSpecail Effects 25mm Venetian</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F921-BBF4-4149-BFAA-E4CF6EB96F85}">
  <dimension ref="A1:N51"/>
  <sheetViews>
    <sheetView view="pageBreakPreview" zoomScaleNormal="100" zoomScaleSheetLayoutView="100" workbookViewId="0">
      <selection activeCell="O37" sqref="O37"/>
    </sheetView>
  </sheetViews>
  <sheetFormatPr defaultRowHeight="18.75" x14ac:dyDescent="0.3"/>
  <cols>
    <col min="1" max="1" width="7.7109375" style="152" customWidth="1"/>
    <col min="2" max="11" width="7.7109375" style="150" customWidth="1"/>
    <col min="12" max="20" width="8.7109375" customWidth="1"/>
  </cols>
  <sheetData>
    <row r="1" spans="1:14" ht="12.95" customHeight="1" x14ac:dyDescent="0.25">
      <c r="A1" s="267"/>
      <c r="B1" s="268"/>
      <c r="C1" s="269">
        <v>460</v>
      </c>
      <c r="D1" s="269">
        <v>610</v>
      </c>
      <c r="E1" s="269">
        <v>760</v>
      </c>
      <c r="F1" s="269">
        <v>910</v>
      </c>
      <c r="G1" s="269">
        <v>1060</v>
      </c>
      <c r="H1" s="269">
        <v>1210</v>
      </c>
      <c r="I1" s="269">
        <v>1360</v>
      </c>
      <c r="J1" s="269">
        <v>1510</v>
      </c>
      <c r="K1" s="269">
        <v>1660</v>
      </c>
    </row>
    <row r="2" spans="1:14" ht="12.95" customHeight="1" x14ac:dyDescent="0.25">
      <c r="A2" s="267"/>
      <c r="B2" s="268"/>
      <c r="C2" s="270" t="s">
        <v>834</v>
      </c>
      <c r="D2" s="270" t="s">
        <v>835</v>
      </c>
      <c r="E2" s="270" t="s">
        <v>836</v>
      </c>
      <c r="F2" s="270" t="s">
        <v>837</v>
      </c>
      <c r="G2" s="270" t="s">
        <v>838</v>
      </c>
      <c r="H2" s="270" t="s">
        <v>839</v>
      </c>
      <c r="I2" s="270" t="s">
        <v>840</v>
      </c>
      <c r="J2" s="270" t="s">
        <v>841</v>
      </c>
      <c r="K2" s="270" t="s">
        <v>842</v>
      </c>
    </row>
    <row r="3" spans="1:14" ht="12.95" customHeight="1" x14ac:dyDescent="0.25">
      <c r="A3" s="378">
        <v>610</v>
      </c>
      <c r="B3" s="375" t="s">
        <v>843</v>
      </c>
      <c r="C3" s="388">
        <f>'Sp 25mm Venetian C'!C3*(1-Sumary!$B$44)</f>
        <v>24.08</v>
      </c>
      <c r="D3" s="388">
        <f>'Sp 25mm Venetian C'!D3*(1-Sumary!$B$44)</f>
        <v>28</v>
      </c>
      <c r="E3" s="388">
        <f>'Sp 25mm Venetian C'!E3*(1-Sumary!$B$44)</f>
        <v>30.8</v>
      </c>
      <c r="F3" s="388">
        <f>'Sp 25mm Venetian C'!F3*(1-Sumary!$B$44)</f>
        <v>34.720000000000006</v>
      </c>
      <c r="G3" s="388">
        <f>'Sp 25mm Venetian C'!G3*(1-Sumary!$B$44)</f>
        <v>36.96</v>
      </c>
      <c r="H3" s="388">
        <f>'Sp 25mm Venetian C'!H3*(1-Sumary!$B$44)</f>
        <v>38.64</v>
      </c>
      <c r="I3" s="388">
        <f>'Sp 25mm Venetian C'!I3*(1-Sumary!$B$44)</f>
        <v>39.200000000000003</v>
      </c>
      <c r="J3" s="388">
        <f>'Sp 25mm Venetian C'!J3*(1-Sumary!$B$44)</f>
        <v>44.24</v>
      </c>
      <c r="K3" s="388">
        <f>'Sp 25mm Venetian C'!K3*(1-Sumary!$B$44)</f>
        <v>47.6</v>
      </c>
    </row>
    <row r="4" spans="1:14" ht="12.95" customHeight="1" x14ac:dyDescent="0.25">
      <c r="A4" s="378">
        <v>760</v>
      </c>
      <c r="B4" s="375" t="s">
        <v>836</v>
      </c>
      <c r="C4" s="388">
        <f>'Sp 25mm Venetian C'!C4*(1-Sumary!$B$44)</f>
        <v>27.44</v>
      </c>
      <c r="D4" s="388">
        <f>'Sp 25mm Venetian C'!D4*(1-Sumary!$B$44)</f>
        <v>30.8</v>
      </c>
      <c r="E4" s="388">
        <f>'Sp 25mm Venetian C'!E4*(1-Sumary!$B$44)</f>
        <v>34.720000000000006</v>
      </c>
      <c r="F4" s="388">
        <f>'Sp 25mm Venetian C'!F4*(1-Sumary!$B$44)</f>
        <v>36.96</v>
      </c>
      <c r="G4" s="388">
        <f>'Sp 25mm Venetian C'!G4*(1-Sumary!$B$44)</f>
        <v>38.64</v>
      </c>
      <c r="H4" s="388">
        <f>'Sp 25mm Venetian C'!H4*(1-Sumary!$B$44)</f>
        <v>42.56</v>
      </c>
      <c r="I4" s="388">
        <f>'Sp 25mm Venetian C'!I4*(1-Sumary!$B$44)</f>
        <v>45.36</v>
      </c>
      <c r="J4" s="388">
        <f>'Sp 25mm Venetian C'!J4*(1-Sumary!$B$44)</f>
        <v>48.16</v>
      </c>
      <c r="K4" s="388">
        <f>'Sp 25mm Venetian C'!K4*(1-Sumary!$B$44)</f>
        <v>52.64</v>
      </c>
      <c r="N4" s="272"/>
    </row>
    <row r="5" spans="1:14" ht="12.95" customHeight="1" x14ac:dyDescent="0.25">
      <c r="A5" s="378">
        <v>910</v>
      </c>
      <c r="B5" s="375" t="s">
        <v>837</v>
      </c>
      <c r="C5" s="388">
        <f>'Sp 25mm Venetian C'!C5*(1-Sumary!$B$44)</f>
        <v>28</v>
      </c>
      <c r="D5" s="388">
        <f>'Sp 25mm Venetian C'!D5*(1-Sumary!$B$44)</f>
        <v>31.36</v>
      </c>
      <c r="E5" s="388">
        <f>'Sp 25mm Venetian C'!E5*(1-Sumary!$B$44)</f>
        <v>36.96</v>
      </c>
      <c r="F5" s="388">
        <f>'Sp 25mm Venetian C'!F5*(1-Sumary!$B$44)</f>
        <v>38.64</v>
      </c>
      <c r="G5" s="388">
        <f>'Sp 25mm Venetian C'!G5*(1-Sumary!$B$44)</f>
        <v>42.56</v>
      </c>
      <c r="H5" s="388">
        <f>'Sp 25mm Venetian C'!H5*(1-Sumary!$B$44)</f>
        <v>47.6</v>
      </c>
      <c r="I5" s="388">
        <f>'Sp 25mm Venetian C'!I5*(1-Sumary!$B$44)</f>
        <v>49.28</v>
      </c>
      <c r="J5" s="388">
        <f>'Sp 25mm Venetian C'!J5*(1-Sumary!$B$44)</f>
        <v>53.760000000000005</v>
      </c>
      <c r="K5" s="388">
        <f>'Sp 25mm Venetian C'!K5*(1-Sumary!$B$44)</f>
        <v>58.24</v>
      </c>
      <c r="N5" s="272"/>
    </row>
    <row r="6" spans="1:14" ht="12.95" customHeight="1" x14ac:dyDescent="0.25">
      <c r="A6" s="378">
        <v>1060</v>
      </c>
      <c r="B6" s="375" t="s">
        <v>838</v>
      </c>
      <c r="C6" s="388">
        <f>'Sp 25mm Venetian C'!C6*(1-Sumary!$B$44)</f>
        <v>30.8</v>
      </c>
      <c r="D6" s="388">
        <f>'Sp 25mm Venetian C'!D6*(1-Sumary!$B$44)</f>
        <v>35.28</v>
      </c>
      <c r="E6" s="388">
        <f>'Sp 25mm Venetian C'!E6*(1-Sumary!$B$44)</f>
        <v>37.52000000000001</v>
      </c>
      <c r="F6" s="388">
        <f>'Sp 25mm Venetian C'!F6*(1-Sumary!$B$44)</f>
        <v>42.56</v>
      </c>
      <c r="G6" s="388">
        <f>'Sp 25mm Venetian C'!G6*(1-Sumary!$B$44)</f>
        <v>47.6</v>
      </c>
      <c r="H6" s="388">
        <f>'Sp 25mm Venetian C'!H6*(1-Sumary!$B$44)</f>
        <v>49.28</v>
      </c>
      <c r="I6" s="388">
        <f>'Sp 25mm Venetian C'!I6*(1-Sumary!$B$44)</f>
        <v>54.320000000000007</v>
      </c>
      <c r="J6" s="388">
        <f>'Sp 25mm Venetian C'!J6*(1-Sumary!$B$44)</f>
        <v>58.8</v>
      </c>
      <c r="K6" s="388">
        <f>'Sp 25mm Venetian C'!K6*(1-Sumary!$B$44)</f>
        <v>63.840000000000018</v>
      </c>
    </row>
    <row r="7" spans="1:14" ht="12.95" customHeight="1" x14ac:dyDescent="0.25">
      <c r="A7" s="378">
        <v>1210</v>
      </c>
      <c r="B7" s="375" t="s">
        <v>839</v>
      </c>
      <c r="C7" s="388">
        <f>'Sp 25mm Venetian C'!C7*(1-Sumary!$B$44)</f>
        <v>31.36</v>
      </c>
      <c r="D7" s="388">
        <f>'Sp 25mm Venetian C'!D7*(1-Sumary!$B$44)</f>
        <v>36.96</v>
      </c>
      <c r="E7" s="388">
        <f>'Sp 25mm Venetian C'!E7*(1-Sumary!$B$44)</f>
        <v>39.200000000000003</v>
      </c>
      <c r="F7" s="388">
        <f>'Sp 25mm Venetian C'!F7*(1-Sumary!$B$44)</f>
        <v>45.36</v>
      </c>
      <c r="G7" s="388">
        <f>'Sp 25mm Venetian C'!G7*(1-Sumary!$B$44)</f>
        <v>49.28</v>
      </c>
      <c r="H7" s="388">
        <f>'Sp 25mm Venetian C'!H7*(1-Sumary!$B$44)</f>
        <v>54.320000000000007</v>
      </c>
      <c r="I7" s="388">
        <f>'Sp 25mm Venetian C'!I7*(1-Sumary!$B$44)</f>
        <v>58.8</v>
      </c>
      <c r="J7" s="388">
        <f>'Sp 25mm Venetian C'!J7*(1-Sumary!$B$44)</f>
        <v>64.960000000000008</v>
      </c>
      <c r="K7" s="388">
        <f>'Sp 25mm Venetian C'!K7*(1-Sumary!$B$44)</f>
        <v>67.2</v>
      </c>
    </row>
    <row r="8" spans="1:14" ht="12.95" customHeight="1" x14ac:dyDescent="0.25">
      <c r="A8" s="378">
        <v>1360</v>
      </c>
      <c r="B8" s="375" t="s">
        <v>840</v>
      </c>
      <c r="C8" s="388">
        <f>'Sp 25mm Venetian C'!C8*(1-Sumary!$B$44)</f>
        <v>34.720000000000006</v>
      </c>
      <c r="D8" s="388">
        <f>'Sp 25mm Venetian C'!D8*(1-Sumary!$B$44)</f>
        <v>37.52000000000001</v>
      </c>
      <c r="E8" s="388">
        <f>'Sp 25mm Venetian C'!E8*(1-Sumary!$B$44)</f>
        <v>42.56</v>
      </c>
      <c r="F8" s="388">
        <f>'Sp 25mm Venetian C'!F8*(1-Sumary!$B$44)</f>
        <v>48.16</v>
      </c>
      <c r="G8" s="388">
        <f>'Sp 25mm Venetian C'!G8*(1-Sumary!$B$44)</f>
        <v>53.760000000000005</v>
      </c>
      <c r="H8" s="388">
        <f>'Sp 25mm Venetian C'!H8*(1-Sumary!$B$44)</f>
        <v>58.24</v>
      </c>
      <c r="I8" s="388">
        <f>'Sp 25mm Venetian C'!I8*(1-Sumary!$B$44)</f>
        <v>63.840000000000018</v>
      </c>
      <c r="J8" s="388">
        <f>'Sp 25mm Venetian C'!J8*(1-Sumary!$B$44)</f>
        <v>67.2</v>
      </c>
      <c r="K8" s="388">
        <f>'Sp 25mm Venetian C'!K8*(1-Sumary!$B$44)</f>
        <v>71.680000000000007</v>
      </c>
    </row>
    <row r="9" spans="1:14" ht="12.95" customHeight="1" x14ac:dyDescent="0.25">
      <c r="A9" s="378">
        <v>1510</v>
      </c>
      <c r="B9" s="375" t="s">
        <v>841</v>
      </c>
      <c r="C9" s="388">
        <f>'Sp 25mm Venetian C'!C9*(1-Sumary!$B$44)</f>
        <v>35.28</v>
      </c>
      <c r="D9" s="388">
        <f>'Sp 25mm Venetian C'!D9*(1-Sumary!$B$44)</f>
        <v>39.200000000000003</v>
      </c>
      <c r="E9" s="388">
        <f>'Sp 25mm Venetian C'!E9*(1-Sumary!$B$44)</f>
        <v>45.36</v>
      </c>
      <c r="F9" s="388">
        <f>'Sp 25mm Venetian C'!F9*(1-Sumary!$B$44)</f>
        <v>52.64</v>
      </c>
      <c r="G9" s="388">
        <f>'Sp 25mm Venetian C'!G9*(1-Sumary!$B$44)</f>
        <v>56</v>
      </c>
      <c r="H9" s="388">
        <f>'Sp 25mm Venetian C'!H9*(1-Sumary!$B$44)</f>
        <v>63.840000000000018</v>
      </c>
      <c r="I9" s="388">
        <f>'Sp 25mm Venetian C'!I9*(1-Sumary!$B$44)</f>
        <v>66.640000000000015</v>
      </c>
      <c r="J9" s="388">
        <f>'Sp 25mm Venetian C'!J9*(1-Sumary!$B$44)</f>
        <v>71.680000000000007</v>
      </c>
      <c r="K9" s="388">
        <f>'Sp 25mm Venetian C'!K9*(1-Sumary!$B$44)</f>
        <v>77.28</v>
      </c>
    </row>
    <row r="10" spans="1:14" ht="12.95" customHeight="1" x14ac:dyDescent="0.25">
      <c r="A10" s="378">
        <v>1660</v>
      </c>
      <c r="B10" s="375" t="s">
        <v>842</v>
      </c>
      <c r="C10" s="388">
        <f>'Sp 25mm Venetian C'!C10*(1-Sumary!$B$44)</f>
        <v>36.96</v>
      </c>
      <c r="D10" s="388">
        <f>'Sp 25mm Venetian C'!D10*(1-Sumary!$B$44)</f>
        <v>42.56</v>
      </c>
      <c r="E10" s="388">
        <f>'Sp 25mm Venetian C'!E10*(1-Sumary!$B$44)</f>
        <v>48.16</v>
      </c>
      <c r="F10" s="388">
        <f>'Sp 25mm Venetian C'!F10*(1-Sumary!$B$44)</f>
        <v>54.320000000000007</v>
      </c>
      <c r="G10" s="388">
        <f>'Sp 25mm Venetian C'!G10*(1-Sumary!$B$44)</f>
        <v>58.8</v>
      </c>
      <c r="H10" s="388">
        <f>'Sp 25mm Venetian C'!H10*(1-Sumary!$B$44)</f>
        <v>65.52</v>
      </c>
      <c r="I10" s="388">
        <f>'Sp 25mm Venetian C'!I10*(1-Sumary!$B$44)</f>
        <v>70.56</v>
      </c>
      <c r="J10" s="388">
        <f>'Sp 25mm Venetian C'!J10*(1-Sumary!$B$44)</f>
        <v>77.28</v>
      </c>
      <c r="K10" s="388">
        <f>'Sp 25mm Venetian C'!K10*(1-Sumary!$B$44)</f>
        <v>83.440000000000012</v>
      </c>
    </row>
    <row r="11" spans="1:14" ht="12.95" customHeight="1" x14ac:dyDescent="0.25">
      <c r="A11" s="378">
        <v>1810</v>
      </c>
      <c r="B11" s="375" t="s">
        <v>844</v>
      </c>
      <c r="C11" s="388">
        <f>'Sp 25mm Venetian C'!C11*(1-Sumary!$B$44)</f>
        <v>37.52000000000001</v>
      </c>
      <c r="D11" s="388">
        <f>'Sp 25mm Venetian C'!D11*(1-Sumary!$B$44)</f>
        <v>44.24</v>
      </c>
      <c r="E11" s="388">
        <f>'Sp 25mm Venetian C'!E11*(1-Sumary!$B$44)</f>
        <v>49.28</v>
      </c>
      <c r="F11" s="388">
        <f>'Sp 25mm Venetian C'!F11*(1-Sumary!$B$44)</f>
        <v>56</v>
      </c>
      <c r="G11" s="388">
        <f>'Sp 25mm Venetian C'!G11*(1-Sumary!$B$44)</f>
        <v>64.960000000000008</v>
      </c>
      <c r="H11" s="388">
        <f>'Sp 25mm Venetian C'!H11*(1-Sumary!$B$44)</f>
        <v>68.88000000000001</v>
      </c>
      <c r="I11" s="388">
        <f>'Sp 25mm Venetian C'!I11*(1-Sumary!$B$44)</f>
        <v>76.160000000000011</v>
      </c>
      <c r="J11" s="388">
        <f>'Sp 25mm Venetian C'!J11*(1-Sumary!$B$44)</f>
        <v>82.32</v>
      </c>
      <c r="K11" s="388">
        <f>'Sp 25mm Venetian C'!K11*(1-Sumary!$B$44)</f>
        <v>87.360000000000014</v>
      </c>
    </row>
    <row r="12" spans="1:14" ht="12.95" customHeight="1" x14ac:dyDescent="0.25">
      <c r="A12" s="378">
        <v>1960</v>
      </c>
      <c r="B12" s="375" t="s">
        <v>845</v>
      </c>
      <c r="C12" s="388">
        <f>'Sp 25mm Venetian C'!C12*(1-Sumary!$B$44)</f>
        <v>38.64</v>
      </c>
      <c r="D12" s="388">
        <f>'Sp 25mm Venetian C'!D12*(1-Sumary!$B$44)</f>
        <v>45.36</v>
      </c>
      <c r="E12" s="388">
        <f>'Sp 25mm Venetian C'!E12*(1-Sumary!$B$44)</f>
        <v>53.760000000000005</v>
      </c>
      <c r="F12" s="388">
        <f>'Sp 25mm Venetian C'!F12*(1-Sumary!$B$44)</f>
        <v>58.8</v>
      </c>
      <c r="G12" s="388">
        <f>'Sp 25mm Venetian C'!G12*(1-Sumary!$B$44)</f>
        <v>66.640000000000015</v>
      </c>
      <c r="H12" s="388">
        <f>'Sp 25mm Venetian C'!H12*(1-Sumary!$B$44)</f>
        <v>71.680000000000007</v>
      </c>
      <c r="I12" s="388">
        <f>'Sp 25mm Venetian C'!I12*(1-Sumary!$B$44)</f>
        <v>81.760000000000005</v>
      </c>
      <c r="J12" s="388">
        <f>'Sp 25mm Venetian C'!J12*(1-Sumary!$B$44)</f>
        <v>86.8</v>
      </c>
      <c r="K12" s="388">
        <f>'Sp 25mm Venetian C'!K12*(1-Sumary!$B$44)</f>
        <v>92.960000000000008</v>
      </c>
    </row>
    <row r="13" spans="1:14" ht="12.95" customHeight="1" x14ac:dyDescent="0.25">
      <c r="A13" s="378">
        <v>2110</v>
      </c>
      <c r="B13" s="375" t="s">
        <v>846</v>
      </c>
      <c r="C13" s="388">
        <f>'Sp 25mm Venetian C'!C13*(1-Sumary!$B$44)</f>
        <v>40.880000000000003</v>
      </c>
      <c r="D13" s="388">
        <f>'Sp 25mm Venetian C'!D13*(1-Sumary!$B$44)</f>
        <v>47.6</v>
      </c>
      <c r="E13" s="388">
        <f>'Sp 25mm Venetian C'!E13*(1-Sumary!$B$44)</f>
        <v>56</v>
      </c>
      <c r="F13" s="388">
        <f>'Sp 25mm Venetian C'!F13*(1-Sumary!$B$44)</f>
        <v>63.840000000000018</v>
      </c>
      <c r="G13" s="388">
        <f>'Sp 25mm Venetian C'!G13*(1-Sumary!$B$44)</f>
        <v>68.88000000000001</v>
      </c>
      <c r="H13" s="388">
        <f>'Sp 25mm Venetian C'!H13*(1-Sumary!$B$44)</f>
        <v>77.28</v>
      </c>
      <c r="I13" s="388">
        <f>'Sp 25mm Venetian C'!I13*(1-Sumary!$B$44)</f>
        <v>83.440000000000012</v>
      </c>
      <c r="J13" s="388">
        <f>'Sp 25mm Venetian C'!J13*(1-Sumary!$B$44)</f>
        <v>91.840000000000018</v>
      </c>
      <c r="K13" s="388">
        <f>'Sp 25mm Venetian C'!K13*(1-Sumary!$B$44)</f>
        <v>98</v>
      </c>
    </row>
    <row r="14" spans="1:14" ht="12.95" customHeight="1" x14ac:dyDescent="0.25">
      <c r="A14" s="378">
        <v>2260</v>
      </c>
      <c r="B14" s="375" t="s">
        <v>847</v>
      </c>
      <c r="C14" s="388">
        <f>'Sp 25mm Venetian C'!C14*(1-Sumary!$B$44)</f>
        <v>42.56</v>
      </c>
      <c r="D14" s="388">
        <f>'Sp 25mm Venetian C'!D14*(1-Sumary!$B$44)</f>
        <v>49.28</v>
      </c>
      <c r="E14" s="388">
        <f>'Sp 25mm Venetian C'!E14*(1-Sumary!$B$44)</f>
        <v>58.24</v>
      </c>
      <c r="F14" s="388">
        <f>'Sp 25mm Venetian C'!F14*(1-Sumary!$B$44)</f>
        <v>65.52</v>
      </c>
      <c r="G14" s="388">
        <f>'Sp 25mm Venetian C'!G14*(1-Sumary!$B$44)</f>
        <v>71.680000000000007</v>
      </c>
      <c r="H14" s="388">
        <f>'Sp 25mm Venetian C'!H14*(1-Sumary!$B$44)</f>
        <v>81.760000000000005</v>
      </c>
      <c r="I14" s="388">
        <f>'Sp 25mm Venetian C'!I14*(1-Sumary!$B$44)</f>
        <v>87.360000000000014</v>
      </c>
      <c r="J14" s="388">
        <f>'Sp 25mm Venetian C'!J14*(1-Sumary!$B$44)</f>
        <v>95.76</v>
      </c>
      <c r="K14" s="388">
        <f>'Sp 25mm Venetian C'!K14*(1-Sumary!$B$44)</f>
        <v>103.6</v>
      </c>
    </row>
    <row r="15" spans="1:14" ht="12.95" customHeight="1" x14ac:dyDescent="0.25">
      <c r="A15" s="378">
        <v>2410</v>
      </c>
      <c r="B15" s="375" t="s">
        <v>848</v>
      </c>
      <c r="C15" s="388">
        <f>'Sp 25mm Venetian C'!C15*(1-Sumary!$B$44)</f>
        <v>44.24</v>
      </c>
      <c r="D15" s="388">
        <f>'Sp 25mm Venetian C'!D15*(1-Sumary!$B$44)</f>
        <v>52.64</v>
      </c>
      <c r="E15" s="388">
        <f>'Sp 25mm Venetian C'!E15*(1-Sumary!$B$44)</f>
        <v>59.92</v>
      </c>
      <c r="F15" s="388">
        <f>'Sp 25mm Venetian C'!F15*(1-Sumary!$B$44)</f>
        <v>67.2</v>
      </c>
      <c r="G15" s="388">
        <f>'Sp 25mm Venetian C'!G15*(1-Sumary!$B$44)</f>
        <v>76.160000000000011</v>
      </c>
      <c r="H15" s="388">
        <f>'Sp 25mm Venetian C'!H15*(1-Sumary!$B$44)</f>
        <v>84.56</v>
      </c>
      <c r="I15" s="388">
        <f>'Sp 25mm Venetian C'!I15*(1-Sumary!$B$44)</f>
        <v>92.4</v>
      </c>
      <c r="J15" s="388">
        <f>'Sp 25mm Venetian C'!J15*(1-Sumary!$B$44)</f>
        <v>101.36000000000001</v>
      </c>
      <c r="K15" s="388">
        <f>'Sp 25mm Venetian C'!K15*(1-Sumary!$B$44)</f>
        <v>109.2</v>
      </c>
    </row>
    <row r="16" spans="1:14" ht="12.95" customHeight="1" x14ac:dyDescent="0.25">
      <c r="A16" s="378">
        <v>2560</v>
      </c>
      <c r="B16" s="375" t="s">
        <v>849</v>
      </c>
      <c r="C16" s="388">
        <f>'Sp 25mm Venetian C'!C16*(1-Sumary!$B$44)</f>
        <v>45.36</v>
      </c>
      <c r="D16" s="388">
        <f>'Sp 25mm Venetian C'!D16*(1-Sumary!$B$44)</f>
        <v>54.320000000000007</v>
      </c>
      <c r="E16" s="388">
        <f>'Sp 25mm Venetian C'!E16*(1-Sumary!$B$44)</f>
        <v>63.840000000000018</v>
      </c>
      <c r="F16" s="388">
        <f>'Sp 25mm Venetian C'!F16*(1-Sumary!$B$44)</f>
        <v>70.56</v>
      </c>
      <c r="G16" s="388">
        <f>'Sp 25mm Venetian C'!G16*(1-Sumary!$B$44)</f>
        <v>81.760000000000005</v>
      </c>
      <c r="H16" s="388">
        <f>'Sp 25mm Venetian C'!H16*(1-Sumary!$B$44)</f>
        <v>87.360000000000014</v>
      </c>
      <c r="I16" s="388">
        <f>'Sp 25mm Venetian C'!I16*(1-Sumary!$B$44)</f>
        <v>96.32</v>
      </c>
      <c r="J16" s="388">
        <f>'Sp 25mm Venetian C'!J16*(1-Sumary!$B$44)</f>
        <v>104.16000000000001</v>
      </c>
      <c r="K16" s="388">
        <f>'Sp 25mm Venetian C'!K16*(1-Sumary!$B$44)</f>
        <v>113.68</v>
      </c>
    </row>
    <row r="17" spans="1:11" ht="12.95" customHeight="1" x14ac:dyDescent="0.25">
      <c r="A17" s="378">
        <v>2710</v>
      </c>
      <c r="B17" s="375" t="s">
        <v>850</v>
      </c>
      <c r="C17" s="388">
        <f>'Sp 25mm Venetian C'!C17*(1-Sumary!$B$44)</f>
        <v>47.6</v>
      </c>
      <c r="D17" s="388">
        <f>'Sp 25mm Venetian C'!D17*(1-Sumary!$B$44)</f>
        <v>56</v>
      </c>
      <c r="E17" s="388">
        <f>'Sp 25mm Venetian C'!E17*(1-Sumary!$B$44)</f>
        <v>65.52</v>
      </c>
      <c r="F17" s="388">
        <f>'Sp 25mm Venetian C'!F17*(1-Sumary!$B$44)</f>
        <v>75.599999999999994</v>
      </c>
      <c r="G17" s="388">
        <f>'Sp 25mm Venetian C'!G17*(1-Sumary!$B$44)</f>
        <v>83.440000000000012</v>
      </c>
      <c r="H17" s="388">
        <f>'Sp 25mm Venetian C'!H17*(1-Sumary!$B$44)</f>
        <v>92.4</v>
      </c>
      <c r="I17" s="388">
        <f>'Sp 25mm Venetian C'!I17*(1-Sumary!$B$44)</f>
        <v>102.48</v>
      </c>
      <c r="J17" s="388">
        <f>'Sp 25mm Venetian C'!J17*(1-Sumary!$B$44)</f>
        <v>110.32000000000002</v>
      </c>
      <c r="K17" s="388">
        <f>'Sp 25mm Venetian C'!K17*(1-Sumary!$B$44)</f>
        <v>118.72000000000003</v>
      </c>
    </row>
    <row r="18" spans="1:11" ht="12.95" customHeight="1" x14ac:dyDescent="0.25">
      <c r="A18" s="378">
        <v>2860</v>
      </c>
      <c r="B18" s="375" t="s">
        <v>851</v>
      </c>
      <c r="C18" s="388">
        <f>'Sp 25mm Venetian C'!C18*(1-Sumary!$B$44)</f>
        <v>48.16</v>
      </c>
      <c r="D18" s="388">
        <f>'Sp 25mm Venetian C'!D18*(1-Sumary!$B$44)</f>
        <v>58.24</v>
      </c>
      <c r="E18" s="388">
        <f>'Sp 25mm Venetian C'!E18*(1-Sumary!$B$44)</f>
        <v>67.2</v>
      </c>
      <c r="F18" s="388">
        <f>'Sp 25mm Venetian C'!F18*(1-Sumary!$B$44)</f>
        <v>77.28</v>
      </c>
      <c r="G18" s="388">
        <f>'Sp 25mm Venetian C'!G18*(1-Sumary!$B$44)</f>
        <v>86.8</v>
      </c>
      <c r="H18" s="388">
        <f>'Sp 25mm Venetian C'!H18*(1-Sumary!$B$44)</f>
        <v>95.76</v>
      </c>
      <c r="I18" s="388">
        <f>'Sp 25mm Venetian C'!I18*(1-Sumary!$B$44)</f>
        <v>104.16000000000001</v>
      </c>
      <c r="J18" s="388">
        <f>'Sp 25mm Venetian C'!J18*(1-Sumary!$B$44)</f>
        <v>114.80000000000001</v>
      </c>
      <c r="K18" s="388">
        <f>'Sp 25mm Venetian C'!K18*(1-Sumary!$B$44)</f>
        <v>123.76000000000002</v>
      </c>
    </row>
    <row r="19" spans="1:11" ht="12.95" customHeight="1" x14ac:dyDescent="0.25">
      <c r="A19" s="378">
        <v>3010</v>
      </c>
      <c r="B19" s="375" t="s">
        <v>852</v>
      </c>
      <c r="C19" s="388">
        <f>'Sp 25mm Venetian C'!C19*(1-Sumary!$B$44)</f>
        <v>49.28</v>
      </c>
      <c r="D19" s="388">
        <f>'Sp 25mm Venetian C'!D19*(1-Sumary!$B$44)</f>
        <v>59.92</v>
      </c>
      <c r="E19" s="388">
        <f>'Sp 25mm Venetian C'!E19*(1-Sumary!$B$44)</f>
        <v>68.88000000000001</v>
      </c>
      <c r="F19" s="388">
        <f>'Sp 25mm Venetian C'!F19*(1-Sumary!$B$44)</f>
        <v>81.760000000000005</v>
      </c>
      <c r="G19" s="388">
        <f>'Sp 25mm Venetian C'!G19*(1-Sumary!$B$44)</f>
        <v>90.160000000000011</v>
      </c>
      <c r="H19" s="388">
        <f>'Sp 25mm Venetian C'!H19*(1-Sumary!$B$44)</f>
        <v>101.36000000000001</v>
      </c>
      <c r="I19" s="388">
        <f>'Sp 25mm Venetian C'!I19*(1-Sumary!$B$44)</f>
        <v>109.2</v>
      </c>
      <c r="J19" s="388">
        <f>'Sp 25mm Venetian C'!J19*(1-Sumary!$B$44)</f>
        <v>120.4</v>
      </c>
      <c r="K19" s="388">
        <f>'Sp 25mm Venetian C'!K19*(1-Sumary!$B$44)</f>
        <v>129.92000000000002</v>
      </c>
    </row>
    <row r="20" spans="1:11" ht="12.95" customHeight="1" x14ac:dyDescent="0.25">
      <c r="A20" s="378">
        <v>3160</v>
      </c>
      <c r="B20" s="375" t="s">
        <v>853</v>
      </c>
      <c r="C20" s="388">
        <f>'Sp 25mm Venetian C'!C20*(1-Sumary!$B$44)</f>
        <v>52.64</v>
      </c>
      <c r="D20" s="388">
        <f>'Sp 25mm Venetian C'!D20*(1-Sumary!$B$44)</f>
        <v>63.840000000000018</v>
      </c>
      <c r="E20" s="388">
        <f>'Sp 25mm Venetian C'!E20*(1-Sumary!$B$44)</f>
        <v>71.680000000000007</v>
      </c>
      <c r="F20" s="388">
        <f>'Sp 25mm Venetian C'!F20*(1-Sumary!$B$44)</f>
        <v>83.440000000000012</v>
      </c>
      <c r="G20" s="388">
        <f>'Sp 25mm Venetian C'!G20*(1-Sumary!$B$44)</f>
        <v>92.4</v>
      </c>
      <c r="H20" s="388">
        <f>'Sp 25mm Venetian C'!H20*(1-Sumary!$B$44)</f>
        <v>103.6</v>
      </c>
      <c r="I20" s="388">
        <f>'Sp 25mm Venetian C'!I20*(1-Sumary!$B$44)</f>
        <v>113.68</v>
      </c>
      <c r="J20" s="388">
        <f>'Sp 25mm Venetian C'!J20*(1-Sumary!$B$44)</f>
        <v>123.76000000000002</v>
      </c>
      <c r="K20" s="388">
        <f>'Sp 25mm Venetian C'!K20*(1-Sumary!$B$44)</f>
        <v>134.96</v>
      </c>
    </row>
    <row r="21" spans="1:11" ht="12.95" customHeight="1" x14ac:dyDescent="0.25">
      <c r="A21" s="378">
        <v>3310</v>
      </c>
      <c r="B21" s="375" t="s">
        <v>854</v>
      </c>
      <c r="C21" s="388">
        <f>'Sp 25mm Venetian C'!C21*(1-Sumary!$B$44)</f>
        <v>53.760000000000005</v>
      </c>
      <c r="D21" s="388">
        <f>'Sp 25mm Venetian C'!D21*(1-Sumary!$B$44)</f>
        <v>64.960000000000008</v>
      </c>
      <c r="E21" s="388">
        <f>'Sp 25mm Venetian C'!E21*(1-Sumary!$B$44)</f>
        <v>75.599999999999994</v>
      </c>
      <c r="F21" s="388">
        <f>'Sp 25mm Venetian C'!F21*(1-Sumary!$B$44)</f>
        <v>84.56</v>
      </c>
      <c r="G21" s="388">
        <f>'Sp 25mm Venetian C'!G21*(1-Sumary!$B$44)</f>
        <v>96.32</v>
      </c>
      <c r="H21" s="388">
        <f>'Sp 25mm Venetian C'!H21*(1-Sumary!$B$44)</f>
        <v>108.08000000000001</v>
      </c>
      <c r="I21" s="388">
        <f>'Sp 25mm Venetian C'!I21*(1-Sumary!$B$44)</f>
        <v>118.72000000000003</v>
      </c>
      <c r="J21" s="388">
        <f>'Sp 25mm Venetian C'!J21*(1-Sumary!$B$44)</f>
        <v>129.92000000000002</v>
      </c>
      <c r="K21" s="388">
        <f>'Sp 25mm Venetian C'!K21*(1-Sumary!$B$44)</f>
        <v>140</v>
      </c>
    </row>
    <row r="22" spans="1:11" ht="12.95" customHeight="1" x14ac:dyDescent="0.25">
      <c r="A22" s="378">
        <v>3460</v>
      </c>
      <c r="B22" s="375" t="s">
        <v>855</v>
      </c>
      <c r="C22" s="388">
        <f>'Sp 25mm Venetian C'!C22*(1-Sumary!$B$44)</f>
        <v>54.320000000000007</v>
      </c>
      <c r="D22" s="388">
        <f>'Sp 25mm Venetian C'!D22*(1-Sumary!$B$44)</f>
        <v>66.640000000000015</v>
      </c>
      <c r="E22" s="388">
        <f>'Sp 25mm Venetian C'!E22*(1-Sumary!$B$44)</f>
        <v>77.28</v>
      </c>
      <c r="F22" s="388">
        <f>'Sp 25mm Venetian C'!F22*(1-Sumary!$B$44)</f>
        <v>87.360000000000014</v>
      </c>
      <c r="G22" s="388">
        <f>'Sp 25mm Venetian C'!G22*(1-Sumary!$B$44)</f>
        <v>101.36000000000001</v>
      </c>
      <c r="H22" s="388">
        <f>'Sp 25mm Venetian C'!H22*(1-Sumary!$B$44)</f>
        <v>110.32000000000002</v>
      </c>
      <c r="I22" s="388">
        <f>'Sp 25mm Venetian C'!I22*(1-Sumary!$B$44)</f>
        <v>123.2</v>
      </c>
      <c r="J22" s="388">
        <f>'Sp 25mm Venetian C'!J22*(1-Sumary!$B$44)</f>
        <v>132.72000000000003</v>
      </c>
      <c r="K22" s="388">
        <f>'Sp 25mm Venetian C'!K22*(1-Sumary!$B$44)</f>
        <v>143.92000000000002</v>
      </c>
    </row>
    <row r="23" spans="1:11" ht="12.95" customHeight="1" x14ac:dyDescent="0.25">
      <c r="A23" s="378">
        <v>3610</v>
      </c>
      <c r="B23" s="375" t="s">
        <v>856</v>
      </c>
      <c r="C23" s="388">
        <f>'Sp 25mm Venetian C'!C23*(1-Sumary!$B$44)</f>
        <v>56</v>
      </c>
      <c r="D23" s="388">
        <f>'Sp 25mm Venetian C'!D23*(1-Sumary!$B$44)</f>
        <v>67.2</v>
      </c>
      <c r="E23" s="388">
        <f>'Sp 25mm Venetian C'!E23*(1-Sumary!$B$44)</f>
        <v>81.760000000000005</v>
      </c>
      <c r="F23" s="388">
        <f>'Sp 25mm Venetian C'!F23*(1-Sumary!$B$44)</f>
        <v>91.840000000000018</v>
      </c>
      <c r="G23" s="388">
        <f>'Sp 25mm Venetian C'!G23*(1-Sumary!$B$44)</f>
        <v>103.6</v>
      </c>
      <c r="H23" s="388">
        <f>'Sp 25mm Venetian C'!H23*(1-Sumary!$B$44)</f>
        <v>114.80000000000001</v>
      </c>
      <c r="I23" s="388">
        <f>'Sp 25mm Venetian C'!I23*(1-Sumary!$B$44)</f>
        <v>126</v>
      </c>
      <c r="J23" s="388">
        <f>'Sp 25mm Venetian C'!J23*(1-Sumary!$B$44)</f>
        <v>137.76000000000002</v>
      </c>
      <c r="K23" s="388">
        <f>'Sp 25mm Venetian C'!K23*(1-Sumary!$B$44)</f>
        <v>150.63999999999999</v>
      </c>
    </row>
    <row r="24" spans="1:11" ht="12.95" customHeight="1" x14ac:dyDescent="0.25">
      <c r="A24" s="378">
        <v>3760</v>
      </c>
      <c r="B24" s="375" t="s">
        <v>857</v>
      </c>
      <c r="C24" s="388">
        <f>'Sp 25mm Venetian C'!C24*(1-Sumary!$B$44)</f>
        <v>58.24</v>
      </c>
      <c r="D24" s="388">
        <f>'Sp 25mm Venetian C'!D24*(1-Sumary!$B$44)</f>
        <v>68.88000000000001</v>
      </c>
      <c r="E24" s="388">
        <f>'Sp 25mm Venetian C'!E24*(1-Sumary!$B$44)</f>
        <v>82.32</v>
      </c>
      <c r="F24" s="388">
        <f>'Sp 25mm Venetian C'!F24*(1-Sumary!$B$44)</f>
        <v>92.960000000000008</v>
      </c>
      <c r="G24" s="388">
        <f>'Sp 25mm Venetian C'!G24*(1-Sumary!$B$44)</f>
        <v>104.72</v>
      </c>
      <c r="H24" s="388">
        <f>'Sp 25mm Venetian C'!H24*(1-Sumary!$B$44)</f>
        <v>118.72000000000003</v>
      </c>
      <c r="I24" s="388">
        <f>'Sp 25mm Venetian C'!I24*(1-Sumary!$B$44)</f>
        <v>130.48000000000002</v>
      </c>
      <c r="J24" s="388">
        <f>'Sp 25mm Venetian C'!J24*(1-Sumary!$B$44)</f>
        <v>142.80000000000001</v>
      </c>
      <c r="K24" s="388">
        <f>'Sp 25mm Venetian C'!K24*(1-Sumary!$B$44)</f>
        <v>155.68000000000004</v>
      </c>
    </row>
    <row r="25" spans="1:11" ht="12.95" customHeight="1" x14ac:dyDescent="0.25">
      <c r="A25" s="378">
        <v>4000</v>
      </c>
      <c r="B25" s="375" t="s">
        <v>858</v>
      </c>
      <c r="C25" s="388">
        <f>'Sp 25mm Venetian C'!C25*(1-Sumary!$B$44)</f>
        <v>59.92</v>
      </c>
      <c r="D25" s="388">
        <f>'Sp 25mm Venetian C'!D25*(1-Sumary!$B$44)</f>
        <v>71.680000000000007</v>
      </c>
      <c r="E25" s="388">
        <f>'Sp 25mm Venetian C'!E25*(1-Sumary!$B$44)</f>
        <v>86.8</v>
      </c>
      <c r="F25" s="388">
        <f>'Sp 25mm Venetian C'!F25*(1-Sumary!$B$44)</f>
        <v>100.24000000000001</v>
      </c>
      <c r="G25" s="388">
        <f>'Sp 25mm Venetian C'!G25*(1-Sumary!$B$44)</f>
        <v>113.12000000000002</v>
      </c>
      <c r="H25" s="388">
        <f>'Sp 25mm Venetian C'!H25*(1-Sumary!$B$44)</f>
        <v>123.76000000000002</v>
      </c>
      <c r="I25" s="388">
        <f>'Sp 25mm Venetian C'!I25*(1-Sumary!$B$44)</f>
        <v>137.76000000000002</v>
      </c>
      <c r="J25" s="388">
        <f>'Sp 25mm Venetian C'!J25*(1-Sumary!$B$44)</f>
        <v>150.63999999999999</v>
      </c>
      <c r="K25" s="388">
        <f>'Sp 25mm Venetian C'!K25*(1-Sumary!$B$44)</f>
        <v>163.52000000000001</v>
      </c>
    </row>
    <row r="26" spans="1:11" ht="12.95" customHeight="1" x14ac:dyDescent="0.3">
      <c r="A26" s="305"/>
    </row>
    <row r="27" spans="1:11" ht="12.95" customHeight="1" x14ac:dyDescent="0.25">
      <c r="A27" s="267"/>
      <c r="B27" s="268"/>
      <c r="C27" s="269">
        <v>1810</v>
      </c>
      <c r="D27" s="269">
        <v>1960</v>
      </c>
      <c r="E27" s="269">
        <v>2110</v>
      </c>
      <c r="F27" s="269">
        <v>2260</v>
      </c>
      <c r="G27" s="269">
        <v>2410</v>
      </c>
      <c r="H27" s="269">
        <v>2560</v>
      </c>
      <c r="I27" s="274">
        <v>2710</v>
      </c>
      <c r="J27" s="274">
        <v>2860</v>
      </c>
      <c r="K27" s="274">
        <v>3010</v>
      </c>
    </row>
    <row r="28" spans="1:11" s="202" customFormat="1" ht="12.95" customHeight="1" x14ac:dyDescent="0.25">
      <c r="A28" s="374"/>
      <c r="B28" s="375"/>
      <c r="C28" s="376" t="s">
        <v>844</v>
      </c>
      <c r="D28" s="376" t="s">
        <v>845</v>
      </c>
      <c r="E28" s="376" t="s">
        <v>846</v>
      </c>
      <c r="F28" s="376" t="s">
        <v>847</v>
      </c>
      <c r="G28" s="376" t="s">
        <v>848</v>
      </c>
      <c r="H28" s="376" t="s">
        <v>849</v>
      </c>
      <c r="I28" s="377" t="s">
        <v>850</v>
      </c>
      <c r="J28" s="377" t="s">
        <v>851</v>
      </c>
      <c r="K28" s="377" t="s">
        <v>852</v>
      </c>
    </row>
    <row r="29" spans="1:11" s="202" customFormat="1" ht="12.95" customHeight="1" x14ac:dyDescent="0.25">
      <c r="A29" s="378">
        <v>610</v>
      </c>
      <c r="B29" s="375" t="s">
        <v>843</v>
      </c>
      <c r="C29" s="388">
        <f>'Sp 25mm Venetian C'!C29*(1-Sumary!$B$44)</f>
        <v>49.28</v>
      </c>
      <c r="D29" s="388">
        <f>'Sp 25mm Venetian C'!D29*(1-Sumary!$B$44)</f>
        <v>53.760000000000005</v>
      </c>
      <c r="E29" s="388">
        <f>'Sp 25mm Venetian C'!E29*(1-Sumary!$B$44)</f>
        <v>54.320000000000007</v>
      </c>
      <c r="F29" s="388">
        <f>'Sp 25mm Venetian C'!F29*(1-Sumary!$B$44)</f>
        <v>58.24</v>
      </c>
      <c r="G29" s="388">
        <f>'Sp 25mm Venetian C'!G29*(1-Sumary!$B$44)</f>
        <v>59.92</v>
      </c>
      <c r="H29" s="388">
        <f>'Sp 25mm Venetian C'!H29*(1-Sumary!$B$44)</f>
        <v>64.960000000000008</v>
      </c>
      <c r="I29" s="388">
        <f>'Sp 25mm Venetian C'!I29*(1-Sumary!$B$44)</f>
        <v>65.52</v>
      </c>
      <c r="J29" s="388">
        <f>'Sp 25mm Venetian C'!J29*(1-Sumary!$B$44)</f>
        <v>67.2</v>
      </c>
      <c r="K29" s="388">
        <f>'Sp 25mm Venetian C'!K29*(1-Sumary!$B$44)</f>
        <v>70.56</v>
      </c>
    </row>
    <row r="30" spans="1:11" s="202" customFormat="1" ht="12.95" customHeight="1" x14ac:dyDescent="0.25">
      <c r="A30" s="378">
        <v>760</v>
      </c>
      <c r="B30" s="375" t="s">
        <v>836</v>
      </c>
      <c r="C30" s="388">
        <f>'Sp 25mm Venetian C'!C30*(1-Sumary!$B$44)</f>
        <v>54.320000000000007</v>
      </c>
      <c r="D30" s="388">
        <f>'Sp 25mm Venetian C'!D30*(1-Sumary!$B$44)</f>
        <v>58.8</v>
      </c>
      <c r="E30" s="388">
        <f>'Sp 25mm Venetian C'!E30*(1-Sumary!$B$44)</f>
        <v>63.840000000000018</v>
      </c>
      <c r="F30" s="388">
        <f>'Sp 25mm Venetian C'!F30*(1-Sumary!$B$44)</f>
        <v>65.52</v>
      </c>
      <c r="G30" s="388">
        <f>'Sp 25mm Venetian C'!G30*(1-Sumary!$B$44)</f>
        <v>67.2</v>
      </c>
      <c r="H30" s="388">
        <f>'Sp 25mm Venetian C'!H30*(1-Sumary!$B$44)</f>
        <v>70.56</v>
      </c>
      <c r="I30" s="388">
        <f>'Sp 25mm Venetian C'!I30*(1-Sumary!$B$44)</f>
        <v>75.599999999999994</v>
      </c>
      <c r="J30" s="388">
        <f>'Sp 25mm Venetian C'!J30*(1-Sumary!$B$44)</f>
        <v>77.28</v>
      </c>
      <c r="K30" s="388">
        <f>'Sp 25mm Venetian C'!K30*(1-Sumary!$B$44)</f>
        <v>81.760000000000005</v>
      </c>
    </row>
    <row r="31" spans="1:11" s="202" customFormat="1" ht="12.95" customHeight="1" x14ac:dyDescent="0.25">
      <c r="A31" s="378">
        <v>910</v>
      </c>
      <c r="B31" s="375" t="s">
        <v>837</v>
      </c>
      <c r="C31" s="388">
        <f>'Sp 25mm Venetian C'!C31*(1-Sumary!$B$44)</f>
        <v>59.92</v>
      </c>
      <c r="D31" s="388">
        <f>'Sp 25mm Venetian C'!D31*(1-Sumary!$B$44)</f>
        <v>64.960000000000008</v>
      </c>
      <c r="E31" s="388">
        <f>'Sp 25mm Venetian C'!E31*(1-Sumary!$B$44)</f>
        <v>67.2</v>
      </c>
      <c r="F31" s="388">
        <f>'Sp 25mm Venetian C'!F31*(1-Sumary!$B$44)</f>
        <v>70.56</v>
      </c>
      <c r="G31" s="388">
        <f>'Sp 25mm Venetian C'!G31*(1-Sumary!$B$44)</f>
        <v>76.160000000000011</v>
      </c>
      <c r="H31" s="388">
        <f>'Sp 25mm Venetian C'!H31*(1-Sumary!$B$44)</f>
        <v>78.960000000000008</v>
      </c>
      <c r="I31" s="388">
        <f>'Sp 25mm Venetian C'!I31*(1-Sumary!$B$44)</f>
        <v>82.32</v>
      </c>
      <c r="J31" s="388">
        <f>'Sp 25mm Venetian C'!J31*(1-Sumary!$B$44)</f>
        <v>86.8</v>
      </c>
      <c r="K31" s="388">
        <f>'Sp 25mm Venetian C'!K31*(1-Sumary!$B$44)</f>
        <v>90.160000000000011</v>
      </c>
    </row>
    <row r="32" spans="1:11" s="202" customFormat="1" ht="12.95" customHeight="1" x14ac:dyDescent="0.25">
      <c r="A32" s="378">
        <v>1060</v>
      </c>
      <c r="B32" s="375" t="s">
        <v>838</v>
      </c>
      <c r="C32" s="388">
        <f>'Sp 25mm Venetian C'!C32*(1-Sumary!$B$44)</f>
        <v>66.640000000000015</v>
      </c>
      <c r="D32" s="388">
        <f>'Sp 25mm Venetian C'!D32*(1-Sumary!$B$44)</f>
        <v>68.88000000000001</v>
      </c>
      <c r="E32" s="388">
        <f>'Sp 25mm Venetian C'!E32*(1-Sumary!$B$44)</f>
        <v>75.599999999999994</v>
      </c>
      <c r="F32" s="388">
        <f>'Sp 25mm Venetian C'!F32*(1-Sumary!$B$44)</f>
        <v>78.960000000000008</v>
      </c>
      <c r="G32" s="388">
        <f>'Sp 25mm Venetian C'!G32*(1-Sumary!$B$44)</f>
        <v>82.32</v>
      </c>
      <c r="H32" s="388">
        <f>'Sp 25mm Venetian C'!H32*(1-Sumary!$B$44)</f>
        <v>86.8</v>
      </c>
      <c r="I32" s="388">
        <f>'Sp 25mm Venetian C'!I32*(1-Sumary!$B$44)</f>
        <v>91.840000000000018</v>
      </c>
      <c r="J32" s="388">
        <f>'Sp 25mm Venetian C'!J32*(1-Sumary!$B$44)</f>
        <v>92.960000000000008</v>
      </c>
      <c r="K32" s="388">
        <f>'Sp 25mm Venetian C'!K32*(1-Sumary!$B$44)</f>
        <v>100.24000000000001</v>
      </c>
    </row>
    <row r="33" spans="1:11" s="202" customFormat="1" ht="12.95" customHeight="1" x14ac:dyDescent="0.25">
      <c r="A33" s="378">
        <v>1210</v>
      </c>
      <c r="B33" s="375" t="s">
        <v>839</v>
      </c>
      <c r="C33" s="388">
        <f>'Sp 25mm Venetian C'!C33*(1-Sumary!$B$44)</f>
        <v>71.680000000000007</v>
      </c>
      <c r="D33" s="388">
        <f>'Sp 25mm Venetian C'!D33*(1-Sumary!$B$44)</f>
        <v>76.160000000000011</v>
      </c>
      <c r="E33" s="388">
        <f>'Sp 25mm Venetian C'!E33*(1-Sumary!$B$44)</f>
        <v>81.760000000000005</v>
      </c>
      <c r="F33" s="388">
        <f>'Sp 25mm Venetian C'!F33*(1-Sumary!$B$44)</f>
        <v>84.56</v>
      </c>
      <c r="G33" s="388">
        <f>'Sp 25mm Venetian C'!G33*(1-Sumary!$B$44)</f>
        <v>90.160000000000011</v>
      </c>
      <c r="H33" s="388">
        <f>'Sp 25mm Venetian C'!H33*(1-Sumary!$B$44)</f>
        <v>92.960000000000008</v>
      </c>
      <c r="I33" s="388">
        <f>'Sp 25mm Venetian C'!I33*(1-Sumary!$B$44)</f>
        <v>100.24000000000001</v>
      </c>
      <c r="J33" s="388">
        <f>'Sp 25mm Venetian C'!J33*(1-Sumary!$B$44)</f>
        <v>103.6</v>
      </c>
      <c r="K33" s="388">
        <f>'Sp 25mm Venetian C'!K33*(1-Sumary!$B$44)</f>
        <v>108.08000000000001</v>
      </c>
    </row>
    <row r="34" spans="1:11" s="202" customFormat="1" ht="12.95" customHeight="1" x14ac:dyDescent="0.25">
      <c r="A34" s="378">
        <v>1360</v>
      </c>
      <c r="B34" s="375" t="s">
        <v>840</v>
      </c>
      <c r="C34" s="388">
        <f>'Sp 25mm Venetian C'!C34*(1-Sumary!$B$44)</f>
        <v>77.28</v>
      </c>
      <c r="D34" s="388">
        <f>'Sp 25mm Venetian C'!D34*(1-Sumary!$B$44)</f>
        <v>82.32</v>
      </c>
      <c r="E34" s="388">
        <f>'Sp 25mm Venetian C'!E34*(1-Sumary!$B$44)</f>
        <v>87.360000000000014</v>
      </c>
      <c r="F34" s="388">
        <f>'Sp 25mm Venetian C'!F34*(1-Sumary!$B$44)</f>
        <v>92.4</v>
      </c>
      <c r="G34" s="388">
        <f>'Sp 25mm Venetian C'!G34*(1-Sumary!$B$44)</f>
        <v>96.32</v>
      </c>
      <c r="H34" s="388">
        <f>'Sp 25mm Venetian C'!H34*(1-Sumary!$B$44)</f>
        <v>102.48</v>
      </c>
      <c r="I34" s="388">
        <f>'Sp 25mm Venetian C'!I34*(1-Sumary!$B$44)</f>
        <v>108.08000000000001</v>
      </c>
      <c r="J34" s="388">
        <f>'Sp 25mm Venetian C'!J34*(1-Sumary!$B$44)</f>
        <v>113.12000000000002</v>
      </c>
      <c r="K34" s="388">
        <f>'Sp 25mm Venetian C'!K34*(1-Sumary!$B$44)</f>
        <v>115.36000000000001</v>
      </c>
    </row>
    <row r="35" spans="1:11" s="202" customFormat="1" ht="12.95" customHeight="1" x14ac:dyDescent="0.25">
      <c r="A35" s="378">
        <v>1510</v>
      </c>
      <c r="B35" s="375" t="s">
        <v>841</v>
      </c>
      <c r="C35" s="388">
        <f>'Sp 25mm Venetian C'!C35*(1-Sumary!$B$44)</f>
        <v>83.440000000000012</v>
      </c>
      <c r="D35" s="388">
        <f>'Sp 25mm Venetian C'!D35*(1-Sumary!$B$44)</f>
        <v>87.360000000000014</v>
      </c>
      <c r="E35" s="388">
        <f>'Sp 25mm Venetian C'!E35*(1-Sumary!$B$44)</f>
        <v>92.960000000000008</v>
      </c>
      <c r="F35" s="388">
        <f>'Sp 25mm Venetian C'!F35*(1-Sumary!$B$44)</f>
        <v>101.36000000000001</v>
      </c>
      <c r="G35" s="388">
        <f>'Sp 25mm Venetian C'!G35*(1-Sumary!$B$44)</f>
        <v>104.16000000000001</v>
      </c>
      <c r="H35" s="388">
        <f>'Sp 25mm Venetian C'!H35*(1-Sumary!$B$44)</f>
        <v>110.32000000000002</v>
      </c>
      <c r="I35" s="388">
        <f>'Sp 25mm Venetian C'!I35*(1-Sumary!$B$44)</f>
        <v>114.80000000000001</v>
      </c>
      <c r="J35" s="388">
        <f>'Sp 25mm Venetian C'!J35*(1-Sumary!$B$44)</f>
        <v>121.52000000000001</v>
      </c>
      <c r="K35" s="388">
        <f>'Sp 25mm Venetian C'!K35*(1-Sumary!$B$44)</f>
        <v>126</v>
      </c>
    </row>
    <row r="36" spans="1:11" s="202" customFormat="1" ht="12.95" customHeight="1" x14ac:dyDescent="0.25">
      <c r="A36" s="378">
        <v>1660</v>
      </c>
      <c r="B36" s="375" t="s">
        <v>842</v>
      </c>
      <c r="C36" s="388">
        <f>'Sp 25mm Venetian C'!C36*(1-Sumary!$B$44)</f>
        <v>90.160000000000011</v>
      </c>
      <c r="D36" s="388">
        <f>'Sp 25mm Venetian C'!D36*(1-Sumary!$B$44)</f>
        <v>92.960000000000008</v>
      </c>
      <c r="E36" s="388">
        <f>'Sp 25mm Venetian C'!E36*(1-Sumary!$B$44)</f>
        <v>101.36000000000001</v>
      </c>
      <c r="F36" s="388">
        <f>'Sp 25mm Venetian C'!F36*(1-Sumary!$B$44)</f>
        <v>104.72</v>
      </c>
      <c r="G36" s="388">
        <f>'Sp 25mm Venetian C'!G36*(1-Sumary!$B$44)</f>
        <v>113.12000000000002</v>
      </c>
      <c r="H36" s="388">
        <f>'Sp 25mm Venetian C'!H36*(1-Sumary!$B$44)</f>
        <v>118.72000000000003</v>
      </c>
      <c r="I36" s="388">
        <f>'Sp 25mm Venetian C'!I36*(1-Sumary!$B$44)</f>
        <v>123.76000000000002</v>
      </c>
      <c r="J36" s="388">
        <f>'Sp 25mm Venetian C'!J36*(1-Sumary!$B$44)</f>
        <v>129.92000000000002</v>
      </c>
      <c r="K36" s="388">
        <f>'Sp 25mm Venetian C'!K36*(1-Sumary!$B$44)</f>
        <v>134.96</v>
      </c>
    </row>
    <row r="37" spans="1:11" s="202" customFormat="1" ht="12.95" customHeight="1" x14ac:dyDescent="0.25">
      <c r="A37" s="378">
        <v>1810</v>
      </c>
      <c r="B37" s="375" t="s">
        <v>844</v>
      </c>
      <c r="C37" s="388">
        <f>'Sp 25mm Venetian C'!C37*(1-Sumary!$B$44)</f>
        <v>92.960000000000008</v>
      </c>
      <c r="D37" s="388">
        <f>'Sp 25mm Venetian C'!D37*(1-Sumary!$B$44)</f>
        <v>101.36000000000001</v>
      </c>
      <c r="E37" s="388">
        <f>'Sp 25mm Venetian C'!E37*(1-Sumary!$B$44)</f>
        <v>108.08000000000001</v>
      </c>
      <c r="F37" s="388">
        <f>'Sp 25mm Venetian C'!F37*(1-Sumary!$B$44)</f>
        <v>113.68</v>
      </c>
      <c r="G37" s="388">
        <f>'Sp 25mm Venetian C'!G37*(1-Sumary!$B$44)</f>
        <v>120.4</v>
      </c>
      <c r="H37" s="388">
        <f>'Sp 25mm Venetian C'!H37*(1-Sumary!$B$44)</f>
        <v>126</v>
      </c>
      <c r="I37" s="388">
        <f>'Sp 25mm Venetian C'!I37*(1-Sumary!$B$44)</f>
        <v>131.6</v>
      </c>
      <c r="J37" s="388">
        <f>'Sp 25mm Venetian C'!J37*(1-Sumary!$B$44)</f>
        <v>137.76000000000002</v>
      </c>
      <c r="K37" s="388">
        <f>'Sp 25mm Venetian C'!K37*(1-Sumary!$B$44)</f>
        <v>143.92000000000002</v>
      </c>
    </row>
    <row r="38" spans="1:11" s="202" customFormat="1" ht="12.95" customHeight="1" x14ac:dyDescent="0.25">
      <c r="A38" s="378">
        <v>1960</v>
      </c>
      <c r="B38" s="375" t="s">
        <v>845</v>
      </c>
      <c r="C38" s="388">
        <f>'Sp 25mm Venetian C'!C38*(1-Sumary!$B$44)</f>
        <v>101.36000000000001</v>
      </c>
      <c r="D38" s="388">
        <f>'Sp 25mm Venetian C'!D38*(1-Sumary!$B$44)</f>
        <v>104.72</v>
      </c>
      <c r="E38" s="388">
        <f>'Sp 25mm Venetian C'!E38*(1-Sumary!$B$44)</f>
        <v>113.68</v>
      </c>
      <c r="F38" s="388">
        <f>'Sp 25mm Venetian C'!F38*(1-Sumary!$B$44)</f>
        <v>120.4</v>
      </c>
      <c r="G38" s="388">
        <f>'Sp 25mm Venetian C'!G38*(1-Sumary!$B$44)</f>
        <v>128.24</v>
      </c>
      <c r="H38" s="388">
        <f>'Sp 25mm Venetian C'!H38*(1-Sumary!$B$44)</f>
        <v>132.72000000000003</v>
      </c>
      <c r="I38" s="388">
        <f>'Sp 25mm Venetian C'!I38*(1-Sumary!$B$44)</f>
        <v>141.12</v>
      </c>
      <c r="J38" s="388">
        <f>'Sp 25mm Venetian C'!J38*(1-Sumary!$B$44)</f>
        <v>147.28000000000003</v>
      </c>
      <c r="K38" s="388">
        <f>'Sp 25mm Venetian C'!K38*(1-Sumary!$B$44)</f>
        <v>152.88000000000002</v>
      </c>
    </row>
    <row r="39" spans="1:11" s="202" customFormat="1" ht="12.95" customHeight="1" x14ac:dyDescent="0.25">
      <c r="A39" s="378">
        <v>2110</v>
      </c>
      <c r="B39" s="375" t="s">
        <v>846</v>
      </c>
      <c r="C39" s="388">
        <f>'Sp 25mm Venetian C'!C39*(1-Sumary!$B$44)</f>
        <v>104.72</v>
      </c>
      <c r="D39" s="388">
        <f>'Sp 25mm Venetian C'!D39*(1-Sumary!$B$44)</f>
        <v>113.12000000000002</v>
      </c>
      <c r="E39" s="388">
        <f>'Sp 25mm Venetian C'!E39*(1-Sumary!$B$44)</f>
        <v>120.4</v>
      </c>
      <c r="F39" s="388">
        <f>'Sp 25mm Venetian C'!F39*(1-Sumary!$B$44)</f>
        <v>128.24</v>
      </c>
      <c r="G39" s="388">
        <f>'Sp 25mm Venetian C'!G39*(1-Sumary!$B$44)</f>
        <v>134.96</v>
      </c>
      <c r="H39" s="388">
        <f>'Sp 25mm Venetian C'!H39*(1-Sumary!$B$44)</f>
        <v>141.12</v>
      </c>
      <c r="I39" s="388">
        <f>'Sp 25mm Venetian C'!I39*(1-Sumary!$B$44)</f>
        <v>148.4</v>
      </c>
      <c r="J39" s="388">
        <f>'Sp 25mm Venetian C'!J39*(1-Sumary!$B$44)</f>
        <v>156.80000000000001</v>
      </c>
      <c r="K39" s="388">
        <f>'Sp 25mm Venetian C'!K39*(1-Sumary!$B$44)</f>
        <v>161.84</v>
      </c>
    </row>
    <row r="40" spans="1:11" s="202" customFormat="1" ht="12.95" customHeight="1" x14ac:dyDescent="0.25">
      <c r="A40" s="378">
        <v>2260</v>
      </c>
      <c r="B40" s="375" t="s">
        <v>847</v>
      </c>
      <c r="C40" s="388">
        <f>'Sp 25mm Venetian C'!C40*(1-Sumary!$B$44)</f>
        <v>110.32000000000002</v>
      </c>
      <c r="D40" s="388">
        <f>'Sp 25mm Venetian C'!D40*(1-Sumary!$B$44)</f>
        <v>118.72000000000003</v>
      </c>
      <c r="E40" s="388">
        <f>'Sp 25mm Venetian C'!E40*(1-Sumary!$B$44)</f>
        <v>126</v>
      </c>
      <c r="F40" s="388">
        <f>'Sp 25mm Venetian C'!F40*(1-Sumary!$B$44)</f>
        <v>132.72000000000003</v>
      </c>
      <c r="G40" s="388">
        <f>'Sp 25mm Venetian C'!G40*(1-Sumary!$B$44)</f>
        <v>141.12</v>
      </c>
      <c r="H40" s="388">
        <f>'Sp 25mm Venetian C'!H40*(1-Sumary!$B$44)</f>
        <v>148.4</v>
      </c>
      <c r="I40" s="388">
        <f>'Sp 25mm Venetian C'!I40*(1-Sumary!$B$44)</f>
        <v>157.92000000000002</v>
      </c>
      <c r="J40" s="388">
        <f>'Sp 25mm Venetian C'!J40*(1-Sumary!$B$44)</f>
        <v>166.32000000000002</v>
      </c>
      <c r="K40" s="388">
        <f>'Sp 25mm Venetian C'!K40*(1-Sumary!$B$44)</f>
        <v>172.48000000000002</v>
      </c>
    </row>
    <row r="41" spans="1:11" s="202" customFormat="1" ht="12.95" customHeight="1" x14ac:dyDescent="0.25">
      <c r="A41" s="378">
        <v>2410</v>
      </c>
      <c r="B41" s="375" t="s">
        <v>848</v>
      </c>
      <c r="C41" s="388">
        <f>'Sp 25mm Venetian C'!C41*(1-Sumary!$B$44)</f>
        <v>115.36000000000001</v>
      </c>
      <c r="D41" s="388">
        <f>'Sp 25mm Venetian C'!D41*(1-Sumary!$B$44)</f>
        <v>123.76000000000002</v>
      </c>
      <c r="E41" s="388">
        <f>'Sp 25mm Venetian C'!E41*(1-Sumary!$B$44)</f>
        <v>132.72000000000003</v>
      </c>
      <c r="F41" s="388">
        <f>'Sp 25mm Venetian C'!F41*(1-Sumary!$B$44)</f>
        <v>141.12</v>
      </c>
      <c r="G41" s="388">
        <f>'Sp 25mm Venetian C'!G41*(1-Sumary!$B$44)</f>
        <v>148.4</v>
      </c>
      <c r="H41" s="388">
        <f>'Sp 25mm Venetian C'!H41*(1-Sumary!$B$44)</f>
        <v>157.92000000000002</v>
      </c>
      <c r="I41" s="388">
        <f>'Sp 25mm Venetian C'!I41*(1-Sumary!$B$44)</f>
        <v>166.32000000000002</v>
      </c>
      <c r="J41" s="388">
        <f>'Sp 25mm Venetian C'!J41*(1-Sumary!$B$44)</f>
        <v>172.48000000000002</v>
      </c>
      <c r="K41" s="388">
        <f>'Sp 25mm Venetian C'!K41*(1-Sumary!$B$44)</f>
        <v>181.44</v>
      </c>
    </row>
    <row r="42" spans="1:11" s="202" customFormat="1" ht="12.95" customHeight="1" x14ac:dyDescent="0.25">
      <c r="A42" s="378">
        <v>2560</v>
      </c>
      <c r="B42" s="375" t="s">
        <v>849</v>
      </c>
      <c r="C42" s="388">
        <f>'Sp 25mm Venetian C'!C42*(1-Sumary!$B$44)</f>
        <v>123.2</v>
      </c>
      <c r="D42" s="388">
        <f>'Sp 25mm Venetian C'!D42*(1-Sumary!$B$44)</f>
        <v>130.48000000000002</v>
      </c>
      <c r="E42" s="388">
        <f>'Sp 25mm Venetian C'!E42*(1-Sumary!$B$44)</f>
        <v>140</v>
      </c>
      <c r="F42" s="388">
        <f>'Sp 25mm Venetian C'!F42*(1-Sumary!$B$44)</f>
        <v>148.4</v>
      </c>
      <c r="G42" s="388">
        <f>'Sp 25mm Venetian C'!G42*(1-Sumary!$B$44)</f>
        <v>156.80000000000001</v>
      </c>
      <c r="H42" s="388">
        <f>'Sp 25mm Venetian C'!H42*(1-Sumary!$B$44)</f>
        <v>166.32000000000002</v>
      </c>
      <c r="I42" s="388">
        <f>'Sp 25mm Venetian C'!I42*(1-Sumary!$B$44)</f>
        <v>172.48000000000002</v>
      </c>
      <c r="J42" s="388">
        <f>'Sp 25mm Venetian C'!J42*(1-Sumary!$B$44)</f>
        <v>181.44</v>
      </c>
      <c r="K42" s="388">
        <f>'Sp 25mm Venetian C'!K42*(1-Sumary!$B$44)</f>
        <v>191.52</v>
      </c>
    </row>
    <row r="43" spans="1:11" s="202" customFormat="1" ht="12.95" customHeight="1" x14ac:dyDescent="0.25">
      <c r="A43" s="378">
        <v>2710</v>
      </c>
      <c r="B43" s="375" t="s">
        <v>850</v>
      </c>
      <c r="C43" s="388">
        <f>'Sp 25mm Venetian C'!C43*(1-Sumary!$B$44)</f>
        <v>128.24</v>
      </c>
      <c r="D43" s="388">
        <f>'Sp 25mm Venetian C'!D43*(1-Sumary!$B$44)</f>
        <v>136.63999999999999</v>
      </c>
      <c r="E43" s="388">
        <f>'Sp 25mm Venetian C'!E43*(1-Sumary!$B$44)</f>
        <v>146.72000000000003</v>
      </c>
      <c r="F43" s="388">
        <f>'Sp 25mm Venetian C'!F43*(1-Sumary!$B$44)</f>
        <v>155.68000000000004</v>
      </c>
      <c r="G43" s="388">
        <f>'Sp 25mm Venetian C'!G43*(1-Sumary!$B$44)</f>
        <v>163.52000000000001</v>
      </c>
      <c r="H43" s="388">
        <f>'Sp 25mm Venetian C'!H43*(1-Sumary!$B$44)</f>
        <v>172.48000000000002</v>
      </c>
      <c r="I43" s="388">
        <f>'Sp 25mm Venetian C'!I43*(1-Sumary!$B$44)</f>
        <v>181.44</v>
      </c>
      <c r="J43" s="388">
        <f>'Sp 25mm Venetian C'!J43*(1-Sumary!$B$44)</f>
        <v>191.52</v>
      </c>
      <c r="K43" s="388">
        <f>'Sp 25mm Venetian C'!K43*(1-Sumary!$B$44)</f>
        <v>199.36</v>
      </c>
    </row>
    <row r="44" spans="1:11" s="202" customFormat="1" ht="12.95" customHeight="1" x14ac:dyDescent="0.25">
      <c r="A44" s="378">
        <v>2860</v>
      </c>
      <c r="B44" s="375" t="s">
        <v>851</v>
      </c>
      <c r="C44" s="388">
        <f>'Sp 25mm Venetian C'!C44*(1-Sumary!$B$44)</f>
        <v>132.72000000000003</v>
      </c>
      <c r="D44" s="388">
        <f>'Sp 25mm Venetian C'!D44*(1-Sumary!$B$44)</f>
        <v>142.80000000000001</v>
      </c>
      <c r="E44" s="388">
        <f>'Sp 25mm Venetian C'!E44*(1-Sumary!$B$44)</f>
        <v>152.88000000000002</v>
      </c>
      <c r="F44" s="388">
        <f>'Sp 25mm Venetian C'!F44*(1-Sumary!$B$44)</f>
        <v>161.84</v>
      </c>
      <c r="G44" s="388">
        <f>'Sp 25mm Venetian C'!G44*(1-Sumary!$B$44)</f>
        <v>171.36</v>
      </c>
      <c r="H44" s="388">
        <f>'Sp 25mm Venetian C'!H44*(1-Sumary!$B$44)</f>
        <v>180.32000000000002</v>
      </c>
      <c r="I44" s="388">
        <f>'Sp 25mm Venetian C'!I44*(1-Sumary!$B$44)</f>
        <v>189.84</v>
      </c>
      <c r="J44" s="388">
        <f>'Sp 25mm Venetian C'!J44*(1-Sumary!$B$44)</f>
        <v>199.36</v>
      </c>
      <c r="K44" s="388">
        <f>'Sp 25mm Venetian C'!K44*(1-Sumary!$B$44)</f>
        <v>209.44</v>
      </c>
    </row>
    <row r="45" spans="1:11" s="202" customFormat="1" ht="12.95" customHeight="1" x14ac:dyDescent="0.25">
      <c r="A45" s="378">
        <v>3010</v>
      </c>
      <c r="B45" s="375" t="s">
        <v>852</v>
      </c>
      <c r="C45" s="388">
        <f>'Sp 25mm Venetian C'!C45*(1-Sumary!$B$44)</f>
        <v>140</v>
      </c>
      <c r="D45" s="388">
        <f>'Sp 25mm Venetian C'!D45*(1-Sumary!$B$44)</f>
        <v>148.4</v>
      </c>
      <c r="E45" s="388">
        <f>'Sp 25mm Venetian C'!E45*(1-Sumary!$B$44)</f>
        <v>159.6</v>
      </c>
      <c r="F45" s="388">
        <f>'Sp 25mm Venetian C'!F45*(1-Sumary!$B$44)</f>
        <v>168.56</v>
      </c>
      <c r="G45" s="388">
        <f>'Sp 25mm Venetian C'!G45*(1-Sumary!$B$44)</f>
        <v>179.2</v>
      </c>
      <c r="H45" s="388">
        <f>'Sp 25mm Venetian C'!H45*(1-Sumary!$B$44)</f>
        <v>189.28000000000003</v>
      </c>
      <c r="I45" s="388">
        <f>'Sp 25mm Venetian C'!I45*(1-Sumary!$B$44)</f>
        <v>197.12</v>
      </c>
      <c r="J45" s="388">
        <f>'Sp 25mm Venetian C'!J45*(1-Sumary!$B$44)</f>
        <v>207.76000000000002</v>
      </c>
      <c r="K45" s="388">
        <f>'Sp 25mm Venetian C'!K45*(1-Sumary!$B$44)</f>
        <v>218.4</v>
      </c>
    </row>
    <row r="46" spans="1:11" s="202" customFormat="1" ht="12.95" customHeight="1" x14ac:dyDescent="0.25">
      <c r="A46" s="378">
        <v>3160</v>
      </c>
      <c r="B46" s="375" t="s">
        <v>853</v>
      </c>
      <c r="C46" s="388">
        <f>'Sp 25mm Venetian C'!C46*(1-Sumary!$B$44)</f>
        <v>143.92000000000002</v>
      </c>
      <c r="D46" s="388">
        <f>'Sp 25mm Venetian C'!D46*(1-Sumary!$B$44)</f>
        <v>155.68000000000004</v>
      </c>
      <c r="E46" s="388">
        <f>'Sp 25mm Venetian C'!E46*(1-Sumary!$B$44)</f>
        <v>166.32000000000002</v>
      </c>
      <c r="F46" s="388">
        <f>'Sp 25mm Venetian C'!F46*(1-Sumary!$B$44)</f>
        <v>175.84</v>
      </c>
      <c r="G46" s="388">
        <f>'Sp 25mm Venetian C'!G46*(1-Sumary!$B$44)</f>
        <v>185.92000000000002</v>
      </c>
      <c r="H46" s="388">
        <f>'Sp 25mm Venetian C'!H46*(1-Sumary!$B$44)</f>
        <v>196</v>
      </c>
      <c r="I46" s="388">
        <f>'Sp 25mm Venetian C'!I46*(1-Sumary!$B$44)</f>
        <v>206.08000000000004</v>
      </c>
      <c r="J46" s="388">
        <f>'Sp 25mm Venetian C'!J46*(1-Sumary!$B$44)</f>
        <v>216.72000000000003</v>
      </c>
      <c r="K46" s="388">
        <f>'Sp 25mm Venetian C'!K46*(1-Sumary!$B$44)</f>
        <v>227.36</v>
      </c>
    </row>
    <row r="47" spans="1:11" s="202" customFormat="1" ht="12.95" customHeight="1" x14ac:dyDescent="0.25">
      <c r="A47" s="378">
        <v>3310</v>
      </c>
      <c r="B47" s="375" t="s">
        <v>854</v>
      </c>
      <c r="C47" s="388">
        <f>'Sp 25mm Venetian C'!C47*(1-Sumary!$B$44)</f>
        <v>150.63999999999999</v>
      </c>
      <c r="D47" s="388">
        <f>'Sp 25mm Venetian C'!D47*(1-Sumary!$B$44)</f>
        <v>160.72000000000003</v>
      </c>
      <c r="E47" s="388">
        <f>'Sp 25mm Venetian C'!E47*(1-Sumary!$B$44)</f>
        <v>171.36</v>
      </c>
      <c r="F47" s="388">
        <f>'Sp 25mm Venetian C'!F47*(1-Sumary!$B$44)</f>
        <v>181.44</v>
      </c>
      <c r="G47" s="388">
        <f>'Sp 25mm Venetian C'!G47*(1-Sumary!$B$44)</f>
        <v>194.88000000000002</v>
      </c>
      <c r="H47" s="388">
        <f>'Sp 25mm Venetian C'!H47*(1-Sumary!$B$44)</f>
        <v>204.96</v>
      </c>
      <c r="I47" s="388">
        <f>'Sp 25mm Venetian C'!I47*(1-Sumary!$B$44)</f>
        <v>216.16000000000003</v>
      </c>
      <c r="J47" s="388">
        <f>'Sp 25mm Venetian C'!J47*(1-Sumary!$B$44)</f>
        <v>226.8</v>
      </c>
      <c r="K47" s="388">
        <f>'Sp 25mm Venetian C'!K47*(1-Sumary!$B$44)</f>
        <v>236.32000000000002</v>
      </c>
    </row>
    <row r="48" spans="1:11" s="202" customFormat="1" ht="12.95" customHeight="1" x14ac:dyDescent="0.25">
      <c r="A48" s="378">
        <v>3460</v>
      </c>
      <c r="B48" s="375" t="s">
        <v>855</v>
      </c>
      <c r="C48" s="388">
        <f>'Sp 25mm Venetian C'!C48*(1-Sumary!$B$44)</f>
        <v>156.80000000000001</v>
      </c>
      <c r="D48" s="388">
        <f>'Sp 25mm Venetian C'!D48*(1-Sumary!$B$44)</f>
        <v>168</v>
      </c>
      <c r="E48" s="388">
        <f>'Sp 25mm Venetian C'!E48*(1-Sumary!$B$44)</f>
        <v>179.2</v>
      </c>
      <c r="F48" s="388">
        <f>'Sp 25mm Venetian C'!F48*(1-Sumary!$B$44)</f>
        <v>189.84</v>
      </c>
      <c r="G48" s="388">
        <f>'Sp 25mm Venetian C'!G48*(1-Sumary!$B$44)</f>
        <v>199.36</v>
      </c>
      <c r="H48" s="388">
        <f>'Sp 25mm Venetian C'!H48*(1-Sumary!$B$44)</f>
        <v>213.36</v>
      </c>
      <c r="I48" s="388">
        <f>'Sp 25mm Venetian C'!I48*(1-Sumary!$B$44)</f>
        <v>222.32000000000002</v>
      </c>
      <c r="J48" s="388">
        <f>'Sp 25mm Venetian C'!J48*(1-Sumary!$B$44)</f>
        <v>235.76</v>
      </c>
      <c r="K48" s="388">
        <f>'Sp 25mm Venetian C'!K48*(1-Sumary!$B$44)</f>
        <v>245.27999999999997</v>
      </c>
    </row>
    <row r="49" spans="1:11" s="202" customFormat="1" ht="12.95" customHeight="1" x14ac:dyDescent="0.25">
      <c r="A49" s="378">
        <v>3610</v>
      </c>
      <c r="B49" s="375" t="s">
        <v>856</v>
      </c>
      <c r="C49" s="388">
        <f>'Sp 25mm Venetian C'!C49*(1-Sumary!$B$44)</f>
        <v>161.84</v>
      </c>
      <c r="D49" s="388">
        <f>'Sp 25mm Venetian C'!D49*(1-Sumary!$B$44)</f>
        <v>172.48000000000002</v>
      </c>
      <c r="E49" s="388">
        <f>'Sp 25mm Venetian C'!E49*(1-Sumary!$B$44)</f>
        <v>184.8</v>
      </c>
      <c r="F49" s="388">
        <f>'Sp 25mm Venetian C'!F49*(1-Sumary!$B$44)</f>
        <v>196.56</v>
      </c>
      <c r="G49" s="388">
        <f>'Sp 25mm Venetian C'!G49*(1-Sumary!$B$44)</f>
        <v>207.76000000000002</v>
      </c>
      <c r="H49" s="388">
        <f>'Sp 25mm Venetian C'!H49*(1-Sumary!$B$44)</f>
        <v>220.64000000000004</v>
      </c>
      <c r="I49" s="388">
        <f>'Sp 25mm Venetian C'!I49*(1-Sumary!$B$44)</f>
        <v>233.52000000000004</v>
      </c>
      <c r="J49" s="388">
        <f>'Sp 25mm Venetian C'!J49*(1-Sumary!$B$44)</f>
        <v>243.60000000000002</v>
      </c>
      <c r="K49" s="388">
        <f>'Sp 25mm Venetian C'!K49*(1-Sumary!$B$44)</f>
        <v>254.8</v>
      </c>
    </row>
    <row r="50" spans="1:11" s="202" customFormat="1" ht="12.95" customHeight="1" x14ac:dyDescent="0.25">
      <c r="A50" s="378">
        <v>3760</v>
      </c>
      <c r="B50" s="375" t="s">
        <v>857</v>
      </c>
      <c r="C50" s="388">
        <f>'Sp 25mm Venetian C'!C50*(1-Sumary!$B$44)</f>
        <v>168</v>
      </c>
      <c r="D50" s="388">
        <f>'Sp 25mm Venetian C'!D50*(1-Sumary!$B$44)</f>
        <v>179.2</v>
      </c>
      <c r="E50" s="388">
        <f>'Sp 25mm Venetian C'!E50*(1-Sumary!$B$44)</f>
        <v>191.52</v>
      </c>
      <c r="F50" s="388">
        <f>'Sp 25mm Venetian C'!F50*(1-Sumary!$B$44)</f>
        <v>202.72000000000003</v>
      </c>
      <c r="G50" s="388">
        <f>'Sp 25mm Venetian C'!G50*(1-Sumary!$B$44)</f>
        <v>216.16000000000003</v>
      </c>
      <c r="H50" s="388">
        <f>'Sp 25mm Venetian C'!H50*(1-Sumary!$B$44)</f>
        <v>227.36</v>
      </c>
      <c r="I50" s="388">
        <f>'Sp 25mm Venetian C'!I50*(1-Sumary!$B$44)</f>
        <v>239.12</v>
      </c>
      <c r="J50" s="388">
        <f>'Sp 25mm Venetian C'!J50*(1-Sumary!$B$44)</f>
        <v>252.56000000000006</v>
      </c>
      <c r="K50" s="388">
        <f>'Sp 25mm Venetian C'!K50*(1-Sumary!$B$44)</f>
        <v>263.2</v>
      </c>
    </row>
    <row r="51" spans="1:11" s="202" customFormat="1" ht="12.95" customHeight="1" x14ac:dyDescent="0.25">
      <c r="A51" s="378">
        <v>4000</v>
      </c>
      <c r="B51" s="375" t="s">
        <v>858</v>
      </c>
      <c r="C51" s="388">
        <f>'Sp 25mm Venetian C'!C51*(1-Sumary!$B$44)</f>
        <v>175.84</v>
      </c>
      <c r="D51" s="388">
        <f>'Sp 25mm Venetian C'!D51*(1-Sumary!$B$44)</f>
        <v>189.84</v>
      </c>
      <c r="E51" s="388">
        <f>'Sp 25mm Venetian C'!E51*(1-Sumary!$B$44)</f>
        <v>202.16000000000003</v>
      </c>
      <c r="F51" s="388">
        <f>'Sp 25mm Venetian C'!F51*(1-Sumary!$B$44)</f>
        <v>216.16000000000003</v>
      </c>
      <c r="G51" s="388">
        <f>'Sp 25mm Venetian C'!G51*(1-Sumary!$B$44)</f>
        <v>227.36</v>
      </c>
      <c r="H51" s="388">
        <f>'Sp 25mm Venetian C'!H51*(1-Sumary!$B$44)</f>
        <v>239.12</v>
      </c>
      <c r="I51" s="388">
        <f>'Sp 25mm Venetian C'!I51*(1-Sumary!$B$44)</f>
        <v>253.68</v>
      </c>
      <c r="J51" s="388">
        <f>'Sp 25mm Venetian C'!J51*(1-Sumary!$B$44)</f>
        <v>264.88</v>
      </c>
      <c r="K51" s="388">
        <f>'Sp 25mm Venetian C'!K51*(1-Sumary!$B$44)</f>
        <v>278.88</v>
      </c>
    </row>
  </sheetData>
  <pageMargins left="0.7" right="0.7" top="0.75" bottom="0.75" header="0.3" footer="0.3"/>
  <pageSetup paperSize="9" orientation="portrait" r:id="rId1"/>
  <headerFooter>
    <oddHeader>&amp;CSpecail Effects 25mm Venetian</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29D9-56BE-4C5B-8C75-4AEBB8A3E5A6}">
  <dimension ref="A1:N51"/>
  <sheetViews>
    <sheetView view="pageBreakPreview" zoomScaleNormal="100" zoomScaleSheetLayoutView="100" workbookViewId="0">
      <selection activeCell="S50" sqref="S50"/>
    </sheetView>
  </sheetViews>
  <sheetFormatPr defaultRowHeight="18.75" x14ac:dyDescent="0.3"/>
  <cols>
    <col min="1" max="1" width="7.7109375" style="152" customWidth="1"/>
    <col min="2" max="11" width="7.7109375" style="150" customWidth="1"/>
    <col min="12" max="20" width="8.7109375" customWidth="1"/>
  </cols>
  <sheetData>
    <row r="1" spans="1:14" ht="12.95" customHeight="1" x14ac:dyDescent="0.25">
      <c r="A1" s="267"/>
      <c r="B1" s="268"/>
      <c r="C1" s="269">
        <v>460</v>
      </c>
      <c r="D1" s="269">
        <v>610</v>
      </c>
      <c r="E1" s="269">
        <v>760</v>
      </c>
      <c r="F1" s="269">
        <v>910</v>
      </c>
      <c r="G1" s="269">
        <v>1060</v>
      </c>
      <c r="H1" s="269">
        <v>1210</v>
      </c>
      <c r="I1" s="269">
        <v>1360</v>
      </c>
      <c r="J1" s="269">
        <v>1510</v>
      </c>
      <c r="K1" s="269">
        <v>1660</v>
      </c>
    </row>
    <row r="2" spans="1:14" ht="12.95" customHeight="1" x14ac:dyDescent="0.25">
      <c r="A2" s="267"/>
      <c r="B2" s="268"/>
      <c r="C2" s="270" t="s">
        <v>834</v>
      </c>
      <c r="D2" s="270" t="s">
        <v>835</v>
      </c>
      <c r="E2" s="270" t="s">
        <v>836</v>
      </c>
      <c r="F2" s="270" t="s">
        <v>837</v>
      </c>
      <c r="G2" s="270" t="s">
        <v>838</v>
      </c>
      <c r="H2" s="270" t="s">
        <v>839</v>
      </c>
      <c r="I2" s="270" t="s">
        <v>840</v>
      </c>
      <c r="J2" s="270" t="s">
        <v>841</v>
      </c>
      <c r="K2" s="270" t="s">
        <v>842</v>
      </c>
    </row>
    <row r="3" spans="1:14" ht="12.95" customHeight="1" x14ac:dyDescent="0.25">
      <c r="A3" s="378">
        <v>610</v>
      </c>
      <c r="B3" s="375" t="s">
        <v>843</v>
      </c>
      <c r="C3" s="388">
        <f>'Sp 25mm Venetian D'!C3*(1+Sumary!$C$44)</f>
        <v>24.08</v>
      </c>
      <c r="D3" s="388">
        <f>'Sp 25mm Venetian D'!D3*(1+Sumary!$C$44)</f>
        <v>28</v>
      </c>
      <c r="E3" s="388">
        <f>'Sp 25mm Venetian D'!E3*(1+Sumary!$C$44)</f>
        <v>30.8</v>
      </c>
      <c r="F3" s="388">
        <f>'Sp 25mm Venetian D'!F3*(1+Sumary!$C$44)</f>
        <v>34.720000000000006</v>
      </c>
      <c r="G3" s="388">
        <f>'Sp 25mm Venetian D'!G3*(1+Sumary!$C$44)</f>
        <v>36.96</v>
      </c>
      <c r="H3" s="388">
        <f>'Sp 25mm Venetian D'!H3*(1+Sumary!$C$44)</f>
        <v>38.64</v>
      </c>
      <c r="I3" s="388">
        <f>'Sp 25mm Venetian D'!I3*(1+Sumary!$C$44)</f>
        <v>39.200000000000003</v>
      </c>
      <c r="J3" s="388">
        <f>'Sp 25mm Venetian D'!J3*(1+Sumary!$C$44)</f>
        <v>44.24</v>
      </c>
      <c r="K3" s="388">
        <f>'Sp 25mm Venetian D'!K3*(1+Sumary!$C$44)</f>
        <v>47.6</v>
      </c>
    </row>
    <row r="4" spans="1:14" ht="12.95" customHeight="1" x14ac:dyDescent="0.25">
      <c r="A4" s="378">
        <v>760</v>
      </c>
      <c r="B4" s="375" t="s">
        <v>836</v>
      </c>
      <c r="C4" s="388">
        <f>'Sp 25mm Venetian D'!C4*(1+Sumary!$C$44)</f>
        <v>27.44</v>
      </c>
      <c r="D4" s="388">
        <f>'Sp 25mm Venetian D'!D4*(1+Sumary!$C$44)</f>
        <v>30.8</v>
      </c>
      <c r="E4" s="388">
        <f>'Sp 25mm Venetian D'!E4*(1+Sumary!$C$44)</f>
        <v>34.720000000000006</v>
      </c>
      <c r="F4" s="388">
        <f>'Sp 25mm Venetian D'!F4*(1+Sumary!$C$44)</f>
        <v>36.96</v>
      </c>
      <c r="G4" s="388">
        <f>'Sp 25mm Venetian D'!G4*(1+Sumary!$C$44)</f>
        <v>38.64</v>
      </c>
      <c r="H4" s="388">
        <f>'Sp 25mm Venetian D'!H4*(1+Sumary!$C$44)</f>
        <v>42.56</v>
      </c>
      <c r="I4" s="388">
        <f>'Sp 25mm Venetian D'!I4*(1+Sumary!$C$44)</f>
        <v>45.36</v>
      </c>
      <c r="J4" s="388">
        <f>'Sp 25mm Venetian D'!J4*(1+Sumary!$C$44)</f>
        <v>48.16</v>
      </c>
      <c r="K4" s="388">
        <f>'Sp 25mm Venetian D'!K4*(1+Sumary!$C$44)</f>
        <v>52.64</v>
      </c>
      <c r="N4" s="272"/>
    </row>
    <row r="5" spans="1:14" ht="12.95" customHeight="1" x14ac:dyDescent="0.25">
      <c r="A5" s="378">
        <v>910</v>
      </c>
      <c r="B5" s="375" t="s">
        <v>837</v>
      </c>
      <c r="C5" s="388">
        <f>'Sp 25mm Venetian D'!C5*(1+Sumary!$C$44)</f>
        <v>28</v>
      </c>
      <c r="D5" s="388">
        <f>'Sp 25mm Venetian D'!D5*(1+Sumary!$C$44)</f>
        <v>31.36</v>
      </c>
      <c r="E5" s="388">
        <f>'Sp 25mm Venetian D'!E5*(1+Sumary!$C$44)</f>
        <v>36.96</v>
      </c>
      <c r="F5" s="388">
        <f>'Sp 25mm Venetian D'!F5*(1+Sumary!$C$44)</f>
        <v>38.64</v>
      </c>
      <c r="G5" s="388">
        <f>'Sp 25mm Venetian D'!G5*(1+Sumary!$C$44)</f>
        <v>42.56</v>
      </c>
      <c r="H5" s="388">
        <f>'Sp 25mm Venetian D'!H5*(1+Sumary!$C$44)</f>
        <v>47.6</v>
      </c>
      <c r="I5" s="388">
        <f>'Sp 25mm Venetian D'!I5*(1+Sumary!$C$44)</f>
        <v>49.28</v>
      </c>
      <c r="J5" s="388">
        <f>'Sp 25mm Venetian D'!J5*(1+Sumary!$C$44)</f>
        <v>53.760000000000005</v>
      </c>
      <c r="K5" s="388">
        <f>'Sp 25mm Venetian D'!K5*(1+Sumary!$C$44)</f>
        <v>58.24</v>
      </c>
      <c r="N5" s="272"/>
    </row>
    <row r="6" spans="1:14" ht="12.95" customHeight="1" x14ac:dyDescent="0.25">
      <c r="A6" s="378">
        <v>1060</v>
      </c>
      <c r="B6" s="375" t="s">
        <v>838</v>
      </c>
      <c r="C6" s="388">
        <f>'Sp 25mm Venetian D'!C6*(1+Sumary!$C$44)</f>
        <v>30.8</v>
      </c>
      <c r="D6" s="388">
        <f>'Sp 25mm Venetian D'!D6*(1+Sumary!$C$44)</f>
        <v>35.28</v>
      </c>
      <c r="E6" s="388">
        <f>'Sp 25mm Venetian D'!E6*(1+Sumary!$C$44)</f>
        <v>37.52000000000001</v>
      </c>
      <c r="F6" s="388">
        <f>'Sp 25mm Venetian D'!F6*(1+Sumary!$C$44)</f>
        <v>42.56</v>
      </c>
      <c r="G6" s="388">
        <f>'Sp 25mm Venetian D'!G6*(1+Sumary!$C$44)</f>
        <v>47.6</v>
      </c>
      <c r="H6" s="388">
        <f>'Sp 25mm Venetian D'!H6*(1+Sumary!$C$44)</f>
        <v>49.28</v>
      </c>
      <c r="I6" s="388">
        <f>'Sp 25mm Venetian D'!I6*(1+Sumary!$C$44)</f>
        <v>54.320000000000007</v>
      </c>
      <c r="J6" s="388">
        <f>'Sp 25mm Venetian D'!J6*(1+Sumary!$C$44)</f>
        <v>58.8</v>
      </c>
      <c r="K6" s="388">
        <f>'Sp 25mm Venetian D'!K6*(1+Sumary!$C$44)</f>
        <v>63.840000000000018</v>
      </c>
    </row>
    <row r="7" spans="1:14" ht="12.95" customHeight="1" x14ac:dyDescent="0.25">
      <c r="A7" s="378">
        <v>1210</v>
      </c>
      <c r="B7" s="375" t="s">
        <v>839</v>
      </c>
      <c r="C7" s="388">
        <f>'Sp 25mm Venetian D'!C7*(1+Sumary!$C$44)</f>
        <v>31.36</v>
      </c>
      <c r="D7" s="388">
        <f>'Sp 25mm Venetian D'!D7*(1+Sumary!$C$44)</f>
        <v>36.96</v>
      </c>
      <c r="E7" s="388">
        <f>'Sp 25mm Venetian D'!E7*(1+Sumary!$C$44)</f>
        <v>39.200000000000003</v>
      </c>
      <c r="F7" s="388">
        <f>'Sp 25mm Venetian D'!F7*(1+Sumary!$C$44)</f>
        <v>45.36</v>
      </c>
      <c r="G7" s="388">
        <f>'Sp 25mm Venetian D'!G7*(1+Sumary!$C$44)</f>
        <v>49.28</v>
      </c>
      <c r="H7" s="388">
        <f>'Sp 25mm Venetian D'!H7*(1+Sumary!$C$44)</f>
        <v>54.320000000000007</v>
      </c>
      <c r="I7" s="388">
        <f>'Sp 25mm Venetian D'!I7*(1+Sumary!$C$44)</f>
        <v>58.8</v>
      </c>
      <c r="J7" s="388">
        <f>'Sp 25mm Venetian D'!J7*(1+Sumary!$C$44)</f>
        <v>64.960000000000008</v>
      </c>
      <c r="K7" s="388">
        <f>'Sp 25mm Venetian D'!K7*(1+Sumary!$C$44)</f>
        <v>67.2</v>
      </c>
    </row>
    <row r="8" spans="1:14" ht="12.95" customHeight="1" x14ac:dyDescent="0.25">
      <c r="A8" s="378">
        <v>1360</v>
      </c>
      <c r="B8" s="375" t="s">
        <v>840</v>
      </c>
      <c r="C8" s="388">
        <f>'Sp 25mm Venetian D'!C8*(1+Sumary!$C$44)</f>
        <v>34.720000000000006</v>
      </c>
      <c r="D8" s="388">
        <f>'Sp 25mm Venetian D'!D8*(1+Sumary!$C$44)</f>
        <v>37.52000000000001</v>
      </c>
      <c r="E8" s="388">
        <f>'Sp 25mm Venetian D'!E8*(1+Sumary!$C$44)</f>
        <v>42.56</v>
      </c>
      <c r="F8" s="388">
        <f>'Sp 25mm Venetian D'!F8*(1+Sumary!$C$44)</f>
        <v>48.16</v>
      </c>
      <c r="G8" s="388">
        <f>'Sp 25mm Venetian D'!G8*(1+Sumary!$C$44)</f>
        <v>53.760000000000005</v>
      </c>
      <c r="H8" s="388">
        <f>'Sp 25mm Venetian D'!H8*(1+Sumary!$C$44)</f>
        <v>58.24</v>
      </c>
      <c r="I8" s="388">
        <f>'Sp 25mm Venetian D'!I8*(1+Sumary!$C$44)</f>
        <v>63.840000000000018</v>
      </c>
      <c r="J8" s="388">
        <f>'Sp 25mm Venetian D'!J8*(1+Sumary!$C$44)</f>
        <v>67.2</v>
      </c>
      <c r="K8" s="388">
        <f>'Sp 25mm Venetian D'!K8*(1+Sumary!$C$44)</f>
        <v>71.680000000000007</v>
      </c>
    </row>
    <row r="9" spans="1:14" ht="12.95" customHeight="1" x14ac:dyDescent="0.25">
      <c r="A9" s="378">
        <v>1510</v>
      </c>
      <c r="B9" s="375" t="s">
        <v>841</v>
      </c>
      <c r="C9" s="388">
        <f>'Sp 25mm Venetian D'!C9*(1+Sumary!$C$44)</f>
        <v>35.28</v>
      </c>
      <c r="D9" s="388">
        <f>'Sp 25mm Venetian D'!D9*(1+Sumary!$C$44)</f>
        <v>39.200000000000003</v>
      </c>
      <c r="E9" s="388">
        <f>'Sp 25mm Venetian D'!E9*(1+Sumary!$C$44)</f>
        <v>45.36</v>
      </c>
      <c r="F9" s="388">
        <f>'Sp 25mm Venetian D'!F9*(1+Sumary!$C$44)</f>
        <v>52.64</v>
      </c>
      <c r="G9" s="388">
        <f>'Sp 25mm Venetian D'!G9*(1+Sumary!$C$44)</f>
        <v>56</v>
      </c>
      <c r="H9" s="388">
        <f>'Sp 25mm Venetian D'!H9*(1+Sumary!$C$44)</f>
        <v>63.840000000000018</v>
      </c>
      <c r="I9" s="388">
        <f>'Sp 25mm Venetian D'!I9*(1+Sumary!$C$44)</f>
        <v>66.640000000000015</v>
      </c>
      <c r="J9" s="388">
        <f>'Sp 25mm Venetian D'!J9*(1+Sumary!$C$44)</f>
        <v>71.680000000000007</v>
      </c>
      <c r="K9" s="388">
        <f>'Sp 25mm Venetian D'!K9*(1+Sumary!$C$44)</f>
        <v>77.28</v>
      </c>
    </row>
    <row r="10" spans="1:14" ht="12.95" customHeight="1" x14ac:dyDescent="0.25">
      <c r="A10" s="378">
        <v>1660</v>
      </c>
      <c r="B10" s="375" t="s">
        <v>842</v>
      </c>
      <c r="C10" s="388">
        <f>'Sp 25mm Venetian D'!C10*(1+Sumary!$C$44)</f>
        <v>36.96</v>
      </c>
      <c r="D10" s="388">
        <f>'Sp 25mm Venetian D'!D10*(1+Sumary!$C$44)</f>
        <v>42.56</v>
      </c>
      <c r="E10" s="388">
        <f>'Sp 25mm Venetian D'!E10*(1+Sumary!$C$44)</f>
        <v>48.16</v>
      </c>
      <c r="F10" s="388">
        <f>'Sp 25mm Venetian D'!F10*(1+Sumary!$C$44)</f>
        <v>54.320000000000007</v>
      </c>
      <c r="G10" s="388">
        <f>'Sp 25mm Venetian D'!G10*(1+Sumary!$C$44)</f>
        <v>58.8</v>
      </c>
      <c r="H10" s="388">
        <f>'Sp 25mm Venetian D'!H10*(1+Sumary!$C$44)</f>
        <v>65.52</v>
      </c>
      <c r="I10" s="388">
        <f>'Sp 25mm Venetian D'!I10*(1+Sumary!$C$44)</f>
        <v>70.56</v>
      </c>
      <c r="J10" s="388">
        <f>'Sp 25mm Venetian D'!J10*(1+Sumary!$C$44)</f>
        <v>77.28</v>
      </c>
      <c r="K10" s="388">
        <f>'Sp 25mm Venetian D'!K10*(1+Sumary!$C$44)</f>
        <v>83.440000000000012</v>
      </c>
    </row>
    <row r="11" spans="1:14" ht="12.95" customHeight="1" x14ac:dyDescent="0.25">
      <c r="A11" s="378">
        <v>1810</v>
      </c>
      <c r="B11" s="375" t="s">
        <v>844</v>
      </c>
      <c r="C11" s="388">
        <f>'Sp 25mm Venetian D'!C11*(1+Sumary!$C$44)</f>
        <v>37.52000000000001</v>
      </c>
      <c r="D11" s="388">
        <f>'Sp 25mm Venetian D'!D11*(1+Sumary!$C$44)</f>
        <v>44.24</v>
      </c>
      <c r="E11" s="388">
        <f>'Sp 25mm Venetian D'!E11*(1+Sumary!$C$44)</f>
        <v>49.28</v>
      </c>
      <c r="F11" s="388">
        <f>'Sp 25mm Venetian D'!F11*(1+Sumary!$C$44)</f>
        <v>56</v>
      </c>
      <c r="G11" s="388">
        <f>'Sp 25mm Venetian D'!G11*(1+Sumary!$C$44)</f>
        <v>64.960000000000008</v>
      </c>
      <c r="H11" s="388">
        <f>'Sp 25mm Venetian D'!H11*(1+Sumary!$C$44)</f>
        <v>68.88000000000001</v>
      </c>
      <c r="I11" s="388">
        <f>'Sp 25mm Venetian D'!I11*(1+Sumary!$C$44)</f>
        <v>76.160000000000011</v>
      </c>
      <c r="J11" s="388">
        <f>'Sp 25mm Venetian D'!J11*(1+Sumary!$C$44)</f>
        <v>82.32</v>
      </c>
      <c r="K11" s="388">
        <f>'Sp 25mm Venetian D'!K11*(1+Sumary!$C$44)</f>
        <v>87.360000000000014</v>
      </c>
    </row>
    <row r="12" spans="1:14" ht="12.95" customHeight="1" x14ac:dyDescent="0.25">
      <c r="A12" s="378">
        <v>1960</v>
      </c>
      <c r="B12" s="375" t="s">
        <v>845</v>
      </c>
      <c r="C12" s="388">
        <f>'Sp 25mm Venetian D'!C12*(1+Sumary!$C$44)</f>
        <v>38.64</v>
      </c>
      <c r="D12" s="388">
        <f>'Sp 25mm Venetian D'!D12*(1+Sumary!$C$44)</f>
        <v>45.36</v>
      </c>
      <c r="E12" s="388">
        <f>'Sp 25mm Venetian D'!E12*(1+Sumary!$C$44)</f>
        <v>53.760000000000005</v>
      </c>
      <c r="F12" s="388">
        <f>'Sp 25mm Venetian D'!F12*(1+Sumary!$C$44)</f>
        <v>58.8</v>
      </c>
      <c r="G12" s="388">
        <f>'Sp 25mm Venetian D'!G12*(1+Sumary!$C$44)</f>
        <v>66.640000000000015</v>
      </c>
      <c r="H12" s="388">
        <f>'Sp 25mm Venetian D'!H12*(1+Sumary!$C$44)</f>
        <v>71.680000000000007</v>
      </c>
      <c r="I12" s="388">
        <f>'Sp 25mm Venetian D'!I12*(1+Sumary!$C$44)</f>
        <v>81.760000000000005</v>
      </c>
      <c r="J12" s="388">
        <f>'Sp 25mm Venetian D'!J12*(1+Sumary!$C$44)</f>
        <v>86.8</v>
      </c>
      <c r="K12" s="388">
        <f>'Sp 25mm Venetian D'!K12*(1+Sumary!$C$44)</f>
        <v>92.960000000000008</v>
      </c>
    </row>
    <row r="13" spans="1:14" ht="12.95" customHeight="1" x14ac:dyDescent="0.25">
      <c r="A13" s="378">
        <v>2110</v>
      </c>
      <c r="B13" s="375" t="s">
        <v>846</v>
      </c>
      <c r="C13" s="388">
        <f>'Sp 25mm Venetian D'!C13*(1+Sumary!$C$44)</f>
        <v>40.880000000000003</v>
      </c>
      <c r="D13" s="388">
        <f>'Sp 25mm Venetian D'!D13*(1+Sumary!$C$44)</f>
        <v>47.6</v>
      </c>
      <c r="E13" s="388">
        <f>'Sp 25mm Venetian D'!E13*(1+Sumary!$C$44)</f>
        <v>56</v>
      </c>
      <c r="F13" s="388">
        <f>'Sp 25mm Venetian D'!F13*(1+Sumary!$C$44)</f>
        <v>63.840000000000018</v>
      </c>
      <c r="G13" s="388">
        <f>'Sp 25mm Venetian D'!G13*(1+Sumary!$C$44)</f>
        <v>68.88000000000001</v>
      </c>
      <c r="H13" s="388">
        <f>'Sp 25mm Venetian D'!H13*(1+Sumary!$C$44)</f>
        <v>77.28</v>
      </c>
      <c r="I13" s="388">
        <f>'Sp 25mm Venetian D'!I13*(1+Sumary!$C$44)</f>
        <v>83.440000000000012</v>
      </c>
      <c r="J13" s="388">
        <f>'Sp 25mm Venetian D'!J13*(1+Sumary!$C$44)</f>
        <v>91.840000000000018</v>
      </c>
      <c r="K13" s="388">
        <f>'Sp 25mm Venetian D'!K13*(1+Sumary!$C$44)</f>
        <v>98</v>
      </c>
    </row>
    <row r="14" spans="1:14" ht="12.95" customHeight="1" x14ac:dyDescent="0.25">
      <c r="A14" s="378">
        <v>2260</v>
      </c>
      <c r="B14" s="375" t="s">
        <v>847</v>
      </c>
      <c r="C14" s="388">
        <f>'Sp 25mm Venetian D'!C14*(1+Sumary!$C$44)</f>
        <v>42.56</v>
      </c>
      <c r="D14" s="388">
        <f>'Sp 25mm Venetian D'!D14*(1+Sumary!$C$44)</f>
        <v>49.28</v>
      </c>
      <c r="E14" s="388">
        <f>'Sp 25mm Venetian D'!E14*(1+Sumary!$C$44)</f>
        <v>58.24</v>
      </c>
      <c r="F14" s="388">
        <f>'Sp 25mm Venetian D'!F14*(1+Sumary!$C$44)</f>
        <v>65.52</v>
      </c>
      <c r="G14" s="388">
        <f>'Sp 25mm Venetian D'!G14*(1+Sumary!$C$44)</f>
        <v>71.680000000000007</v>
      </c>
      <c r="H14" s="388">
        <f>'Sp 25mm Venetian D'!H14*(1+Sumary!$C$44)</f>
        <v>81.760000000000005</v>
      </c>
      <c r="I14" s="388">
        <f>'Sp 25mm Venetian D'!I14*(1+Sumary!$C$44)</f>
        <v>87.360000000000014</v>
      </c>
      <c r="J14" s="388">
        <f>'Sp 25mm Venetian D'!J14*(1+Sumary!$C$44)</f>
        <v>95.76</v>
      </c>
      <c r="K14" s="388">
        <f>'Sp 25mm Venetian D'!K14*(1+Sumary!$C$44)</f>
        <v>103.6</v>
      </c>
    </row>
    <row r="15" spans="1:14" ht="12.95" customHeight="1" x14ac:dyDescent="0.25">
      <c r="A15" s="378">
        <v>2410</v>
      </c>
      <c r="B15" s="375" t="s">
        <v>848</v>
      </c>
      <c r="C15" s="388">
        <f>'Sp 25mm Venetian D'!C15*(1+Sumary!$C$44)</f>
        <v>44.24</v>
      </c>
      <c r="D15" s="388">
        <f>'Sp 25mm Venetian D'!D15*(1+Sumary!$C$44)</f>
        <v>52.64</v>
      </c>
      <c r="E15" s="388">
        <f>'Sp 25mm Venetian D'!E15*(1+Sumary!$C$44)</f>
        <v>59.92</v>
      </c>
      <c r="F15" s="388">
        <f>'Sp 25mm Venetian D'!F15*(1+Sumary!$C$44)</f>
        <v>67.2</v>
      </c>
      <c r="G15" s="388">
        <f>'Sp 25mm Venetian D'!G15*(1+Sumary!$C$44)</f>
        <v>76.160000000000011</v>
      </c>
      <c r="H15" s="388">
        <f>'Sp 25mm Venetian D'!H15*(1+Sumary!$C$44)</f>
        <v>84.56</v>
      </c>
      <c r="I15" s="388">
        <f>'Sp 25mm Venetian D'!I15*(1+Sumary!$C$44)</f>
        <v>92.4</v>
      </c>
      <c r="J15" s="388">
        <f>'Sp 25mm Venetian D'!J15*(1+Sumary!$C$44)</f>
        <v>101.36000000000001</v>
      </c>
      <c r="K15" s="388">
        <f>'Sp 25mm Venetian D'!K15*(1+Sumary!$C$44)</f>
        <v>109.2</v>
      </c>
    </row>
    <row r="16" spans="1:14" ht="12.95" customHeight="1" x14ac:dyDescent="0.25">
      <c r="A16" s="378">
        <v>2560</v>
      </c>
      <c r="B16" s="375" t="s">
        <v>849</v>
      </c>
      <c r="C16" s="388">
        <f>'Sp 25mm Venetian D'!C16*(1+Sumary!$C$44)</f>
        <v>45.36</v>
      </c>
      <c r="D16" s="388">
        <f>'Sp 25mm Venetian D'!D16*(1+Sumary!$C$44)</f>
        <v>54.320000000000007</v>
      </c>
      <c r="E16" s="388">
        <f>'Sp 25mm Venetian D'!E16*(1+Sumary!$C$44)</f>
        <v>63.840000000000018</v>
      </c>
      <c r="F16" s="388">
        <f>'Sp 25mm Venetian D'!F16*(1+Sumary!$C$44)</f>
        <v>70.56</v>
      </c>
      <c r="G16" s="388">
        <f>'Sp 25mm Venetian D'!G16*(1+Sumary!$C$44)</f>
        <v>81.760000000000005</v>
      </c>
      <c r="H16" s="388">
        <f>'Sp 25mm Venetian D'!H16*(1+Sumary!$C$44)</f>
        <v>87.360000000000014</v>
      </c>
      <c r="I16" s="388">
        <f>'Sp 25mm Venetian D'!I16*(1+Sumary!$C$44)</f>
        <v>96.32</v>
      </c>
      <c r="J16" s="388">
        <f>'Sp 25mm Venetian D'!J16*(1+Sumary!$C$44)</f>
        <v>104.16000000000001</v>
      </c>
      <c r="K16" s="388">
        <f>'Sp 25mm Venetian D'!K16*(1+Sumary!$C$44)</f>
        <v>113.68</v>
      </c>
    </row>
    <row r="17" spans="1:11" ht="12.95" customHeight="1" x14ac:dyDescent="0.25">
      <c r="A17" s="378">
        <v>2710</v>
      </c>
      <c r="B17" s="375" t="s">
        <v>850</v>
      </c>
      <c r="C17" s="388">
        <f>'Sp 25mm Venetian D'!C17*(1+Sumary!$C$44)</f>
        <v>47.6</v>
      </c>
      <c r="D17" s="388">
        <f>'Sp 25mm Venetian D'!D17*(1+Sumary!$C$44)</f>
        <v>56</v>
      </c>
      <c r="E17" s="388">
        <f>'Sp 25mm Venetian D'!E17*(1+Sumary!$C$44)</f>
        <v>65.52</v>
      </c>
      <c r="F17" s="388">
        <f>'Sp 25mm Venetian D'!F17*(1+Sumary!$C$44)</f>
        <v>75.599999999999994</v>
      </c>
      <c r="G17" s="388">
        <f>'Sp 25mm Venetian D'!G17*(1+Sumary!$C$44)</f>
        <v>83.440000000000012</v>
      </c>
      <c r="H17" s="388">
        <f>'Sp 25mm Venetian D'!H17*(1+Sumary!$C$44)</f>
        <v>92.4</v>
      </c>
      <c r="I17" s="388">
        <f>'Sp 25mm Venetian D'!I17*(1+Sumary!$C$44)</f>
        <v>102.48</v>
      </c>
      <c r="J17" s="388">
        <f>'Sp 25mm Venetian D'!J17*(1+Sumary!$C$44)</f>
        <v>110.32000000000002</v>
      </c>
      <c r="K17" s="388">
        <f>'Sp 25mm Venetian D'!K17*(1+Sumary!$C$44)</f>
        <v>118.72000000000003</v>
      </c>
    </row>
    <row r="18" spans="1:11" ht="12.95" customHeight="1" x14ac:dyDescent="0.25">
      <c r="A18" s="378">
        <v>2860</v>
      </c>
      <c r="B18" s="375" t="s">
        <v>851</v>
      </c>
      <c r="C18" s="388">
        <f>'Sp 25mm Venetian D'!C18*(1+Sumary!$C$44)</f>
        <v>48.16</v>
      </c>
      <c r="D18" s="388">
        <f>'Sp 25mm Venetian D'!D18*(1+Sumary!$C$44)</f>
        <v>58.24</v>
      </c>
      <c r="E18" s="388">
        <f>'Sp 25mm Venetian D'!E18*(1+Sumary!$C$44)</f>
        <v>67.2</v>
      </c>
      <c r="F18" s="388">
        <f>'Sp 25mm Venetian D'!F18*(1+Sumary!$C$44)</f>
        <v>77.28</v>
      </c>
      <c r="G18" s="388">
        <f>'Sp 25mm Venetian D'!G18*(1+Sumary!$C$44)</f>
        <v>86.8</v>
      </c>
      <c r="H18" s="388">
        <f>'Sp 25mm Venetian D'!H18*(1+Sumary!$C$44)</f>
        <v>95.76</v>
      </c>
      <c r="I18" s="388">
        <f>'Sp 25mm Venetian D'!I18*(1+Sumary!$C$44)</f>
        <v>104.16000000000001</v>
      </c>
      <c r="J18" s="388">
        <f>'Sp 25mm Venetian D'!J18*(1+Sumary!$C$44)</f>
        <v>114.80000000000001</v>
      </c>
      <c r="K18" s="388">
        <f>'Sp 25mm Venetian D'!K18*(1+Sumary!$C$44)</f>
        <v>123.76000000000002</v>
      </c>
    </row>
    <row r="19" spans="1:11" ht="12.95" customHeight="1" x14ac:dyDescent="0.25">
      <c r="A19" s="378">
        <v>3010</v>
      </c>
      <c r="B19" s="375" t="s">
        <v>852</v>
      </c>
      <c r="C19" s="388">
        <f>'Sp 25mm Venetian D'!C19*(1+Sumary!$C$44)</f>
        <v>49.28</v>
      </c>
      <c r="D19" s="388">
        <f>'Sp 25mm Venetian D'!D19*(1+Sumary!$C$44)</f>
        <v>59.92</v>
      </c>
      <c r="E19" s="388">
        <f>'Sp 25mm Venetian D'!E19*(1+Sumary!$C$44)</f>
        <v>68.88000000000001</v>
      </c>
      <c r="F19" s="388">
        <f>'Sp 25mm Venetian D'!F19*(1+Sumary!$C$44)</f>
        <v>81.760000000000005</v>
      </c>
      <c r="G19" s="388">
        <f>'Sp 25mm Venetian D'!G19*(1+Sumary!$C$44)</f>
        <v>90.160000000000011</v>
      </c>
      <c r="H19" s="388">
        <f>'Sp 25mm Venetian D'!H19*(1+Sumary!$C$44)</f>
        <v>101.36000000000001</v>
      </c>
      <c r="I19" s="388">
        <f>'Sp 25mm Venetian D'!I19*(1+Sumary!$C$44)</f>
        <v>109.2</v>
      </c>
      <c r="J19" s="388">
        <f>'Sp 25mm Venetian D'!J19*(1+Sumary!$C$44)</f>
        <v>120.4</v>
      </c>
      <c r="K19" s="388">
        <f>'Sp 25mm Venetian D'!K19*(1+Sumary!$C$44)</f>
        <v>129.92000000000002</v>
      </c>
    </row>
    <row r="20" spans="1:11" ht="12.95" customHeight="1" x14ac:dyDescent="0.25">
      <c r="A20" s="378">
        <v>3160</v>
      </c>
      <c r="B20" s="375" t="s">
        <v>853</v>
      </c>
      <c r="C20" s="388">
        <f>'Sp 25mm Venetian D'!C20*(1+Sumary!$C$44)</f>
        <v>52.64</v>
      </c>
      <c r="D20" s="388">
        <f>'Sp 25mm Venetian D'!D20*(1+Sumary!$C$44)</f>
        <v>63.840000000000018</v>
      </c>
      <c r="E20" s="388">
        <f>'Sp 25mm Venetian D'!E20*(1+Sumary!$C$44)</f>
        <v>71.680000000000007</v>
      </c>
      <c r="F20" s="388">
        <f>'Sp 25mm Venetian D'!F20*(1+Sumary!$C$44)</f>
        <v>83.440000000000012</v>
      </c>
      <c r="G20" s="388">
        <f>'Sp 25mm Venetian D'!G20*(1+Sumary!$C$44)</f>
        <v>92.4</v>
      </c>
      <c r="H20" s="388">
        <f>'Sp 25mm Venetian D'!H20*(1+Sumary!$C$44)</f>
        <v>103.6</v>
      </c>
      <c r="I20" s="388">
        <f>'Sp 25mm Venetian D'!I20*(1+Sumary!$C$44)</f>
        <v>113.68</v>
      </c>
      <c r="J20" s="388">
        <f>'Sp 25mm Venetian D'!J20*(1+Sumary!$C$44)</f>
        <v>123.76000000000002</v>
      </c>
      <c r="K20" s="388">
        <f>'Sp 25mm Venetian D'!K20*(1+Sumary!$C$44)</f>
        <v>134.96</v>
      </c>
    </row>
    <row r="21" spans="1:11" ht="12.95" customHeight="1" x14ac:dyDescent="0.25">
      <c r="A21" s="378">
        <v>3310</v>
      </c>
      <c r="B21" s="375" t="s">
        <v>854</v>
      </c>
      <c r="C21" s="388">
        <f>'Sp 25mm Venetian D'!C21*(1+Sumary!$C$44)</f>
        <v>53.760000000000005</v>
      </c>
      <c r="D21" s="388">
        <f>'Sp 25mm Venetian D'!D21*(1+Sumary!$C$44)</f>
        <v>64.960000000000008</v>
      </c>
      <c r="E21" s="388">
        <f>'Sp 25mm Venetian D'!E21*(1+Sumary!$C$44)</f>
        <v>75.599999999999994</v>
      </c>
      <c r="F21" s="388">
        <f>'Sp 25mm Venetian D'!F21*(1+Sumary!$C$44)</f>
        <v>84.56</v>
      </c>
      <c r="G21" s="388">
        <f>'Sp 25mm Venetian D'!G21*(1+Sumary!$C$44)</f>
        <v>96.32</v>
      </c>
      <c r="H21" s="388">
        <f>'Sp 25mm Venetian D'!H21*(1+Sumary!$C$44)</f>
        <v>108.08000000000001</v>
      </c>
      <c r="I21" s="388">
        <f>'Sp 25mm Venetian D'!I21*(1+Sumary!$C$44)</f>
        <v>118.72000000000003</v>
      </c>
      <c r="J21" s="388">
        <f>'Sp 25mm Venetian D'!J21*(1+Sumary!$C$44)</f>
        <v>129.92000000000002</v>
      </c>
      <c r="K21" s="388">
        <f>'Sp 25mm Venetian D'!K21*(1+Sumary!$C$44)</f>
        <v>140</v>
      </c>
    </row>
    <row r="22" spans="1:11" ht="12.95" customHeight="1" x14ac:dyDescent="0.25">
      <c r="A22" s="378">
        <v>3460</v>
      </c>
      <c r="B22" s="375" t="s">
        <v>855</v>
      </c>
      <c r="C22" s="388">
        <f>'Sp 25mm Venetian D'!C22*(1+Sumary!$C$44)</f>
        <v>54.320000000000007</v>
      </c>
      <c r="D22" s="388">
        <f>'Sp 25mm Venetian D'!D22*(1+Sumary!$C$44)</f>
        <v>66.640000000000015</v>
      </c>
      <c r="E22" s="388">
        <f>'Sp 25mm Venetian D'!E22*(1+Sumary!$C$44)</f>
        <v>77.28</v>
      </c>
      <c r="F22" s="388">
        <f>'Sp 25mm Venetian D'!F22*(1+Sumary!$C$44)</f>
        <v>87.360000000000014</v>
      </c>
      <c r="G22" s="388">
        <f>'Sp 25mm Venetian D'!G22*(1+Sumary!$C$44)</f>
        <v>101.36000000000001</v>
      </c>
      <c r="H22" s="388">
        <f>'Sp 25mm Venetian D'!H22*(1+Sumary!$C$44)</f>
        <v>110.32000000000002</v>
      </c>
      <c r="I22" s="388">
        <f>'Sp 25mm Venetian D'!I22*(1+Sumary!$C$44)</f>
        <v>123.2</v>
      </c>
      <c r="J22" s="388">
        <f>'Sp 25mm Venetian D'!J22*(1+Sumary!$C$44)</f>
        <v>132.72000000000003</v>
      </c>
      <c r="K22" s="388">
        <f>'Sp 25mm Venetian D'!K22*(1+Sumary!$C$44)</f>
        <v>143.92000000000002</v>
      </c>
    </row>
    <row r="23" spans="1:11" ht="12.95" customHeight="1" x14ac:dyDescent="0.25">
      <c r="A23" s="378">
        <v>3610</v>
      </c>
      <c r="B23" s="375" t="s">
        <v>856</v>
      </c>
      <c r="C23" s="388">
        <f>'Sp 25mm Venetian D'!C23*(1+Sumary!$C$44)</f>
        <v>56</v>
      </c>
      <c r="D23" s="388">
        <f>'Sp 25mm Venetian D'!D23*(1+Sumary!$C$44)</f>
        <v>67.2</v>
      </c>
      <c r="E23" s="388">
        <f>'Sp 25mm Venetian D'!E23*(1+Sumary!$C$44)</f>
        <v>81.760000000000005</v>
      </c>
      <c r="F23" s="388">
        <f>'Sp 25mm Venetian D'!F23*(1+Sumary!$C$44)</f>
        <v>91.840000000000018</v>
      </c>
      <c r="G23" s="388">
        <f>'Sp 25mm Venetian D'!G23*(1+Sumary!$C$44)</f>
        <v>103.6</v>
      </c>
      <c r="H23" s="388">
        <f>'Sp 25mm Venetian D'!H23*(1+Sumary!$C$44)</f>
        <v>114.80000000000001</v>
      </c>
      <c r="I23" s="388">
        <f>'Sp 25mm Venetian D'!I23*(1+Sumary!$C$44)</f>
        <v>126</v>
      </c>
      <c r="J23" s="388">
        <f>'Sp 25mm Venetian D'!J23*(1+Sumary!$C$44)</f>
        <v>137.76000000000002</v>
      </c>
      <c r="K23" s="388">
        <f>'Sp 25mm Venetian D'!K23*(1+Sumary!$C$44)</f>
        <v>150.63999999999999</v>
      </c>
    </row>
    <row r="24" spans="1:11" ht="12.95" customHeight="1" x14ac:dyDescent="0.25">
      <c r="A24" s="378">
        <v>3760</v>
      </c>
      <c r="B24" s="375" t="s">
        <v>857</v>
      </c>
      <c r="C24" s="388">
        <f>'Sp 25mm Venetian D'!C24*(1+Sumary!$C$44)</f>
        <v>58.24</v>
      </c>
      <c r="D24" s="388">
        <f>'Sp 25mm Venetian D'!D24*(1+Sumary!$C$44)</f>
        <v>68.88000000000001</v>
      </c>
      <c r="E24" s="388">
        <f>'Sp 25mm Venetian D'!E24*(1+Sumary!$C$44)</f>
        <v>82.32</v>
      </c>
      <c r="F24" s="388">
        <f>'Sp 25mm Venetian D'!F24*(1+Sumary!$C$44)</f>
        <v>92.960000000000008</v>
      </c>
      <c r="G24" s="388">
        <f>'Sp 25mm Venetian D'!G24*(1+Sumary!$C$44)</f>
        <v>104.72</v>
      </c>
      <c r="H24" s="388">
        <f>'Sp 25mm Venetian D'!H24*(1+Sumary!$C$44)</f>
        <v>118.72000000000003</v>
      </c>
      <c r="I24" s="388">
        <f>'Sp 25mm Venetian D'!I24*(1+Sumary!$C$44)</f>
        <v>130.48000000000002</v>
      </c>
      <c r="J24" s="388">
        <f>'Sp 25mm Venetian D'!J24*(1+Sumary!$C$44)</f>
        <v>142.80000000000001</v>
      </c>
      <c r="K24" s="388">
        <f>'Sp 25mm Venetian D'!K24*(1+Sumary!$C$44)</f>
        <v>155.68000000000004</v>
      </c>
    </row>
    <row r="25" spans="1:11" ht="12.95" customHeight="1" x14ac:dyDescent="0.25">
      <c r="A25" s="378">
        <v>4000</v>
      </c>
      <c r="B25" s="375" t="s">
        <v>858</v>
      </c>
      <c r="C25" s="388">
        <f>'Sp 25mm Venetian D'!C25*(1+Sumary!$C$44)</f>
        <v>59.92</v>
      </c>
      <c r="D25" s="388">
        <f>'Sp 25mm Venetian D'!D25*(1+Sumary!$C$44)</f>
        <v>71.680000000000007</v>
      </c>
      <c r="E25" s="388">
        <f>'Sp 25mm Venetian D'!E25*(1+Sumary!$C$44)</f>
        <v>86.8</v>
      </c>
      <c r="F25" s="388">
        <f>'Sp 25mm Venetian D'!F25*(1+Sumary!$C$44)</f>
        <v>100.24000000000001</v>
      </c>
      <c r="G25" s="388">
        <f>'Sp 25mm Venetian D'!G25*(1+Sumary!$C$44)</f>
        <v>113.12000000000002</v>
      </c>
      <c r="H25" s="388">
        <f>'Sp 25mm Venetian D'!H25*(1+Sumary!$C$44)</f>
        <v>123.76000000000002</v>
      </c>
      <c r="I25" s="388">
        <f>'Sp 25mm Venetian D'!I25*(1+Sumary!$C$44)</f>
        <v>137.76000000000002</v>
      </c>
      <c r="J25" s="388">
        <f>'Sp 25mm Venetian D'!J25*(1+Sumary!$C$44)</f>
        <v>150.63999999999999</v>
      </c>
      <c r="K25" s="388">
        <f>'Sp 25mm Venetian D'!K25*(1+Sumary!$C$44)</f>
        <v>163.52000000000001</v>
      </c>
    </row>
    <row r="26" spans="1:11" ht="12.95" customHeight="1" x14ac:dyDescent="0.3">
      <c r="A26" s="305"/>
    </row>
    <row r="27" spans="1:11" ht="12.95" customHeight="1" x14ac:dyDescent="0.25">
      <c r="A27" s="267"/>
      <c r="B27" s="268"/>
      <c r="C27" s="269">
        <v>1810</v>
      </c>
      <c r="D27" s="269">
        <v>1960</v>
      </c>
      <c r="E27" s="269">
        <v>2110</v>
      </c>
      <c r="F27" s="269">
        <v>2260</v>
      </c>
      <c r="G27" s="269">
        <v>2410</v>
      </c>
      <c r="H27" s="269">
        <v>2560</v>
      </c>
      <c r="I27" s="274">
        <v>2710</v>
      </c>
      <c r="J27" s="274">
        <v>2860</v>
      </c>
      <c r="K27" s="274">
        <v>3010</v>
      </c>
    </row>
    <row r="28" spans="1:11" s="202" customFormat="1" ht="12.95" customHeight="1" x14ac:dyDescent="0.25">
      <c r="A28" s="374"/>
      <c r="B28" s="375"/>
      <c r="C28" s="376" t="s">
        <v>844</v>
      </c>
      <c r="D28" s="376" t="s">
        <v>845</v>
      </c>
      <c r="E28" s="376" t="s">
        <v>846</v>
      </c>
      <c r="F28" s="376" t="s">
        <v>847</v>
      </c>
      <c r="G28" s="376" t="s">
        <v>848</v>
      </c>
      <c r="H28" s="376" t="s">
        <v>849</v>
      </c>
      <c r="I28" s="377" t="s">
        <v>850</v>
      </c>
      <c r="J28" s="377" t="s">
        <v>851</v>
      </c>
      <c r="K28" s="377" t="s">
        <v>852</v>
      </c>
    </row>
    <row r="29" spans="1:11" s="202" customFormat="1" ht="12.95" customHeight="1" x14ac:dyDescent="0.25">
      <c r="A29" s="378">
        <v>610</v>
      </c>
      <c r="B29" s="375" t="s">
        <v>843</v>
      </c>
      <c r="C29" s="388">
        <f>'Sp 25mm Venetian D'!C29*(1+Sumary!$C$44)</f>
        <v>49.28</v>
      </c>
      <c r="D29" s="388">
        <f>'Sp 25mm Venetian D'!D29*(1+Sumary!$C$44)</f>
        <v>53.760000000000005</v>
      </c>
      <c r="E29" s="388">
        <f>'Sp 25mm Venetian D'!E29*(1+Sumary!$C$44)</f>
        <v>54.320000000000007</v>
      </c>
      <c r="F29" s="388">
        <f>'Sp 25mm Venetian D'!F29*(1+Sumary!$C$44)</f>
        <v>58.24</v>
      </c>
      <c r="G29" s="388">
        <f>'Sp 25mm Venetian D'!G29*(1+Sumary!$C$44)</f>
        <v>59.92</v>
      </c>
      <c r="H29" s="388">
        <f>'Sp 25mm Venetian D'!H29*(1+Sumary!$C$44)</f>
        <v>64.960000000000008</v>
      </c>
      <c r="I29" s="388">
        <f>'Sp 25mm Venetian D'!I29*(1+Sumary!$C$44)</f>
        <v>65.52</v>
      </c>
      <c r="J29" s="388">
        <f>'Sp 25mm Venetian D'!J29*(1+Sumary!$C$44)</f>
        <v>67.2</v>
      </c>
      <c r="K29" s="388">
        <f>'Sp 25mm Venetian D'!K29*(1+Sumary!$C$44)</f>
        <v>70.56</v>
      </c>
    </row>
    <row r="30" spans="1:11" s="202" customFormat="1" ht="12.95" customHeight="1" x14ac:dyDescent="0.25">
      <c r="A30" s="378">
        <v>760</v>
      </c>
      <c r="B30" s="375" t="s">
        <v>836</v>
      </c>
      <c r="C30" s="388">
        <f>'Sp 25mm Venetian D'!C30*(1+Sumary!$C$44)</f>
        <v>54.320000000000007</v>
      </c>
      <c r="D30" s="388">
        <f>'Sp 25mm Venetian D'!D30*(1+Sumary!$C$44)</f>
        <v>58.8</v>
      </c>
      <c r="E30" s="388">
        <f>'Sp 25mm Venetian D'!E30*(1+Sumary!$C$44)</f>
        <v>63.840000000000018</v>
      </c>
      <c r="F30" s="388">
        <f>'Sp 25mm Venetian D'!F30*(1+Sumary!$C$44)</f>
        <v>65.52</v>
      </c>
      <c r="G30" s="388">
        <f>'Sp 25mm Venetian D'!G30*(1+Sumary!$C$44)</f>
        <v>67.2</v>
      </c>
      <c r="H30" s="388">
        <f>'Sp 25mm Venetian D'!H30*(1+Sumary!$C$44)</f>
        <v>70.56</v>
      </c>
      <c r="I30" s="388">
        <f>'Sp 25mm Venetian D'!I30*(1+Sumary!$C$44)</f>
        <v>75.599999999999994</v>
      </c>
      <c r="J30" s="388">
        <f>'Sp 25mm Venetian D'!J30*(1+Sumary!$C$44)</f>
        <v>77.28</v>
      </c>
      <c r="K30" s="388">
        <f>'Sp 25mm Venetian D'!K30*(1+Sumary!$C$44)</f>
        <v>81.760000000000005</v>
      </c>
    </row>
    <row r="31" spans="1:11" s="202" customFormat="1" ht="12.95" customHeight="1" x14ac:dyDescent="0.25">
      <c r="A31" s="378">
        <v>910</v>
      </c>
      <c r="B31" s="375" t="s">
        <v>837</v>
      </c>
      <c r="C31" s="388">
        <f>'Sp 25mm Venetian D'!C31*(1+Sumary!$C$44)</f>
        <v>59.92</v>
      </c>
      <c r="D31" s="388">
        <f>'Sp 25mm Venetian D'!D31*(1+Sumary!$C$44)</f>
        <v>64.960000000000008</v>
      </c>
      <c r="E31" s="388">
        <f>'Sp 25mm Venetian D'!E31*(1+Sumary!$C$44)</f>
        <v>67.2</v>
      </c>
      <c r="F31" s="388">
        <f>'Sp 25mm Venetian D'!F31*(1+Sumary!$C$44)</f>
        <v>70.56</v>
      </c>
      <c r="G31" s="388">
        <f>'Sp 25mm Venetian D'!G31*(1+Sumary!$C$44)</f>
        <v>76.160000000000011</v>
      </c>
      <c r="H31" s="388">
        <f>'Sp 25mm Venetian D'!H31*(1+Sumary!$C$44)</f>
        <v>78.960000000000008</v>
      </c>
      <c r="I31" s="388">
        <f>'Sp 25mm Venetian D'!I31*(1+Sumary!$C$44)</f>
        <v>82.32</v>
      </c>
      <c r="J31" s="388">
        <f>'Sp 25mm Venetian D'!J31*(1+Sumary!$C$44)</f>
        <v>86.8</v>
      </c>
      <c r="K31" s="388">
        <f>'Sp 25mm Venetian D'!K31*(1+Sumary!$C$44)</f>
        <v>90.160000000000011</v>
      </c>
    </row>
    <row r="32" spans="1:11" s="202" customFormat="1" ht="12.95" customHeight="1" x14ac:dyDescent="0.25">
      <c r="A32" s="378">
        <v>1060</v>
      </c>
      <c r="B32" s="375" t="s">
        <v>838</v>
      </c>
      <c r="C32" s="388">
        <f>'Sp 25mm Venetian D'!C32*(1+Sumary!$C$44)</f>
        <v>66.640000000000015</v>
      </c>
      <c r="D32" s="388">
        <f>'Sp 25mm Venetian D'!D32*(1+Sumary!$C$44)</f>
        <v>68.88000000000001</v>
      </c>
      <c r="E32" s="388">
        <f>'Sp 25mm Venetian D'!E32*(1+Sumary!$C$44)</f>
        <v>75.599999999999994</v>
      </c>
      <c r="F32" s="388">
        <f>'Sp 25mm Venetian D'!F32*(1+Sumary!$C$44)</f>
        <v>78.960000000000008</v>
      </c>
      <c r="G32" s="388">
        <f>'Sp 25mm Venetian D'!G32*(1+Sumary!$C$44)</f>
        <v>82.32</v>
      </c>
      <c r="H32" s="388">
        <f>'Sp 25mm Venetian D'!H32*(1+Sumary!$C$44)</f>
        <v>86.8</v>
      </c>
      <c r="I32" s="388">
        <f>'Sp 25mm Venetian D'!I32*(1+Sumary!$C$44)</f>
        <v>91.840000000000018</v>
      </c>
      <c r="J32" s="388">
        <f>'Sp 25mm Venetian D'!J32*(1+Sumary!$C$44)</f>
        <v>92.960000000000008</v>
      </c>
      <c r="K32" s="388">
        <f>'Sp 25mm Venetian D'!K32*(1+Sumary!$C$44)</f>
        <v>100.24000000000001</v>
      </c>
    </row>
    <row r="33" spans="1:11" s="202" customFormat="1" ht="12.95" customHeight="1" x14ac:dyDescent="0.25">
      <c r="A33" s="378">
        <v>1210</v>
      </c>
      <c r="B33" s="375" t="s">
        <v>839</v>
      </c>
      <c r="C33" s="388">
        <f>'Sp 25mm Venetian D'!C33*(1+Sumary!$C$44)</f>
        <v>71.680000000000007</v>
      </c>
      <c r="D33" s="388">
        <f>'Sp 25mm Venetian D'!D33*(1+Sumary!$C$44)</f>
        <v>76.160000000000011</v>
      </c>
      <c r="E33" s="388">
        <f>'Sp 25mm Venetian D'!E33*(1+Sumary!$C$44)</f>
        <v>81.760000000000005</v>
      </c>
      <c r="F33" s="388">
        <f>'Sp 25mm Venetian D'!F33*(1+Sumary!$C$44)</f>
        <v>84.56</v>
      </c>
      <c r="G33" s="388">
        <f>'Sp 25mm Venetian D'!G33*(1+Sumary!$C$44)</f>
        <v>90.160000000000011</v>
      </c>
      <c r="H33" s="388">
        <f>'Sp 25mm Venetian D'!H33*(1+Sumary!$C$44)</f>
        <v>92.960000000000008</v>
      </c>
      <c r="I33" s="388">
        <f>'Sp 25mm Venetian D'!I33*(1+Sumary!$C$44)</f>
        <v>100.24000000000001</v>
      </c>
      <c r="J33" s="388">
        <f>'Sp 25mm Venetian D'!J33*(1+Sumary!$C$44)</f>
        <v>103.6</v>
      </c>
      <c r="K33" s="388">
        <f>'Sp 25mm Venetian D'!K33*(1+Sumary!$C$44)</f>
        <v>108.08000000000001</v>
      </c>
    </row>
    <row r="34" spans="1:11" s="202" customFormat="1" ht="12.95" customHeight="1" x14ac:dyDescent="0.25">
      <c r="A34" s="378">
        <v>1360</v>
      </c>
      <c r="B34" s="375" t="s">
        <v>840</v>
      </c>
      <c r="C34" s="388">
        <f>'Sp 25mm Venetian D'!C34*(1+Sumary!$C$44)</f>
        <v>77.28</v>
      </c>
      <c r="D34" s="388">
        <f>'Sp 25mm Venetian D'!D34*(1+Sumary!$C$44)</f>
        <v>82.32</v>
      </c>
      <c r="E34" s="388">
        <f>'Sp 25mm Venetian D'!E34*(1+Sumary!$C$44)</f>
        <v>87.360000000000014</v>
      </c>
      <c r="F34" s="388">
        <f>'Sp 25mm Venetian D'!F34*(1+Sumary!$C$44)</f>
        <v>92.4</v>
      </c>
      <c r="G34" s="388">
        <f>'Sp 25mm Venetian D'!G34*(1+Sumary!$C$44)</f>
        <v>96.32</v>
      </c>
      <c r="H34" s="388">
        <f>'Sp 25mm Venetian D'!H34*(1+Sumary!$C$44)</f>
        <v>102.48</v>
      </c>
      <c r="I34" s="388">
        <f>'Sp 25mm Venetian D'!I34*(1+Sumary!$C$44)</f>
        <v>108.08000000000001</v>
      </c>
      <c r="J34" s="388">
        <f>'Sp 25mm Venetian D'!J34*(1+Sumary!$C$44)</f>
        <v>113.12000000000002</v>
      </c>
      <c r="K34" s="388">
        <f>'Sp 25mm Venetian D'!K34*(1+Sumary!$C$44)</f>
        <v>115.36000000000001</v>
      </c>
    </row>
    <row r="35" spans="1:11" s="202" customFormat="1" ht="12.95" customHeight="1" x14ac:dyDescent="0.25">
      <c r="A35" s="378">
        <v>1510</v>
      </c>
      <c r="B35" s="375" t="s">
        <v>841</v>
      </c>
      <c r="C35" s="388">
        <f>'Sp 25mm Venetian D'!C35*(1+Sumary!$C$44)</f>
        <v>83.440000000000012</v>
      </c>
      <c r="D35" s="388">
        <f>'Sp 25mm Venetian D'!D35*(1+Sumary!$C$44)</f>
        <v>87.360000000000014</v>
      </c>
      <c r="E35" s="388">
        <f>'Sp 25mm Venetian D'!E35*(1+Sumary!$C$44)</f>
        <v>92.960000000000008</v>
      </c>
      <c r="F35" s="388">
        <f>'Sp 25mm Venetian D'!F35*(1+Sumary!$C$44)</f>
        <v>101.36000000000001</v>
      </c>
      <c r="G35" s="388">
        <f>'Sp 25mm Venetian D'!G35*(1+Sumary!$C$44)</f>
        <v>104.16000000000001</v>
      </c>
      <c r="H35" s="388">
        <f>'Sp 25mm Venetian D'!H35*(1+Sumary!$C$44)</f>
        <v>110.32000000000002</v>
      </c>
      <c r="I35" s="388">
        <f>'Sp 25mm Venetian D'!I35*(1+Sumary!$C$44)</f>
        <v>114.80000000000001</v>
      </c>
      <c r="J35" s="388">
        <f>'Sp 25mm Venetian D'!J35*(1+Sumary!$C$44)</f>
        <v>121.52000000000001</v>
      </c>
      <c r="K35" s="388">
        <f>'Sp 25mm Venetian D'!K35*(1+Sumary!$C$44)</f>
        <v>126</v>
      </c>
    </row>
    <row r="36" spans="1:11" s="202" customFormat="1" ht="12.95" customHeight="1" x14ac:dyDescent="0.25">
      <c r="A36" s="378">
        <v>1660</v>
      </c>
      <c r="B36" s="375" t="s">
        <v>842</v>
      </c>
      <c r="C36" s="388">
        <f>'Sp 25mm Venetian D'!C36*(1+Sumary!$C$44)</f>
        <v>90.160000000000011</v>
      </c>
      <c r="D36" s="388">
        <f>'Sp 25mm Venetian D'!D36*(1+Sumary!$C$44)</f>
        <v>92.960000000000008</v>
      </c>
      <c r="E36" s="388">
        <f>'Sp 25mm Venetian D'!E36*(1+Sumary!$C$44)</f>
        <v>101.36000000000001</v>
      </c>
      <c r="F36" s="388">
        <f>'Sp 25mm Venetian D'!F36*(1+Sumary!$C$44)</f>
        <v>104.72</v>
      </c>
      <c r="G36" s="388">
        <f>'Sp 25mm Venetian D'!G36*(1+Sumary!$C$44)</f>
        <v>113.12000000000002</v>
      </c>
      <c r="H36" s="388">
        <f>'Sp 25mm Venetian D'!H36*(1+Sumary!$C$44)</f>
        <v>118.72000000000003</v>
      </c>
      <c r="I36" s="388">
        <f>'Sp 25mm Venetian D'!I36*(1+Sumary!$C$44)</f>
        <v>123.76000000000002</v>
      </c>
      <c r="J36" s="388">
        <f>'Sp 25mm Venetian D'!J36*(1+Sumary!$C$44)</f>
        <v>129.92000000000002</v>
      </c>
      <c r="K36" s="388">
        <f>'Sp 25mm Venetian D'!K36*(1+Sumary!$C$44)</f>
        <v>134.96</v>
      </c>
    </row>
    <row r="37" spans="1:11" s="202" customFormat="1" ht="12.95" customHeight="1" x14ac:dyDescent="0.25">
      <c r="A37" s="378">
        <v>1810</v>
      </c>
      <c r="B37" s="375" t="s">
        <v>844</v>
      </c>
      <c r="C37" s="388">
        <f>'Sp 25mm Venetian D'!C37*(1+Sumary!$C$44)</f>
        <v>92.960000000000008</v>
      </c>
      <c r="D37" s="388">
        <f>'Sp 25mm Venetian D'!D37*(1+Sumary!$C$44)</f>
        <v>101.36000000000001</v>
      </c>
      <c r="E37" s="388">
        <f>'Sp 25mm Venetian D'!E37*(1+Sumary!$C$44)</f>
        <v>108.08000000000001</v>
      </c>
      <c r="F37" s="388">
        <f>'Sp 25mm Venetian D'!F37*(1+Sumary!$C$44)</f>
        <v>113.68</v>
      </c>
      <c r="G37" s="388">
        <f>'Sp 25mm Venetian D'!G37*(1+Sumary!$C$44)</f>
        <v>120.4</v>
      </c>
      <c r="H37" s="388">
        <f>'Sp 25mm Venetian D'!H37*(1+Sumary!$C$44)</f>
        <v>126</v>
      </c>
      <c r="I37" s="388">
        <f>'Sp 25mm Venetian D'!I37*(1+Sumary!$C$44)</f>
        <v>131.6</v>
      </c>
      <c r="J37" s="388">
        <f>'Sp 25mm Venetian D'!J37*(1+Sumary!$C$44)</f>
        <v>137.76000000000002</v>
      </c>
      <c r="K37" s="388">
        <f>'Sp 25mm Venetian D'!K37*(1+Sumary!$C$44)</f>
        <v>143.92000000000002</v>
      </c>
    </row>
    <row r="38" spans="1:11" s="202" customFormat="1" ht="12.95" customHeight="1" x14ac:dyDescent="0.25">
      <c r="A38" s="378">
        <v>1960</v>
      </c>
      <c r="B38" s="375" t="s">
        <v>845</v>
      </c>
      <c r="C38" s="388">
        <f>'Sp 25mm Venetian D'!C38*(1+Sumary!$C$44)</f>
        <v>101.36000000000001</v>
      </c>
      <c r="D38" s="388">
        <f>'Sp 25mm Venetian D'!D38*(1+Sumary!$C$44)</f>
        <v>104.72</v>
      </c>
      <c r="E38" s="388">
        <f>'Sp 25mm Venetian D'!E38*(1+Sumary!$C$44)</f>
        <v>113.68</v>
      </c>
      <c r="F38" s="388">
        <f>'Sp 25mm Venetian D'!F38*(1+Sumary!$C$44)</f>
        <v>120.4</v>
      </c>
      <c r="G38" s="388">
        <f>'Sp 25mm Venetian D'!G38*(1+Sumary!$C$44)</f>
        <v>128.24</v>
      </c>
      <c r="H38" s="388">
        <f>'Sp 25mm Venetian D'!H38*(1+Sumary!$C$44)</f>
        <v>132.72000000000003</v>
      </c>
      <c r="I38" s="388">
        <f>'Sp 25mm Venetian D'!I38*(1+Sumary!$C$44)</f>
        <v>141.12</v>
      </c>
      <c r="J38" s="388">
        <f>'Sp 25mm Venetian D'!J38*(1+Sumary!$C$44)</f>
        <v>147.28000000000003</v>
      </c>
      <c r="K38" s="388">
        <f>'Sp 25mm Venetian D'!K38*(1+Sumary!$C$44)</f>
        <v>152.88000000000002</v>
      </c>
    </row>
    <row r="39" spans="1:11" s="202" customFormat="1" ht="12.95" customHeight="1" x14ac:dyDescent="0.25">
      <c r="A39" s="378">
        <v>2110</v>
      </c>
      <c r="B39" s="375" t="s">
        <v>846</v>
      </c>
      <c r="C39" s="388">
        <f>'Sp 25mm Venetian D'!C39*(1+Sumary!$C$44)</f>
        <v>104.72</v>
      </c>
      <c r="D39" s="388">
        <f>'Sp 25mm Venetian D'!D39*(1+Sumary!$C$44)</f>
        <v>113.12000000000002</v>
      </c>
      <c r="E39" s="388">
        <f>'Sp 25mm Venetian D'!E39*(1+Sumary!$C$44)</f>
        <v>120.4</v>
      </c>
      <c r="F39" s="388">
        <f>'Sp 25mm Venetian D'!F39*(1+Sumary!$C$44)</f>
        <v>128.24</v>
      </c>
      <c r="G39" s="388">
        <f>'Sp 25mm Venetian D'!G39*(1+Sumary!$C$44)</f>
        <v>134.96</v>
      </c>
      <c r="H39" s="388">
        <f>'Sp 25mm Venetian D'!H39*(1+Sumary!$C$44)</f>
        <v>141.12</v>
      </c>
      <c r="I39" s="388">
        <f>'Sp 25mm Venetian D'!I39*(1+Sumary!$C$44)</f>
        <v>148.4</v>
      </c>
      <c r="J39" s="388">
        <f>'Sp 25mm Venetian D'!J39*(1+Sumary!$C$44)</f>
        <v>156.80000000000001</v>
      </c>
      <c r="K39" s="388">
        <f>'Sp 25mm Venetian D'!K39*(1+Sumary!$C$44)</f>
        <v>161.84</v>
      </c>
    </row>
    <row r="40" spans="1:11" s="202" customFormat="1" ht="12.95" customHeight="1" x14ac:dyDescent="0.25">
      <c r="A40" s="378">
        <v>2260</v>
      </c>
      <c r="B40" s="375" t="s">
        <v>847</v>
      </c>
      <c r="C40" s="388">
        <f>'Sp 25mm Venetian D'!C40*(1+Sumary!$C$44)</f>
        <v>110.32000000000002</v>
      </c>
      <c r="D40" s="388">
        <f>'Sp 25mm Venetian D'!D40*(1+Sumary!$C$44)</f>
        <v>118.72000000000003</v>
      </c>
      <c r="E40" s="388">
        <f>'Sp 25mm Venetian D'!E40*(1+Sumary!$C$44)</f>
        <v>126</v>
      </c>
      <c r="F40" s="388">
        <f>'Sp 25mm Venetian D'!F40*(1+Sumary!$C$44)</f>
        <v>132.72000000000003</v>
      </c>
      <c r="G40" s="388">
        <f>'Sp 25mm Venetian D'!G40*(1+Sumary!$C$44)</f>
        <v>141.12</v>
      </c>
      <c r="H40" s="388">
        <f>'Sp 25mm Venetian D'!H40*(1+Sumary!$C$44)</f>
        <v>148.4</v>
      </c>
      <c r="I40" s="388">
        <f>'Sp 25mm Venetian D'!I40*(1+Sumary!$C$44)</f>
        <v>157.92000000000002</v>
      </c>
      <c r="J40" s="388">
        <f>'Sp 25mm Venetian D'!J40*(1+Sumary!$C$44)</f>
        <v>166.32000000000002</v>
      </c>
      <c r="K40" s="388">
        <f>'Sp 25mm Venetian D'!K40*(1+Sumary!$C$44)</f>
        <v>172.48000000000002</v>
      </c>
    </row>
    <row r="41" spans="1:11" s="202" customFormat="1" ht="12.95" customHeight="1" x14ac:dyDescent="0.25">
      <c r="A41" s="378">
        <v>2410</v>
      </c>
      <c r="B41" s="375" t="s">
        <v>848</v>
      </c>
      <c r="C41" s="388">
        <f>'Sp 25mm Venetian D'!C41*(1+Sumary!$C$44)</f>
        <v>115.36000000000001</v>
      </c>
      <c r="D41" s="388">
        <f>'Sp 25mm Venetian D'!D41*(1+Sumary!$C$44)</f>
        <v>123.76000000000002</v>
      </c>
      <c r="E41" s="388">
        <f>'Sp 25mm Venetian D'!E41*(1+Sumary!$C$44)</f>
        <v>132.72000000000003</v>
      </c>
      <c r="F41" s="388">
        <f>'Sp 25mm Venetian D'!F41*(1+Sumary!$C$44)</f>
        <v>141.12</v>
      </c>
      <c r="G41" s="388">
        <f>'Sp 25mm Venetian D'!G41*(1+Sumary!$C$44)</f>
        <v>148.4</v>
      </c>
      <c r="H41" s="388">
        <f>'Sp 25mm Venetian D'!H41*(1+Sumary!$C$44)</f>
        <v>157.92000000000002</v>
      </c>
      <c r="I41" s="388">
        <f>'Sp 25mm Venetian D'!I41*(1+Sumary!$C$44)</f>
        <v>166.32000000000002</v>
      </c>
      <c r="J41" s="388">
        <f>'Sp 25mm Venetian D'!J41*(1+Sumary!$C$44)</f>
        <v>172.48000000000002</v>
      </c>
      <c r="K41" s="388">
        <f>'Sp 25mm Venetian D'!K41*(1+Sumary!$C$44)</f>
        <v>181.44</v>
      </c>
    </row>
    <row r="42" spans="1:11" s="202" customFormat="1" ht="12.95" customHeight="1" x14ac:dyDescent="0.25">
      <c r="A42" s="378">
        <v>2560</v>
      </c>
      <c r="B42" s="375" t="s">
        <v>849</v>
      </c>
      <c r="C42" s="388">
        <f>'Sp 25mm Venetian D'!C42*(1+Sumary!$C$44)</f>
        <v>123.2</v>
      </c>
      <c r="D42" s="388">
        <f>'Sp 25mm Venetian D'!D42*(1+Sumary!$C$44)</f>
        <v>130.48000000000002</v>
      </c>
      <c r="E42" s="388">
        <f>'Sp 25mm Venetian D'!E42*(1+Sumary!$C$44)</f>
        <v>140</v>
      </c>
      <c r="F42" s="388">
        <f>'Sp 25mm Venetian D'!F42*(1+Sumary!$C$44)</f>
        <v>148.4</v>
      </c>
      <c r="G42" s="388">
        <f>'Sp 25mm Venetian D'!G42*(1+Sumary!$C$44)</f>
        <v>156.80000000000001</v>
      </c>
      <c r="H42" s="388">
        <f>'Sp 25mm Venetian D'!H42*(1+Sumary!$C$44)</f>
        <v>166.32000000000002</v>
      </c>
      <c r="I42" s="388">
        <f>'Sp 25mm Venetian D'!I42*(1+Sumary!$C$44)</f>
        <v>172.48000000000002</v>
      </c>
      <c r="J42" s="388">
        <f>'Sp 25mm Venetian D'!J42*(1+Sumary!$C$44)</f>
        <v>181.44</v>
      </c>
      <c r="K42" s="388">
        <f>'Sp 25mm Venetian D'!K42*(1+Sumary!$C$44)</f>
        <v>191.52</v>
      </c>
    </row>
    <row r="43" spans="1:11" s="202" customFormat="1" ht="12.95" customHeight="1" x14ac:dyDescent="0.25">
      <c r="A43" s="378">
        <v>2710</v>
      </c>
      <c r="B43" s="375" t="s">
        <v>850</v>
      </c>
      <c r="C43" s="388">
        <f>'Sp 25mm Venetian D'!C43*(1+Sumary!$C$44)</f>
        <v>128.24</v>
      </c>
      <c r="D43" s="388">
        <f>'Sp 25mm Venetian D'!D43*(1+Sumary!$C$44)</f>
        <v>136.63999999999999</v>
      </c>
      <c r="E43" s="388">
        <f>'Sp 25mm Venetian D'!E43*(1+Sumary!$C$44)</f>
        <v>146.72000000000003</v>
      </c>
      <c r="F43" s="388">
        <f>'Sp 25mm Venetian D'!F43*(1+Sumary!$C$44)</f>
        <v>155.68000000000004</v>
      </c>
      <c r="G43" s="388">
        <f>'Sp 25mm Venetian D'!G43*(1+Sumary!$C$44)</f>
        <v>163.52000000000001</v>
      </c>
      <c r="H43" s="388">
        <f>'Sp 25mm Venetian D'!H43*(1+Sumary!$C$44)</f>
        <v>172.48000000000002</v>
      </c>
      <c r="I43" s="388">
        <f>'Sp 25mm Venetian D'!I43*(1+Sumary!$C$44)</f>
        <v>181.44</v>
      </c>
      <c r="J43" s="388">
        <f>'Sp 25mm Venetian D'!J43*(1+Sumary!$C$44)</f>
        <v>191.52</v>
      </c>
      <c r="K43" s="388">
        <f>'Sp 25mm Venetian D'!K43*(1+Sumary!$C$44)</f>
        <v>199.36</v>
      </c>
    </row>
    <row r="44" spans="1:11" s="202" customFormat="1" ht="12.95" customHeight="1" x14ac:dyDescent="0.25">
      <c r="A44" s="378">
        <v>2860</v>
      </c>
      <c r="B44" s="375" t="s">
        <v>851</v>
      </c>
      <c r="C44" s="388">
        <f>'Sp 25mm Venetian D'!C44*(1+Sumary!$C$44)</f>
        <v>132.72000000000003</v>
      </c>
      <c r="D44" s="388">
        <f>'Sp 25mm Venetian D'!D44*(1+Sumary!$C$44)</f>
        <v>142.80000000000001</v>
      </c>
      <c r="E44" s="388">
        <f>'Sp 25mm Venetian D'!E44*(1+Sumary!$C$44)</f>
        <v>152.88000000000002</v>
      </c>
      <c r="F44" s="388">
        <f>'Sp 25mm Venetian D'!F44*(1+Sumary!$C$44)</f>
        <v>161.84</v>
      </c>
      <c r="G44" s="388">
        <f>'Sp 25mm Venetian D'!G44*(1+Sumary!$C$44)</f>
        <v>171.36</v>
      </c>
      <c r="H44" s="388">
        <f>'Sp 25mm Venetian D'!H44*(1+Sumary!$C$44)</f>
        <v>180.32000000000002</v>
      </c>
      <c r="I44" s="388">
        <f>'Sp 25mm Venetian D'!I44*(1+Sumary!$C$44)</f>
        <v>189.84</v>
      </c>
      <c r="J44" s="388">
        <f>'Sp 25mm Venetian D'!J44*(1+Sumary!$C$44)</f>
        <v>199.36</v>
      </c>
      <c r="K44" s="388">
        <f>'Sp 25mm Venetian D'!K44*(1+Sumary!$C$44)</f>
        <v>209.44</v>
      </c>
    </row>
    <row r="45" spans="1:11" s="202" customFormat="1" ht="12.95" customHeight="1" x14ac:dyDescent="0.25">
      <c r="A45" s="378">
        <v>3010</v>
      </c>
      <c r="B45" s="375" t="s">
        <v>852</v>
      </c>
      <c r="C45" s="388">
        <f>'Sp 25mm Venetian D'!C45*(1+Sumary!$C$44)</f>
        <v>140</v>
      </c>
      <c r="D45" s="388">
        <f>'Sp 25mm Venetian D'!D45*(1+Sumary!$C$44)</f>
        <v>148.4</v>
      </c>
      <c r="E45" s="388">
        <f>'Sp 25mm Venetian D'!E45*(1+Sumary!$C$44)</f>
        <v>159.6</v>
      </c>
      <c r="F45" s="388">
        <f>'Sp 25mm Venetian D'!F45*(1+Sumary!$C$44)</f>
        <v>168.56</v>
      </c>
      <c r="G45" s="388">
        <f>'Sp 25mm Venetian D'!G45*(1+Sumary!$C$44)</f>
        <v>179.2</v>
      </c>
      <c r="H45" s="388">
        <f>'Sp 25mm Venetian D'!H45*(1+Sumary!$C$44)</f>
        <v>189.28000000000003</v>
      </c>
      <c r="I45" s="388">
        <f>'Sp 25mm Venetian D'!I45*(1+Sumary!$C$44)</f>
        <v>197.12</v>
      </c>
      <c r="J45" s="388">
        <f>'Sp 25mm Venetian D'!J45*(1+Sumary!$C$44)</f>
        <v>207.76000000000002</v>
      </c>
      <c r="K45" s="388">
        <f>'Sp 25mm Venetian D'!K45*(1+Sumary!$C$44)</f>
        <v>218.4</v>
      </c>
    </row>
    <row r="46" spans="1:11" s="202" customFormat="1" ht="12.95" customHeight="1" x14ac:dyDescent="0.25">
      <c r="A46" s="378">
        <v>3160</v>
      </c>
      <c r="B46" s="375" t="s">
        <v>853</v>
      </c>
      <c r="C46" s="388">
        <f>'Sp 25mm Venetian D'!C46*(1+Sumary!$C$44)</f>
        <v>143.92000000000002</v>
      </c>
      <c r="D46" s="388">
        <f>'Sp 25mm Venetian D'!D46*(1+Sumary!$C$44)</f>
        <v>155.68000000000004</v>
      </c>
      <c r="E46" s="388">
        <f>'Sp 25mm Venetian D'!E46*(1+Sumary!$C$44)</f>
        <v>166.32000000000002</v>
      </c>
      <c r="F46" s="388">
        <f>'Sp 25mm Venetian D'!F46*(1+Sumary!$C$44)</f>
        <v>175.84</v>
      </c>
      <c r="G46" s="388">
        <f>'Sp 25mm Venetian D'!G46*(1+Sumary!$C$44)</f>
        <v>185.92000000000002</v>
      </c>
      <c r="H46" s="388">
        <f>'Sp 25mm Venetian D'!H46*(1+Sumary!$C$44)</f>
        <v>196</v>
      </c>
      <c r="I46" s="388">
        <f>'Sp 25mm Venetian D'!I46*(1+Sumary!$C$44)</f>
        <v>206.08000000000004</v>
      </c>
      <c r="J46" s="388">
        <f>'Sp 25mm Venetian D'!J46*(1+Sumary!$C$44)</f>
        <v>216.72000000000003</v>
      </c>
      <c r="K46" s="388">
        <f>'Sp 25mm Venetian D'!K46*(1+Sumary!$C$44)</f>
        <v>227.36</v>
      </c>
    </row>
    <row r="47" spans="1:11" s="202" customFormat="1" ht="12.95" customHeight="1" x14ac:dyDescent="0.25">
      <c r="A47" s="378">
        <v>3310</v>
      </c>
      <c r="B47" s="375" t="s">
        <v>854</v>
      </c>
      <c r="C47" s="388">
        <f>'Sp 25mm Venetian D'!C47*(1+Sumary!$C$44)</f>
        <v>150.63999999999999</v>
      </c>
      <c r="D47" s="388">
        <f>'Sp 25mm Venetian D'!D47*(1+Sumary!$C$44)</f>
        <v>160.72000000000003</v>
      </c>
      <c r="E47" s="388">
        <f>'Sp 25mm Venetian D'!E47*(1+Sumary!$C$44)</f>
        <v>171.36</v>
      </c>
      <c r="F47" s="388">
        <f>'Sp 25mm Venetian D'!F47*(1+Sumary!$C$44)</f>
        <v>181.44</v>
      </c>
      <c r="G47" s="388">
        <f>'Sp 25mm Venetian D'!G47*(1+Sumary!$C$44)</f>
        <v>194.88000000000002</v>
      </c>
      <c r="H47" s="388">
        <f>'Sp 25mm Venetian D'!H47*(1+Sumary!$C$44)</f>
        <v>204.96</v>
      </c>
      <c r="I47" s="388">
        <f>'Sp 25mm Venetian D'!I47*(1+Sumary!$C$44)</f>
        <v>216.16000000000003</v>
      </c>
      <c r="J47" s="388">
        <f>'Sp 25mm Venetian D'!J47*(1+Sumary!$C$44)</f>
        <v>226.8</v>
      </c>
      <c r="K47" s="388">
        <f>'Sp 25mm Venetian D'!K47*(1+Sumary!$C$44)</f>
        <v>236.32000000000002</v>
      </c>
    </row>
    <row r="48" spans="1:11" s="202" customFormat="1" ht="12.95" customHeight="1" x14ac:dyDescent="0.25">
      <c r="A48" s="378">
        <v>3460</v>
      </c>
      <c r="B48" s="375" t="s">
        <v>855</v>
      </c>
      <c r="C48" s="388">
        <f>'Sp 25mm Venetian D'!C48*(1+Sumary!$C$44)</f>
        <v>156.80000000000001</v>
      </c>
      <c r="D48" s="388">
        <f>'Sp 25mm Venetian D'!D48*(1+Sumary!$C$44)</f>
        <v>168</v>
      </c>
      <c r="E48" s="388">
        <f>'Sp 25mm Venetian D'!E48*(1+Sumary!$C$44)</f>
        <v>179.2</v>
      </c>
      <c r="F48" s="388">
        <f>'Sp 25mm Venetian D'!F48*(1+Sumary!$C$44)</f>
        <v>189.84</v>
      </c>
      <c r="G48" s="388">
        <f>'Sp 25mm Venetian D'!G48*(1+Sumary!$C$44)</f>
        <v>199.36</v>
      </c>
      <c r="H48" s="388">
        <f>'Sp 25mm Venetian D'!H48*(1+Sumary!$C$44)</f>
        <v>213.36</v>
      </c>
      <c r="I48" s="388">
        <f>'Sp 25mm Venetian D'!I48*(1+Sumary!$C$44)</f>
        <v>222.32000000000002</v>
      </c>
      <c r="J48" s="388">
        <f>'Sp 25mm Venetian D'!J48*(1+Sumary!$C$44)</f>
        <v>235.76</v>
      </c>
      <c r="K48" s="388">
        <f>'Sp 25mm Venetian D'!K48*(1+Sumary!$C$44)</f>
        <v>245.27999999999997</v>
      </c>
    </row>
    <row r="49" spans="1:11" s="202" customFormat="1" ht="12.95" customHeight="1" x14ac:dyDescent="0.25">
      <c r="A49" s="378">
        <v>3610</v>
      </c>
      <c r="B49" s="375" t="s">
        <v>856</v>
      </c>
      <c r="C49" s="388">
        <f>'Sp 25mm Venetian D'!C49*(1+Sumary!$C$44)</f>
        <v>161.84</v>
      </c>
      <c r="D49" s="388">
        <f>'Sp 25mm Venetian D'!D49*(1+Sumary!$C$44)</f>
        <v>172.48000000000002</v>
      </c>
      <c r="E49" s="388">
        <f>'Sp 25mm Venetian D'!E49*(1+Sumary!$C$44)</f>
        <v>184.8</v>
      </c>
      <c r="F49" s="388">
        <f>'Sp 25mm Venetian D'!F49*(1+Sumary!$C$44)</f>
        <v>196.56</v>
      </c>
      <c r="G49" s="388">
        <f>'Sp 25mm Venetian D'!G49*(1+Sumary!$C$44)</f>
        <v>207.76000000000002</v>
      </c>
      <c r="H49" s="388">
        <f>'Sp 25mm Venetian D'!H49*(1+Sumary!$C$44)</f>
        <v>220.64000000000004</v>
      </c>
      <c r="I49" s="388">
        <f>'Sp 25mm Venetian D'!I49*(1+Sumary!$C$44)</f>
        <v>233.52000000000004</v>
      </c>
      <c r="J49" s="388">
        <f>'Sp 25mm Venetian D'!J49*(1+Sumary!$C$44)</f>
        <v>243.60000000000002</v>
      </c>
      <c r="K49" s="388">
        <f>'Sp 25mm Venetian D'!K49*(1+Sumary!$C$44)</f>
        <v>254.8</v>
      </c>
    </row>
    <row r="50" spans="1:11" s="202" customFormat="1" ht="12.95" customHeight="1" x14ac:dyDescent="0.25">
      <c r="A50" s="378">
        <v>3760</v>
      </c>
      <c r="B50" s="375" t="s">
        <v>857</v>
      </c>
      <c r="C50" s="388">
        <f>'Sp 25mm Venetian D'!C50*(1+Sumary!$C$44)</f>
        <v>168</v>
      </c>
      <c r="D50" s="388">
        <f>'Sp 25mm Venetian D'!D50*(1+Sumary!$C$44)</f>
        <v>179.2</v>
      </c>
      <c r="E50" s="388">
        <f>'Sp 25mm Venetian D'!E50*(1+Sumary!$C$44)</f>
        <v>191.52</v>
      </c>
      <c r="F50" s="388">
        <f>'Sp 25mm Venetian D'!F50*(1+Sumary!$C$44)</f>
        <v>202.72000000000003</v>
      </c>
      <c r="G50" s="388">
        <f>'Sp 25mm Venetian D'!G50*(1+Sumary!$C$44)</f>
        <v>216.16000000000003</v>
      </c>
      <c r="H50" s="388">
        <f>'Sp 25mm Venetian D'!H50*(1+Sumary!$C$44)</f>
        <v>227.36</v>
      </c>
      <c r="I50" s="388">
        <f>'Sp 25mm Venetian D'!I50*(1+Sumary!$C$44)</f>
        <v>239.12</v>
      </c>
      <c r="J50" s="388">
        <f>'Sp 25mm Venetian D'!J50*(1+Sumary!$C$44)</f>
        <v>252.56000000000006</v>
      </c>
      <c r="K50" s="388">
        <f>'Sp 25mm Venetian D'!K50*(1+Sumary!$C$44)</f>
        <v>263.2</v>
      </c>
    </row>
    <row r="51" spans="1:11" s="202" customFormat="1" ht="12.95" customHeight="1" x14ac:dyDescent="0.25">
      <c r="A51" s="378">
        <v>4000</v>
      </c>
      <c r="B51" s="375" t="s">
        <v>858</v>
      </c>
      <c r="C51" s="388">
        <f>'Sp 25mm Venetian D'!C51*(1+Sumary!$C$44)</f>
        <v>175.84</v>
      </c>
      <c r="D51" s="388">
        <f>'Sp 25mm Venetian D'!D51*(1+Sumary!$C$44)</f>
        <v>189.84</v>
      </c>
      <c r="E51" s="388">
        <f>'Sp 25mm Venetian D'!E51*(1+Sumary!$C$44)</f>
        <v>202.16000000000003</v>
      </c>
      <c r="F51" s="388">
        <f>'Sp 25mm Venetian D'!F51*(1+Sumary!$C$44)</f>
        <v>216.16000000000003</v>
      </c>
      <c r="G51" s="388">
        <f>'Sp 25mm Venetian D'!G51*(1+Sumary!$C$44)</f>
        <v>227.36</v>
      </c>
      <c r="H51" s="388">
        <f>'Sp 25mm Venetian D'!H51*(1+Sumary!$C$44)</f>
        <v>239.12</v>
      </c>
      <c r="I51" s="388">
        <f>'Sp 25mm Venetian D'!I51*(1+Sumary!$C$44)</f>
        <v>253.68</v>
      </c>
      <c r="J51" s="388">
        <f>'Sp 25mm Venetian D'!J51*(1+Sumary!$C$44)</f>
        <v>264.88</v>
      </c>
      <c r="K51" s="388">
        <f>'Sp 25mm Venetian D'!K51*(1+Sumary!$C$44)</f>
        <v>278.88</v>
      </c>
    </row>
  </sheetData>
  <pageMargins left="0.7" right="0.7" top="0.75" bottom="0.75" header="0.3" footer="0.3"/>
  <pageSetup paperSize="9" orientation="portrait" r:id="rId1"/>
  <headerFooter>
    <oddHeader>&amp;CSpecail Effects 25mm Venetian</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4BF7-1C17-4196-871C-ABCE05CF4EFD}">
  <dimension ref="A1:D130"/>
  <sheetViews>
    <sheetView view="pageBreakPreview" topLeftCell="A30" zoomScaleNormal="100" zoomScaleSheetLayoutView="100" workbookViewId="0">
      <selection activeCell="H73" sqref="H73"/>
    </sheetView>
  </sheetViews>
  <sheetFormatPr defaultRowHeight="15" x14ac:dyDescent="0.25"/>
  <cols>
    <col min="1" max="1" width="24.28515625" customWidth="1"/>
    <col min="2" max="2" width="21.28515625" customWidth="1"/>
    <col min="3" max="3" width="21.42578125" customWidth="1"/>
    <col min="4" max="4" width="18.28515625" customWidth="1"/>
  </cols>
  <sheetData>
    <row r="1" spans="1:4" ht="18.75" x14ac:dyDescent="0.3">
      <c r="A1" s="53" t="s">
        <v>1063</v>
      </c>
      <c r="B1" s="53" t="s">
        <v>1064</v>
      </c>
      <c r="C1" s="53" t="s">
        <v>1065</v>
      </c>
      <c r="D1" s="53" t="s">
        <v>1066</v>
      </c>
    </row>
    <row r="3" spans="1:4" x14ac:dyDescent="0.25">
      <c r="A3" t="s">
        <v>1067</v>
      </c>
      <c r="B3" t="s">
        <v>1068</v>
      </c>
      <c r="C3" t="s">
        <v>1067</v>
      </c>
      <c r="D3" t="s">
        <v>1069</v>
      </c>
    </row>
    <row r="4" spans="1:4" x14ac:dyDescent="0.25">
      <c r="A4" t="s">
        <v>1070</v>
      </c>
      <c r="B4" t="s">
        <v>1068</v>
      </c>
      <c r="C4" t="s">
        <v>1070</v>
      </c>
      <c r="D4" t="s">
        <v>1069</v>
      </c>
    </row>
    <row r="5" spans="1:4" x14ac:dyDescent="0.25">
      <c r="A5" t="s">
        <v>1071</v>
      </c>
      <c r="B5" t="s">
        <v>1072</v>
      </c>
      <c r="C5" t="s">
        <v>1071</v>
      </c>
      <c r="D5" t="s">
        <v>1073</v>
      </c>
    </row>
    <row r="6" spans="1:4" x14ac:dyDescent="0.25">
      <c r="A6" t="s">
        <v>893</v>
      </c>
      <c r="B6" t="s">
        <v>1074</v>
      </c>
      <c r="C6" t="s">
        <v>893</v>
      </c>
      <c r="D6" t="s">
        <v>1073</v>
      </c>
    </row>
    <row r="7" spans="1:4" x14ac:dyDescent="0.25">
      <c r="A7" t="s">
        <v>1075</v>
      </c>
      <c r="B7" t="s">
        <v>1076</v>
      </c>
      <c r="C7" t="s">
        <v>1075</v>
      </c>
      <c r="D7" t="s">
        <v>1073</v>
      </c>
    </row>
    <row r="8" spans="1:4" x14ac:dyDescent="0.25">
      <c r="A8" t="s">
        <v>1077</v>
      </c>
      <c r="B8" t="s">
        <v>760</v>
      </c>
      <c r="C8" t="s">
        <v>765</v>
      </c>
      <c r="D8" t="s">
        <v>1069</v>
      </c>
    </row>
    <row r="9" spans="1:4" x14ac:dyDescent="0.25">
      <c r="A9" t="s">
        <v>1078</v>
      </c>
      <c r="B9" t="s">
        <v>1076</v>
      </c>
      <c r="C9" t="s">
        <v>765</v>
      </c>
      <c r="D9" t="s">
        <v>1073</v>
      </c>
    </row>
    <row r="10" spans="1:4" x14ac:dyDescent="0.25">
      <c r="A10" t="s">
        <v>1079</v>
      </c>
      <c r="B10" t="s">
        <v>1080</v>
      </c>
      <c r="C10" t="s">
        <v>1079</v>
      </c>
      <c r="D10" t="s">
        <v>1069</v>
      </c>
    </row>
    <row r="11" spans="1:4" x14ac:dyDescent="0.25">
      <c r="A11" t="s">
        <v>1081</v>
      </c>
      <c r="B11" t="s">
        <v>1074</v>
      </c>
      <c r="C11" t="s">
        <v>1082</v>
      </c>
      <c r="D11" t="s">
        <v>1073</v>
      </c>
    </row>
    <row r="12" spans="1:4" x14ac:dyDescent="0.25">
      <c r="A12" t="s">
        <v>1083</v>
      </c>
      <c r="B12" t="s">
        <v>1072</v>
      </c>
      <c r="C12" t="s">
        <v>1083</v>
      </c>
      <c r="D12" t="s">
        <v>1073</v>
      </c>
    </row>
    <row r="13" spans="1:4" x14ac:dyDescent="0.25">
      <c r="A13" t="s">
        <v>1084</v>
      </c>
      <c r="B13" t="s">
        <v>1074</v>
      </c>
      <c r="C13" t="s">
        <v>1085</v>
      </c>
      <c r="D13" t="s">
        <v>1069</v>
      </c>
    </row>
    <row r="14" spans="1:4" x14ac:dyDescent="0.25">
      <c r="A14" t="s">
        <v>1086</v>
      </c>
      <c r="B14" t="s">
        <v>1074</v>
      </c>
      <c r="C14" t="s">
        <v>890</v>
      </c>
      <c r="D14" t="s">
        <v>1073</v>
      </c>
    </row>
    <row r="15" spans="1:4" x14ac:dyDescent="0.25">
      <c r="A15" t="s">
        <v>1087</v>
      </c>
      <c r="B15" t="s">
        <v>1074</v>
      </c>
      <c r="C15" t="s">
        <v>1087</v>
      </c>
      <c r="D15" t="s">
        <v>1073</v>
      </c>
    </row>
    <row r="16" spans="1:4" x14ac:dyDescent="0.25">
      <c r="A16" t="s">
        <v>1088</v>
      </c>
      <c r="B16" t="s">
        <v>1076</v>
      </c>
      <c r="C16" t="s">
        <v>1088</v>
      </c>
      <c r="D16" t="s">
        <v>1073</v>
      </c>
    </row>
    <row r="17" spans="1:4" x14ac:dyDescent="0.25">
      <c r="A17" t="s">
        <v>1088</v>
      </c>
      <c r="B17" t="s">
        <v>1076</v>
      </c>
      <c r="C17" t="s">
        <v>757</v>
      </c>
      <c r="D17" t="s">
        <v>1073</v>
      </c>
    </row>
    <row r="18" spans="1:4" x14ac:dyDescent="0.25">
      <c r="A18" t="s">
        <v>1089</v>
      </c>
      <c r="B18" t="s">
        <v>1080</v>
      </c>
      <c r="C18" t="s">
        <v>1090</v>
      </c>
      <c r="D18" t="s">
        <v>1069</v>
      </c>
    </row>
    <row r="19" spans="1:4" x14ac:dyDescent="0.25">
      <c r="A19" t="s">
        <v>1091</v>
      </c>
      <c r="B19" t="s">
        <v>1074</v>
      </c>
      <c r="C19" t="s">
        <v>1091</v>
      </c>
      <c r="D19" t="s">
        <v>1073</v>
      </c>
    </row>
    <row r="20" spans="1:4" x14ac:dyDescent="0.25">
      <c r="A20" t="s">
        <v>1092</v>
      </c>
      <c r="B20" t="s">
        <v>1074</v>
      </c>
      <c r="C20" t="s">
        <v>1090</v>
      </c>
      <c r="D20" t="s">
        <v>1073</v>
      </c>
    </row>
    <row r="21" spans="1:4" x14ac:dyDescent="0.25">
      <c r="A21" t="s">
        <v>1093</v>
      </c>
      <c r="B21" t="s">
        <v>760</v>
      </c>
      <c r="C21" t="s">
        <v>1090</v>
      </c>
      <c r="D21" t="s">
        <v>1069</v>
      </c>
    </row>
    <row r="22" spans="1:4" x14ac:dyDescent="0.25">
      <c r="A22" t="s">
        <v>1094</v>
      </c>
      <c r="B22" t="s">
        <v>1074</v>
      </c>
      <c r="C22" t="s">
        <v>765</v>
      </c>
      <c r="D22" t="s">
        <v>1073</v>
      </c>
    </row>
    <row r="23" spans="1:4" x14ac:dyDescent="0.25">
      <c r="A23" t="s">
        <v>1095</v>
      </c>
      <c r="B23" t="s">
        <v>1068</v>
      </c>
      <c r="C23" t="s">
        <v>1095</v>
      </c>
      <c r="D23" t="s">
        <v>1069</v>
      </c>
    </row>
    <row r="24" spans="1:4" x14ac:dyDescent="0.25">
      <c r="A24" t="s">
        <v>1096</v>
      </c>
      <c r="B24" t="s">
        <v>1068</v>
      </c>
      <c r="C24" t="s">
        <v>1096</v>
      </c>
      <c r="D24" t="s">
        <v>1069</v>
      </c>
    </row>
    <row r="25" spans="1:4" x14ac:dyDescent="0.25">
      <c r="A25" t="s">
        <v>1097</v>
      </c>
      <c r="B25" t="s">
        <v>1098</v>
      </c>
      <c r="C25" t="s">
        <v>1090</v>
      </c>
      <c r="D25" t="s">
        <v>1069</v>
      </c>
    </row>
    <row r="26" spans="1:4" x14ac:dyDescent="0.25">
      <c r="A26" t="s">
        <v>1099</v>
      </c>
      <c r="B26" t="s">
        <v>1074</v>
      </c>
      <c r="C26" t="s">
        <v>757</v>
      </c>
      <c r="D26" t="s">
        <v>1073</v>
      </c>
    </row>
    <row r="27" spans="1:4" x14ac:dyDescent="0.25">
      <c r="A27" t="s">
        <v>1100</v>
      </c>
      <c r="B27" t="s">
        <v>1068</v>
      </c>
      <c r="C27" t="s">
        <v>1100</v>
      </c>
      <c r="D27" t="s">
        <v>1069</v>
      </c>
    </row>
    <row r="28" spans="1:4" x14ac:dyDescent="0.25">
      <c r="A28" t="s">
        <v>1101</v>
      </c>
      <c r="B28" t="s">
        <v>1076</v>
      </c>
      <c r="C28" t="s">
        <v>1101</v>
      </c>
      <c r="D28" t="s">
        <v>1073</v>
      </c>
    </row>
    <row r="29" spans="1:4" x14ac:dyDescent="0.25">
      <c r="A29" t="s">
        <v>1102</v>
      </c>
      <c r="B29" t="s">
        <v>1080</v>
      </c>
      <c r="C29" t="s">
        <v>1102</v>
      </c>
      <c r="D29" t="s">
        <v>1069</v>
      </c>
    </row>
    <row r="30" spans="1:4" x14ac:dyDescent="0.25">
      <c r="A30" t="s">
        <v>1103</v>
      </c>
      <c r="B30" t="s">
        <v>1072</v>
      </c>
      <c r="C30" t="s">
        <v>1104</v>
      </c>
      <c r="D30" t="s">
        <v>1073</v>
      </c>
    </row>
    <row r="31" spans="1:4" x14ac:dyDescent="0.25">
      <c r="A31" t="s">
        <v>1105</v>
      </c>
      <c r="B31" t="s">
        <v>1076</v>
      </c>
      <c r="C31" t="s">
        <v>1090</v>
      </c>
      <c r="D31" t="s">
        <v>1073</v>
      </c>
    </row>
    <row r="32" spans="1:4" x14ac:dyDescent="0.25">
      <c r="A32" t="s">
        <v>1106</v>
      </c>
      <c r="B32" t="s">
        <v>1080</v>
      </c>
      <c r="C32" t="s">
        <v>1107</v>
      </c>
      <c r="D32" t="s">
        <v>1069</v>
      </c>
    </row>
    <row r="33" spans="1:4" x14ac:dyDescent="0.25">
      <c r="A33" t="s">
        <v>1108</v>
      </c>
      <c r="B33" t="s">
        <v>1109</v>
      </c>
      <c r="C33" t="s">
        <v>757</v>
      </c>
      <c r="D33" t="s">
        <v>1069</v>
      </c>
    </row>
    <row r="34" spans="1:4" x14ac:dyDescent="0.25">
      <c r="A34" t="s">
        <v>1110</v>
      </c>
      <c r="B34" t="s">
        <v>1074</v>
      </c>
      <c r="C34" t="s">
        <v>1110</v>
      </c>
      <c r="D34" t="s">
        <v>1073</v>
      </c>
    </row>
    <row r="35" spans="1:4" x14ac:dyDescent="0.25">
      <c r="A35" t="s">
        <v>1111</v>
      </c>
      <c r="B35" t="s">
        <v>1074</v>
      </c>
      <c r="C35" t="s">
        <v>1111</v>
      </c>
      <c r="D35" t="s">
        <v>1073</v>
      </c>
    </row>
    <row r="36" spans="1:4" x14ac:dyDescent="0.25">
      <c r="A36" t="s">
        <v>1112</v>
      </c>
      <c r="B36" t="s">
        <v>1072</v>
      </c>
      <c r="C36" t="s">
        <v>1082</v>
      </c>
      <c r="D36" t="s">
        <v>1073</v>
      </c>
    </row>
    <row r="37" spans="1:4" x14ac:dyDescent="0.25">
      <c r="A37" t="s">
        <v>1113</v>
      </c>
      <c r="B37" t="s">
        <v>1076</v>
      </c>
      <c r="C37" t="s">
        <v>1113</v>
      </c>
      <c r="D37" t="s">
        <v>1073</v>
      </c>
    </row>
    <row r="38" spans="1:4" x14ac:dyDescent="0.25">
      <c r="A38" t="s">
        <v>1114</v>
      </c>
      <c r="B38" t="s">
        <v>1068</v>
      </c>
      <c r="C38" t="s">
        <v>1114</v>
      </c>
      <c r="D38" t="s">
        <v>1069</v>
      </c>
    </row>
    <row r="39" spans="1:4" x14ac:dyDescent="0.25">
      <c r="A39" t="s">
        <v>1115</v>
      </c>
      <c r="B39" t="s">
        <v>1076</v>
      </c>
      <c r="C39" t="s">
        <v>1115</v>
      </c>
      <c r="D39" t="s">
        <v>1073</v>
      </c>
    </row>
    <row r="40" spans="1:4" x14ac:dyDescent="0.25">
      <c r="A40" t="s">
        <v>1116</v>
      </c>
      <c r="B40" t="s">
        <v>1072</v>
      </c>
      <c r="C40" t="s">
        <v>1116</v>
      </c>
      <c r="D40" t="s">
        <v>1073</v>
      </c>
    </row>
    <row r="41" spans="1:4" x14ac:dyDescent="0.25">
      <c r="A41" t="s">
        <v>1117</v>
      </c>
      <c r="B41" t="s">
        <v>760</v>
      </c>
      <c r="C41" t="s">
        <v>1117</v>
      </c>
      <c r="D41" t="s">
        <v>1069</v>
      </c>
    </row>
    <row r="42" spans="1:4" x14ac:dyDescent="0.25">
      <c r="A42" t="s">
        <v>1118</v>
      </c>
      <c r="B42" t="s">
        <v>1119</v>
      </c>
      <c r="C42" t="s">
        <v>765</v>
      </c>
      <c r="D42" t="s">
        <v>1069</v>
      </c>
    </row>
    <row r="43" spans="1:4" x14ac:dyDescent="0.25">
      <c r="A43" t="s">
        <v>1120</v>
      </c>
      <c r="B43" t="s">
        <v>1119</v>
      </c>
      <c r="C43" t="s">
        <v>1090</v>
      </c>
      <c r="D43" t="s">
        <v>1069</v>
      </c>
    </row>
    <row r="44" spans="1:4" x14ac:dyDescent="0.25">
      <c r="A44" t="s">
        <v>1121</v>
      </c>
      <c r="B44" t="s">
        <v>1119</v>
      </c>
      <c r="C44" t="s">
        <v>890</v>
      </c>
      <c r="D44" t="s">
        <v>1069</v>
      </c>
    </row>
    <row r="45" spans="1:4" x14ac:dyDescent="0.25">
      <c r="A45" t="s">
        <v>1122</v>
      </c>
      <c r="B45" t="s">
        <v>1119</v>
      </c>
      <c r="C45" t="s">
        <v>757</v>
      </c>
      <c r="D45" t="s">
        <v>1069</v>
      </c>
    </row>
    <row r="46" spans="1:4" x14ac:dyDescent="0.25">
      <c r="A46" t="s">
        <v>1123</v>
      </c>
      <c r="B46" t="s">
        <v>1076</v>
      </c>
      <c r="C46" t="s">
        <v>1123</v>
      </c>
      <c r="D46" t="s">
        <v>1073</v>
      </c>
    </row>
    <row r="47" spans="1:4" x14ac:dyDescent="0.25">
      <c r="A47" t="s">
        <v>1124</v>
      </c>
      <c r="B47" t="s">
        <v>1072</v>
      </c>
      <c r="C47" t="s">
        <v>890</v>
      </c>
      <c r="D47" t="s">
        <v>1073</v>
      </c>
    </row>
    <row r="48" spans="1:4" ht="18.75" x14ac:dyDescent="0.3">
      <c r="A48" s="53" t="s">
        <v>1063</v>
      </c>
      <c r="B48" s="53" t="s">
        <v>1064</v>
      </c>
      <c r="C48" s="53" t="s">
        <v>1065</v>
      </c>
      <c r="D48" s="53" t="s">
        <v>1066</v>
      </c>
    </row>
    <row r="50" spans="1:4" x14ac:dyDescent="0.25">
      <c r="A50" t="s">
        <v>1125</v>
      </c>
      <c r="B50" t="s">
        <v>1068</v>
      </c>
      <c r="C50" t="s">
        <v>1125</v>
      </c>
      <c r="D50" t="s">
        <v>1073</v>
      </c>
    </row>
    <row r="51" spans="1:4" x14ac:dyDescent="0.25">
      <c r="A51" t="s">
        <v>1126</v>
      </c>
      <c r="B51" t="s">
        <v>1074</v>
      </c>
      <c r="C51" t="s">
        <v>1126</v>
      </c>
      <c r="D51" t="s">
        <v>1073</v>
      </c>
    </row>
    <row r="52" spans="1:4" x14ac:dyDescent="0.25">
      <c r="A52" t="s">
        <v>1127</v>
      </c>
      <c r="B52" t="s">
        <v>760</v>
      </c>
      <c r="C52" t="s">
        <v>757</v>
      </c>
      <c r="D52" t="s">
        <v>1069</v>
      </c>
    </row>
    <row r="53" spans="1:4" x14ac:dyDescent="0.25">
      <c r="A53" t="s">
        <v>1104</v>
      </c>
      <c r="B53" t="s">
        <v>1072</v>
      </c>
      <c r="C53" t="s">
        <v>1104</v>
      </c>
      <c r="D53" t="s">
        <v>1073</v>
      </c>
    </row>
    <row r="54" spans="1:4" x14ac:dyDescent="0.25">
      <c r="A54" t="s">
        <v>1128</v>
      </c>
      <c r="B54" t="s">
        <v>1076</v>
      </c>
      <c r="C54" t="s">
        <v>757</v>
      </c>
      <c r="D54" t="s">
        <v>1073</v>
      </c>
    </row>
    <row r="55" spans="1:4" x14ac:dyDescent="0.25">
      <c r="A55" t="s">
        <v>1085</v>
      </c>
      <c r="B55" t="s">
        <v>1072</v>
      </c>
      <c r="C55" t="s">
        <v>1085</v>
      </c>
      <c r="D55" t="s">
        <v>1073</v>
      </c>
    </row>
    <row r="56" spans="1:4" x14ac:dyDescent="0.25">
      <c r="A56" t="s">
        <v>1129</v>
      </c>
      <c r="B56" t="s">
        <v>1074</v>
      </c>
      <c r="C56" t="s">
        <v>1129</v>
      </c>
      <c r="D56" t="s">
        <v>1073</v>
      </c>
    </row>
    <row r="57" spans="1:4" x14ac:dyDescent="0.25">
      <c r="A57" t="s">
        <v>758</v>
      </c>
      <c r="B57" t="s">
        <v>1072</v>
      </c>
      <c r="C57" t="s">
        <v>758</v>
      </c>
      <c r="D57" t="s">
        <v>1073</v>
      </c>
    </row>
    <row r="58" spans="1:4" x14ac:dyDescent="0.25">
      <c r="A58" t="s">
        <v>1130</v>
      </c>
      <c r="B58" t="s">
        <v>1076</v>
      </c>
      <c r="C58" t="s">
        <v>1130</v>
      </c>
      <c r="D58" t="s">
        <v>1073</v>
      </c>
    </row>
    <row r="59" spans="1:4" x14ac:dyDescent="0.25">
      <c r="A59" t="s">
        <v>1131</v>
      </c>
      <c r="B59" t="s">
        <v>1074</v>
      </c>
      <c r="C59" t="s">
        <v>1090</v>
      </c>
      <c r="D59" t="s">
        <v>1073</v>
      </c>
    </row>
    <row r="60" spans="1:4" x14ac:dyDescent="0.25">
      <c r="A60" t="s">
        <v>1132</v>
      </c>
      <c r="B60" t="s">
        <v>1074</v>
      </c>
      <c r="C60" t="s">
        <v>1132</v>
      </c>
      <c r="D60" t="s">
        <v>1073</v>
      </c>
    </row>
    <row r="61" spans="1:4" x14ac:dyDescent="0.25">
      <c r="A61" t="s">
        <v>1133</v>
      </c>
      <c r="B61" t="s">
        <v>1068</v>
      </c>
      <c r="C61" t="s">
        <v>1133</v>
      </c>
      <c r="D61" t="s">
        <v>1069</v>
      </c>
    </row>
    <row r="62" spans="1:4" x14ac:dyDescent="0.25">
      <c r="A62" t="s">
        <v>1134</v>
      </c>
      <c r="B62" t="s">
        <v>1074</v>
      </c>
      <c r="C62" t="s">
        <v>1134</v>
      </c>
      <c r="D62" t="s">
        <v>1073</v>
      </c>
    </row>
    <row r="63" spans="1:4" x14ac:dyDescent="0.25">
      <c r="A63" t="s">
        <v>1135</v>
      </c>
      <c r="B63" t="s">
        <v>1080</v>
      </c>
      <c r="C63" t="s">
        <v>757</v>
      </c>
      <c r="D63" t="s">
        <v>1069</v>
      </c>
    </row>
    <row r="64" spans="1:4" x14ac:dyDescent="0.25">
      <c r="A64" t="s">
        <v>1136</v>
      </c>
      <c r="B64" t="s">
        <v>1074</v>
      </c>
      <c r="C64" t="s">
        <v>1136</v>
      </c>
      <c r="D64" t="s">
        <v>1073</v>
      </c>
    </row>
    <row r="65" spans="1:4" x14ac:dyDescent="0.25">
      <c r="A65" t="s">
        <v>765</v>
      </c>
      <c r="B65" t="s">
        <v>1074</v>
      </c>
      <c r="C65" t="s">
        <v>765</v>
      </c>
      <c r="D65" t="s">
        <v>1073</v>
      </c>
    </row>
    <row r="66" spans="1:4" x14ac:dyDescent="0.25">
      <c r="A66" t="s">
        <v>765</v>
      </c>
      <c r="B66" t="s">
        <v>1074</v>
      </c>
      <c r="C66" t="s">
        <v>757</v>
      </c>
      <c r="D66" t="s">
        <v>1073</v>
      </c>
    </row>
    <row r="67" spans="1:4" x14ac:dyDescent="0.25">
      <c r="A67" t="s">
        <v>1137</v>
      </c>
      <c r="B67" t="s">
        <v>1074</v>
      </c>
      <c r="C67" t="s">
        <v>1137</v>
      </c>
      <c r="D67" t="s">
        <v>1073</v>
      </c>
    </row>
    <row r="68" spans="1:4" x14ac:dyDescent="0.25">
      <c r="A68" t="s">
        <v>1138</v>
      </c>
      <c r="B68" t="s">
        <v>1074</v>
      </c>
      <c r="C68" t="s">
        <v>1139</v>
      </c>
      <c r="D68" t="s">
        <v>1073</v>
      </c>
    </row>
    <row r="69" spans="1:4" x14ac:dyDescent="0.25">
      <c r="A69" t="s">
        <v>1140</v>
      </c>
      <c r="B69" t="s">
        <v>1074</v>
      </c>
      <c r="C69" t="s">
        <v>893</v>
      </c>
      <c r="D69" t="s">
        <v>1073</v>
      </c>
    </row>
    <row r="70" spans="1:4" x14ac:dyDescent="0.25">
      <c r="A70" t="s">
        <v>1090</v>
      </c>
      <c r="B70" t="s">
        <v>1074</v>
      </c>
      <c r="C70" t="s">
        <v>1090</v>
      </c>
      <c r="D70" t="s">
        <v>1073</v>
      </c>
    </row>
    <row r="71" spans="1:4" x14ac:dyDescent="0.25">
      <c r="A71" t="s">
        <v>1141</v>
      </c>
      <c r="B71" t="s">
        <v>1068</v>
      </c>
      <c r="C71" t="s">
        <v>1141</v>
      </c>
      <c r="D71" t="s">
        <v>1069</v>
      </c>
    </row>
    <row r="72" spans="1:4" x14ac:dyDescent="0.25">
      <c r="A72" t="s">
        <v>1142</v>
      </c>
      <c r="B72" t="s">
        <v>1076</v>
      </c>
      <c r="C72" t="s">
        <v>1142</v>
      </c>
      <c r="D72" t="s">
        <v>1073</v>
      </c>
    </row>
    <row r="73" spans="1:4" x14ac:dyDescent="0.25">
      <c r="A73" t="s">
        <v>1143</v>
      </c>
      <c r="B73" t="s">
        <v>1074</v>
      </c>
      <c r="C73" t="s">
        <v>1107</v>
      </c>
      <c r="D73" t="s">
        <v>1073</v>
      </c>
    </row>
    <row r="74" spans="1:4" x14ac:dyDescent="0.25">
      <c r="A74" t="s">
        <v>1144</v>
      </c>
      <c r="B74" t="s">
        <v>1074</v>
      </c>
      <c r="C74" t="s">
        <v>1144</v>
      </c>
      <c r="D74" t="s">
        <v>1073</v>
      </c>
    </row>
    <row r="75" spans="1:4" x14ac:dyDescent="0.25">
      <c r="A75" t="s">
        <v>1145</v>
      </c>
      <c r="B75" t="s">
        <v>1074</v>
      </c>
      <c r="C75" t="s">
        <v>1144</v>
      </c>
      <c r="D75" t="s">
        <v>1073</v>
      </c>
    </row>
    <row r="76" spans="1:4" x14ac:dyDescent="0.25">
      <c r="A76" t="s">
        <v>1146</v>
      </c>
      <c r="B76" t="s">
        <v>1109</v>
      </c>
      <c r="C76" t="s">
        <v>890</v>
      </c>
      <c r="D76" t="s">
        <v>1069</v>
      </c>
    </row>
    <row r="77" spans="1:4" x14ac:dyDescent="0.25">
      <c r="A77" t="s">
        <v>1147</v>
      </c>
      <c r="B77" t="s">
        <v>1074</v>
      </c>
      <c r="C77" t="s">
        <v>890</v>
      </c>
      <c r="D77" t="s">
        <v>1073</v>
      </c>
    </row>
    <row r="78" spans="1:4" x14ac:dyDescent="0.25">
      <c r="A78" t="s">
        <v>1148</v>
      </c>
      <c r="B78" t="s">
        <v>760</v>
      </c>
      <c r="C78" t="s">
        <v>1148</v>
      </c>
      <c r="D78" t="s">
        <v>1069</v>
      </c>
    </row>
    <row r="79" spans="1:4" x14ac:dyDescent="0.25">
      <c r="A79" t="s">
        <v>1149</v>
      </c>
      <c r="B79" t="s">
        <v>1076</v>
      </c>
      <c r="C79" t="s">
        <v>1149</v>
      </c>
      <c r="D79" t="s">
        <v>1073</v>
      </c>
    </row>
    <row r="80" spans="1:4" x14ac:dyDescent="0.25">
      <c r="A80" t="s">
        <v>1150</v>
      </c>
      <c r="B80" t="s">
        <v>1074</v>
      </c>
      <c r="C80" t="s">
        <v>1150</v>
      </c>
      <c r="D80" t="s">
        <v>1073</v>
      </c>
    </row>
    <row r="81" spans="1:4" x14ac:dyDescent="0.25">
      <c r="A81" t="s">
        <v>1151</v>
      </c>
      <c r="B81" t="s">
        <v>760</v>
      </c>
      <c r="C81" t="s">
        <v>893</v>
      </c>
      <c r="D81" t="s">
        <v>1073</v>
      </c>
    </row>
    <row r="82" spans="1:4" x14ac:dyDescent="0.25">
      <c r="A82" t="s">
        <v>1152</v>
      </c>
      <c r="B82" t="s">
        <v>1074</v>
      </c>
      <c r="C82" t="s">
        <v>1152</v>
      </c>
      <c r="D82" t="s">
        <v>1073</v>
      </c>
    </row>
    <row r="83" spans="1:4" x14ac:dyDescent="0.25">
      <c r="A83" t="s">
        <v>1139</v>
      </c>
      <c r="B83" t="s">
        <v>1074</v>
      </c>
      <c r="C83" t="s">
        <v>1139</v>
      </c>
      <c r="D83" t="s">
        <v>1073</v>
      </c>
    </row>
    <row r="84" spans="1:4" x14ac:dyDescent="0.25">
      <c r="A84" t="s">
        <v>1153</v>
      </c>
      <c r="B84" t="s">
        <v>1074</v>
      </c>
      <c r="C84" t="s">
        <v>1090</v>
      </c>
      <c r="D84" t="s">
        <v>1073</v>
      </c>
    </row>
    <row r="85" spans="1:4" x14ac:dyDescent="0.25">
      <c r="A85" t="s">
        <v>1154</v>
      </c>
      <c r="B85" t="s">
        <v>1074</v>
      </c>
      <c r="C85" t="s">
        <v>1090</v>
      </c>
      <c r="D85" t="s">
        <v>1073</v>
      </c>
    </row>
    <row r="86" spans="1:4" x14ac:dyDescent="0.25">
      <c r="A86" t="s">
        <v>1155</v>
      </c>
      <c r="B86" t="s">
        <v>1074</v>
      </c>
      <c r="C86" t="s">
        <v>1155</v>
      </c>
      <c r="D86" t="s">
        <v>1073</v>
      </c>
    </row>
    <row r="87" spans="1:4" x14ac:dyDescent="0.25">
      <c r="A87" t="s">
        <v>1156</v>
      </c>
      <c r="B87" t="s">
        <v>1074</v>
      </c>
      <c r="C87" t="s">
        <v>1079</v>
      </c>
      <c r="D87" t="s">
        <v>1073</v>
      </c>
    </row>
    <row r="88" spans="1:4" x14ac:dyDescent="0.25">
      <c r="A88" t="s">
        <v>1157</v>
      </c>
      <c r="B88" t="s">
        <v>1074</v>
      </c>
      <c r="C88" t="s">
        <v>1157</v>
      </c>
      <c r="D88" t="s">
        <v>1073</v>
      </c>
    </row>
    <row r="89" spans="1:4" x14ac:dyDescent="0.25">
      <c r="A89" t="s">
        <v>1158</v>
      </c>
      <c r="B89" t="s">
        <v>1074</v>
      </c>
      <c r="C89" t="s">
        <v>757</v>
      </c>
      <c r="D89" t="s">
        <v>1073</v>
      </c>
    </row>
    <row r="90" spans="1:4" x14ac:dyDescent="0.25">
      <c r="A90" t="s">
        <v>1159</v>
      </c>
      <c r="B90" t="s">
        <v>1080</v>
      </c>
      <c r="C90" t="s">
        <v>1159</v>
      </c>
      <c r="D90" t="s">
        <v>1069</v>
      </c>
    </row>
    <row r="91" spans="1:4" x14ac:dyDescent="0.25">
      <c r="A91" t="s">
        <v>1160</v>
      </c>
      <c r="B91" t="s">
        <v>1076</v>
      </c>
      <c r="C91" t="s">
        <v>1160</v>
      </c>
      <c r="D91" t="s">
        <v>1073</v>
      </c>
    </row>
    <row r="92" spans="1:4" x14ac:dyDescent="0.25">
      <c r="A92" t="s">
        <v>1161</v>
      </c>
      <c r="B92" t="s">
        <v>1098</v>
      </c>
      <c r="C92" t="s">
        <v>890</v>
      </c>
      <c r="D92" t="s">
        <v>1069</v>
      </c>
    </row>
    <row r="93" spans="1:4" x14ac:dyDescent="0.25">
      <c r="A93" t="s">
        <v>1162</v>
      </c>
      <c r="B93" t="s">
        <v>1074</v>
      </c>
      <c r="C93" t="s">
        <v>1162</v>
      </c>
      <c r="D93" t="s">
        <v>1073</v>
      </c>
    </row>
    <row r="94" spans="1:4" x14ac:dyDescent="0.25">
      <c r="A94" t="s">
        <v>1163</v>
      </c>
      <c r="B94" t="s">
        <v>1098</v>
      </c>
      <c r="C94" t="s">
        <v>765</v>
      </c>
      <c r="D94" t="s">
        <v>1073</v>
      </c>
    </row>
    <row r="95" spans="1:4" ht="18.75" x14ac:dyDescent="0.3">
      <c r="A95" s="53" t="s">
        <v>1063</v>
      </c>
      <c r="B95" s="53" t="s">
        <v>1064</v>
      </c>
      <c r="C95" s="53" t="s">
        <v>1065</v>
      </c>
      <c r="D95" s="53" t="s">
        <v>1066</v>
      </c>
    </row>
    <row r="97" spans="1:4" x14ac:dyDescent="0.25">
      <c r="A97" t="s">
        <v>1164</v>
      </c>
      <c r="B97" t="s">
        <v>1074</v>
      </c>
      <c r="C97" t="s">
        <v>757</v>
      </c>
      <c r="D97" t="s">
        <v>1073</v>
      </c>
    </row>
    <row r="98" spans="1:4" x14ac:dyDescent="0.25">
      <c r="A98" t="s">
        <v>1162</v>
      </c>
      <c r="B98" t="s">
        <v>1074</v>
      </c>
      <c r="C98" t="s">
        <v>1162</v>
      </c>
      <c r="D98" t="s">
        <v>1073</v>
      </c>
    </row>
    <row r="99" spans="1:4" x14ac:dyDescent="0.25">
      <c r="A99" t="s">
        <v>1163</v>
      </c>
      <c r="B99" t="s">
        <v>1098</v>
      </c>
      <c r="C99" t="s">
        <v>765</v>
      </c>
      <c r="D99" t="s">
        <v>1073</v>
      </c>
    </row>
    <row r="100" spans="1:4" x14ac:dyDescent="0.25">
      <c r="A100" t="s">
        <v>1165</v>
      </c>
      <c r="B100" t="s">
        <v>1074</v>
      </c>
      <c r="C100" t="s">
        <v>1165</v>
      </c>
      <c r="D100" t="s">
        <v>1073</v>
      </c>
    </row>
    <row r="101" spans="1:4" x14ac:dyDescent="0.25">
      <c r="A101" t="s">
        <v>1166</v>
      </c>
      <c r="B101" t="s">
        <v>1076</v>
      </c>
      <c r="C101" t="s">
        <v>1166</v>
      </c>
      <c r="D101" t="s">
        <v>1073</v>
      </c>
    </row>
    <row r="102" spans="1:4" x14ac:dyDescent="0.25">
      <c r="A102" t="s">
        <v>1167</v>
      </c>
      <c r="B102" t="s">
        <v>1074</v>
      </c>
      <c r="C102" t="s">
        <v>1167</v>
      </c>
      <c r="D102" t="s">
        <v>1073</v>
      </c>
    </row>
    <row r="103" spans="1:4" x14ac:dyDescent="0.25">
      <c r="A103" t="s">
        <v>764</v>
      </c>
      <c r="B103" t="s">
        <v>1074</v>
      </c>
      <c r="C103" t="s">
        <v>764</v>
      </c>
      <c r="D103" t="s">
        <v>1073</v>
      </c>
    </row>
    <row r="104" spans="1:4" x14ac:dyDescent="0.25">
      <c r="A104" t="s">
        <v>1168</v>
      </c>
      <c r="B104" t="s">
        <v>1074</v>
      </c>
      <c r="C104" t="s">
        <v>1168</v>
      </c>
      <c r="D104" t="s">
        <v>1073</v>
      </c>
    </row>
    <row r="105" spans="1:4" x14ac:dyDescent="0.25">
      <c r="A105" t="s">
        <v>1169</v>
      </c>
      <c r="B105" t="s">
        <v>1072</v>
      </c>
      <c r="C105" t="s">
        <v>890</v>
      </c>
      <c r="D105" t="s">
        <v>1073</v>
      </c>
    </row>
    <row r="106" spans="1:4" x14ac:dyDescent="0.25">
      <c r="A106" t="s">
        <v>1082</v>
      </c>
      <c r="B106" t="s">
        <v>1074</v>
      </c>
      <c r="C106" t="s">
        <v>1082</v>
      </c>
      <c r="D106" t="s">
        <v>1073</v>
      </c>
    </row>
    <row r="107" spans="1:4" x14ac:dyDescent="0.25">
      <c r="A107" t="s">
        <v>1170</v>
      </c>
      <c r="B107" t="s">
        <v>1068</v>
      </c>
      <c r="C107" t="s">
        <v>1170</v>
      </c>
      <c r="D107" t="s">
        <v>1069</v>
      </c>
    </row>
    <row r="108" spans="1:4" x14ac:dyDescent="0.25">
      <c r="A108" t="s">
        <v>1171</v>
      </c>
      <c r="B108" t="s">
        <v>1074</v>
      </c>
      <c r="C108" t="s">
        <v>1171</v>
      </c>
      <c r="D108" t="s">
        <v>1073</v>
      </c>
    </row>
    <row r="109" spans="1:4" x14ac:dyDescent="0.25">
      <c r="A109" t="s">
        <v>1172</v>
      </c>
      <c r="B109" t="s">
        <v>760</v>
      </c>
      <c r="C109" t="s">
        <v>890</v>
      </c>
      <c r="D109" t="s">
        <v>1069</v>
      </c>
    </row>
    <row r="110" spans="1:4" x14ac:dyDescent="0.25">
      <c r="A110" t="s">
        <v>890</v>
      </c>
      <c r="B110" t="s">
        <v>1072</v>
      </c>
      <c r="C110" t="s">
        <v>890</v>
      </c>
      <c r="D110" t="s">
        <v>1073</v>
      </c>
    </row>
    <row r="111" spans="1:4" x14ac:dyDescent="0.25">
      <c r="A111" t="s">
        <v>1173</v>
      </c>
      <c r="B111" t="s">
        <v>1109</v>
      </c>
      <c r="C111" t="s">
        <v>890</v>
      </c>
      <c r="D111" t="s">
        <v>1069</v>
      </c>
    </row>
    <row r="112" spans="1:4" x14ac:dyDescent="0.25">
      <c r="A112" t="s">
        <v>1174</v>
      </c>
      <c r="B112" t="s">
        <v>1098</v>
      </c>
      <c r="C112" t="s">
        <v>890</v>
      </c>
      <c r="D112" t="s">
        <v>1073</v>
      </c>
    </row>
    <row r="113" spans="1:4" x14ac:dyDescent="0.25">
      <c r="A113" t="s">
        <v>1175</v>
      </c>
      <c r="B113" t="s">
        <v>1080</v>
      </c>
      <c r="C113" t="s">
        <v>757</v>
      </c>
      <c r="D113" t="s">
        <v>1069</v>
      </c>
    </row>
    <row r="114" spans="1:4" x14ac:dyDescent="0.25">
      <c r="A114" t="s">
        <v>1176</v>
      </c>
      <c r="B114" t="s">
        <v>1074</v>
      </c>
      <c r="C114" t="s">
        <v>1176</v>
      </c>
      <c r="D114" t="s">
        <v>1073</v>
      </c>
    </row>
    <row r="115" spans="1:4" x14ac:dyDescent="0.25">
      <c r="A115" t="s">
        <v>1177</v>
      </c>
      <c r="B115" t="s">
        <v>1074</v>
      </c>
      <c r="C115" t="s">
        <v>1177</v>
      </c>
      <c r="D115" t="s">
        <v>1073</v>
      </c>
    </row>
    <row r="116" spans="1:4" x14ac:dyDescent="0.25">
      <c r="A116" t="s">
        <v>1178</v>
      </c>
      <c r="B116" t="s">
        <v>1109</v>
      </c>
      <c r="C116" t="s">
        <v>1179</v>
      </c>
      <c r="D116" t="s">
        <v>1069</v>
      </c>
    </row>
    <row r="117" spans="1:4" x14ac:dyDescent="0.25">
      <c r="A117" t="s">
        <v>1180</v>
      </c>
      <c r="B117" t="s">
        <v>1072</v>
      </c>
      <c r="C117" t="s">
        <v>1180</v>
      </c>
      <c r="D117" t="s">
        <v>1073</v>
      </c>
    </row>
    <row r="118" spans="1:4" x14ac:dyDescent="0.25">
      <c r="A118" t="s">
        <v>1181</v>
      </c>
      <c r="B118" t="s">
        <v>760</v>
      </c>
      <c r="C118" t="s">
        <v>765</v>
      </c>
      <c r="D118" t="s">
        <v>1069</v>
      </c>
    </row>
    <row r="119" spans="1:4" x14ac:dyDescent="0.25">
      <c r="A119" t="s">
        <v>1182</v>
      </c>
      <c r="B119" t="s">
        <v>1072</v>
      </c>
      <c r="C119" t="s">
        <v>1182</v>
      </c>
      <c r="D119" t="s">
        <v>1073</v>
      </c>
    </row>
    <row r="120" spans="1:4" x14ac:dyDescent="0.25">
      <c r="A120" t="s">
        <v>1183</v>
      </c>
      <c r="B120" t="s">
        <v>760</v>
      </c>
      <c r="C120" t="s">
        <v>1107</v>
      </c>
      <c r="D120" t="s">
        <v>1069</v>
      </c>
    </row>
    <row r="121" spans="1:4" x14ac:dyDescent="0.25">
      <c r="A121" t="s">
        <v>1184</v>
      </c>
      <c r="B121" t="s">
        <v>1068</v>
      </c>
      <c r="C121" t="s">
        <v>1184</v>
      </c>
      <c r="D121" t="s">
        <v>1069</v>
      </c>
    </row>
    <row r="122" spans="1:4" x14ac:dyDescent="0.25">
      <c r="A122" t="s">
        <v>1185</v>
      </c>
      <c r="B122" t="s">
        <v>1076</v>
      </c>
      <c r="C122" t="s">
        <v>757</v>
      </c>
      <c r="D122" t="s">
        <v>1073</v>
      </c>
    </row>
    <row r="123" spans="1:4" x14ac:dyDescent="0.25">
      <c r="A123" t="s">
        <v>1186</v>
      </c>
      <c r="B123" t="s">
        <v>1080</v>
      </c>
      <c r="C123" t="s">
        <v>1179</v>
      </c>
      <c r="D123" t="s">
        <v>1069</v>
      </c>
    </row>
    <row r="124" spans="1:4" x14ac:dyDescent="0.25">
      <c r="A124" t="s">
        <v>1187</v>
      </c>
      <c r="B124" t="s">
        <v>1074</v>
      </c>
      <c r="C124" t="s">
        <v>1113</v>
      </c>
      <c r="D124" t="s">
        <v>1073</v>
      </c>
    </row>
    <row r="125" spans="1:4" x14ac:dyDescent="0.25">
      <c r="A125" t="s">
        <v>1188</v>
      </c>
      <c r="B125" t="s">
        <v>1072</v>
      </c>
      <c r="C125" t="s">
        <v>1188</v>
      </c>
      <c r="D125" t="s">
        <v>1073</v>
      </c>
    </row>
    <row r="126" spans="1:4" x14ac:dyDescent="0.25">
      <c r="A126" t="s">
        <v>1189</v>
      </c>
      <c r="B126" t="s">
        <v>1068</v>
      </c>
      <c r="C126" t="s">
        <v>1189</v>
      </c>
      <c r="D126" t="s">
        <v>1073</v>
      </c>
    </row>
    <row r="127" spans="1:4" x14ac:dyDescent="0.25">
      <c r="A127" t="s">
        <v>757</v>
      </c>
      <c r="B127" t="s">
        <v>1076</v>
      </c>
      <c r="C127" t="s">
        <v>757</v>
      </c>
      <c r="D127" t="s">
        <v>1073</v>
      </c>
    </row>
    <row r="128" spans="1:4" x14ac:dyDescent="0.25">
      <c r="A128" t="s">
        <v>1190</v>
      </c>
      <c r="B128" t="s">
        <v>760</v>
      </c>
      <c r="C128" t="s">
        <v>757</v>
      </c>
      <c r="D128" t="s">
        <v>1069</v>
      </c>
    </row>
    <row r="129" spans="1:4" x14ac:dyDescent="0.25">
      <c r="A129" t="s">
        <v>1191</v>
      </c>
      <c r="B129" t="s">
        <v>1074</v>
      </c>
      <c r="C129" t="s">
        <v>1110</v>
      </c>
      <c r="D129" t="s">
        <v>1073</v>
      </c>
    </row>
    <row r="130" spans="1:4" x14ac:dyDescent="0.25">
      <c r="A130" t="s">
        <v>1191</v>
      </c>
      <c r="B130" t="s">
        <v>1074</v>
      </c>
      <c r="C130" t="s">
        <v>1110</v>
      </c>
      <c r="D130" t="s">
        <v>1073</v>
      </c>
    </row>
  </sheetData>
  <pageMargins left="0.7" right="0.7" top="0.75" bottom="0.75" header="0.3" footer="0.3"/>
  <pageSetup paperSize="9" orientation="portrait" r:id="rId1"/>
  <customProperties>
    <customPr name="SSC_SHEET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4D1D-2E67-47C1-87AB-663B4FC0C695}">
  <dimension ref="A1:R32"/>
  <sheetViews>
    <sheetView view="pageBreakPreview" zoomScaleNormal="130" zoomScaleSheetLayoutView="100" workbookViewId="0">
      <selection activeCell="R16" sqref="R16"/>
    </sheetView>
  </sheetViews>
  <sheetFormatPr defaultRowHeight="18.75" x14ac:dyDescent="0.3"/>
  <cols>
    <col min="1" max="9" width="8.7109375" style="150" customWidth="1"/>
  </cols>
  <sheetData>
    <row r="1" spans="1:18" x14ac:dyDescent="0.3">
      <c r="A1" s="150" t="s">
        <v>859</v>
      </c>
      <c r="J1" s="150" t="s">
        <v>860</v>
      </c>
      <c r="K1" s="150"/>
      <c r="L1" s="150"/>
      <c r="M1" s="150"/>
      <c r="N1" s="150"/>
      <c r="O1" s="150"/>
      <c r="P1" s="150"/>
      <c r="Q1" s="150"/>
      <c r="R1" s="150"/>
    </row>
    <row r="2" spans="1:18" x14ac:dyDescent="0.3">
      <c r="J2" s="150"/>
      <c r="K2" s="150"/>
      <c r="L2" s="150"/>
      <c r="M2" s="150"/>
      <c r="N2" s="150"/>
      <c r="O2" s="150"/>
      <c r="P2" s="150"/>
      <c r="Q2" s="150"/>
      <c r="R2" s="150"/>
    </row>
    <row r="3" spans="1:18" x14ac:dyDescent="0.3">
      <c r="A3" s="278"/>
      <c r="B3" s="278" t="s">
        <v>302</v>
      </c>
      <c r="C3" s="278">
        <v>460</v>
      </c>
      <c r="D3" s="278">
        <v>610</v>
      </c>
      <c r="E3" s="278">
        <v>760</v>
      </c>
      <c r="F3" s="278">
        <v>910</v>
      </c>
      <c r="G3" s="278">
        <v>1060</v>
      </c>
      <c r="H3" s="278">
        <v>1210</v>
      </c>
      <c r="I3" s="278">
        <v>1300</v>
      </c>
      <c r="J3" s="278"/>
      <c r="K3" s="278" t="s">
        <v>302</v>
      </c>
      <c r="L3" s="278">
        <v>460</v>
      </c>
      <c r="M3" s="278">
        <v>610</v>
      </c>
      <c r="N3" s="278">
        <v>760</v>
      </c>
      <c r="O3" s="278">
        <v>910</v>
      </c>
      <c r="P3" s="278">
        <v>1060</v>
      </c>
      <c r="Q3" s="278">
        <v>1210</v>
      </c>
      <c r="R3" s="278">
        <v>1300</v>
      </c>
    </row>
    <row r="4" spans="1:18" x14ac:dyDescent="0.3">
      <c r="A4" s="278" t="s">
        <v>525</v>
      </c>
      <c r="B4" s="276"/>
      <c r="C4" s="276" t="s">
        <v>834</v>
      </c>
      <c r="D4" s="276" t="s">
        <v>835</v>
      </c>
      <c r="E4" s="276" t="s">
        <v>836</v>
      </c>
      <c r="F4" s="276" t="s">
        <v>837</v>
      </c>
      <c r="G4" s="276" t="s">
        <v>838</v>
      </c>
      <c r="H4" s="276" t="s">
        <v>839</v>
      </c>
      <c r="I4" s="276" t="s">
        <v>861</v>
      </c>
      <c r="J4" s="278" t="s">
        <v>525</v>
      </c>
      <c r="K4" s="276"/>
      <c r="L4" s="276" t="s">
        <v>834</v>
      </c>
      <c r="M4" s="276" t="s">
        <v>835</v>
      </c>
      <c r="N4" s="276" t="s">
        <v>836</v>
      </c>
      <c r="O4" s="276" t="s">
        <v>837</v>
      </c>
      <c r="P4" s="276" t="s">
        <v>838</v>
      </c>
      <c r="Q4" s="276" t="s">
        <v>839</v>
      </c>
      <c r="R4" s="276" t="s">
        <v>861</v>
      </c>
    </row>
    <row r="5" spans="1:18" x14ac:dyDescent="0.3">
      <c r="A5" s="277">
        <v>610</v>
      </c>
      <c r="B5" s="276" t="s">
        <v>835</v>
      </c>
      <c r="C5" s="279">
        <f>'[12]Bev Cost'!C5+'[12]Bev Cost'!C5*(AreanPfVenMakUp)</f>
        <v>38.880000000000003</v>
      </c>
      <c r="D5" s="279">
        <f>'[12]Bev Cost'!D5+'[12]Bev Cost'!D5*(AreanPfVenMakUp)</f>
        <v>43.739999999999995</v>
      </c>
      <c r="E5" s="279">
        <f>'[12]Bev Cost'!E5+'[12]Bev Cost'!E5*(AreanPfVenMakUp)</f>
        <v>46.44</v>
      </c>
      <c r="F5" s="279">
        <f>'[12]Bev Cost'!F5+'[12]Bev Cost'!F5*(AreanPfVenMakUp)</f>
        <v>48.6</v>
      </c>
      <c r="G5" s="279">
        <f>'[12]Bev Cost'!G5+'[12]Bev Cost'!G5*(AreanPfVenMakUp)</f>
        <v>51.84</v>
      </c>
      <c r="H5" s="279">
        <f>'[12]Bev Cost'!H5+'[12]Bev Cost'!H5*(AreanPfVenMakUp)</f>
        <v>54.540000000000006</v>
      </c>
      <c r="I5" s="279">
        <f>'[12]Bev Cost'!I5+'[12]Bev Cost'!I5*(AreanPfVenMakUp)</f>
        <v>57.240000000000009</v>
      </c>
      <c r="J5" s="277">
        <v>610</v>
      </c>
      <c r="K5" s="276" t="s">
        <v>835</v>
      </c>
      <c r="L5" s="279">
        <f t="shared" ref="L5:R13" si="0">C5+C5*(SpFrameExtra)</f>
        <v>52.488</v>
      </c>
      <c r="M5" s="279">
        <f t="shared" si="0"/>
        <v>59.048999999999992</v>
      </c>
      <c r="N5" s="279">
        <f t="shared" si="0"/>
        <v>62.693999999999996</v>
      </c>
      <c r="O5" s="279">
        <f t="shared" si="0"/>
        <v>65.61</v>
      </c>
      <c r="P5" s="279">
        <f t="shared" si="0"/>
        <v>69.984000000000009</v>
      </c>
      <c r="Q5" s="279">
        <f t="shared" si="0"/>
        <v>73.629000000000005</v>
      </c>
      <c r="R5" s="279">
        <f t="shared" si="0"/>
        <v>77.274000000000015</v>
      </c>
    </row>
    <row r="6" spans="1:18" x14ac:dyDescent="0.3">
      <c r="A6" s="277">
        <v>760</v>
      </c>
      <c r="B6" s="276" t="s">
        <v>836</v>
      </c>
      <c r="C6" s="279">
        <f>'[12]Bev Cost'!C6+'[12]Bev Cost'!C6*(AreanPfVenMakUp)</f>
        <v>43.739999999999995</v>
      </c>
      <c r="D6" s="279">
        <f>'[12]Bev Cost'!D6+'[12]Bev Cost'!D6*(AreanPfVenMakUp)</f>
        <v>45.9</v>
      </c>
      <c r="E6" s="279">
        <f>'[12]Bev Cost'!E6+'[12]Bev Cost'!E6*(AreanPfVenMakUp)</f>
        <v>48.6</v>
      </c>
      <c r="F6" s="279">
        <f>'[12]Bev Cost'!F6+'[12]Bev Cost'!F6*(AreanPfVenMakUp)</f>
        <v>51.84</v>
      </c>
      <c r="G6" s="279">
        <f>'[12]Bev Cost'!G6+'[12]Bev Cost'!G6*(AreanPfVenMakUp)</f>
        <v>54.540000000000006</v>
      </c>
      <c r="H6" s="279">
        <f>'[12]Bev Cost'!H6+'[12]Bev Cost'!H6*(AreanPfVenMakUp)</f>
        <v>57.779999999999994</v>
      </c>
      <c r="I6" s="279">
        <f>'[12]Bev Cost'!I6+'[12]Bev Cost'!I6*(AreanPfVenMakUp)</f>
        <v>59.940000000000005</v>
      </c>
      <c r="J6" s="277">
        <v>760</v>
      </c>
      <c r="K6" s="276" t="s">
        <v>836</v>
      </c>
      <c r="L6" s="279">
        <f t="shared" si="0"/>
        <v>59.048999999999992</v>
      </c>
      <c r="M6" s="279">
        <f t="shared" si="0"/>
        <v>61.964999999999996</v>
      </c>
      <c r="N6" s="279">
        <f t="shared" si="0"/>
        <v>65.61</v>
      </c>
      <c r="O6" s="279">
        <f t="shared" si="0"/>
        <v>69.984000000000009</v>
      </c>
      <c r="P6" s="279">
        <f t="shared" si="0"/>
        <v>73.629000000000005</v>
      </c>
      <c r="Q6" s="279">
        <f t="shared" si="0"/>
        <v>78.002999999999986</v>
      </c>
      <c r="R6" s="279">
        <f t="shared" si="0"/>
        <v>80.919000000000011</v>
      </c>
    </row>
    <row r="7" spans="1:18" x14ac:dyDescent="0.3">
      <c r="A7" s="277">
        <v>910</v>
      </c>
      <c r="B7" s="276" t="s">
        <v>837</v>
      </c>
      <c r="C7" s="279">
        <f>'[12]Bev Cost'!C7+'[12]Bev Cost'!C7*(AreanPfVenMakUp)</f>
        <v>45.9</v>
      </c>
      <c r="D7" s="279">
        <f>'[12]Bev Cost'!D7+'[12]Bev Cost'!D7*(AreanPfVenMakUp)</f>
        <v>46.980000000000004</v>
      </c>
      <c r="E7" s="279">
        <f>'[12]Bev Cost'!E7+'[12]Bev Cost'!E7*(AreanPfVenMakUp)</f>
        <v>50.760000000000005</v>
      </c>
      <c r="F7" s="279">
        <f>'[12]Bev Cost'!F7+'[12]Bev Cost'!F7*(AreanPfVenMakUp)</f>
        <v>54.540000000000006</v>
      </c>
      <c r="G7" s="279">
        <f>'[12]Bev Cost'!G7+'[12]Bev Cost'!G7*(AreanPfVenMakUp)</f>
        <v>57.779999999999994</v>
      </c>
      <c r="H7" s="279">
        <f>'[12]Bev Cost'!H7+'[12]Bev Cost'!H7*(AreanPfVenMakUp)</f>
        <v>59.940000000000005</v>
      </c>
      <c r="I7" s="279">
        <f>'[12]Bev Cost'!I7+'[12]Bev Cost'!I7*(AreanPfVenMakUp)</f>
        <v>63.179999999999993</v>
      </c>
      <c r="J7" s="277">
        <v>910</v>
      </c>
      <c r="K7" s="276" t="s">
        <v>837</v>
      </c>
      <c r="L7" s="279">
        <f t="shared" si="0"/>
        <v>61.964999999999996</v>
      </c>
      <c r="M7" s="279">
        <f t="shared" si="0"/>
        <v>63.423000000000002</v>
      </c>
      <c r="N7" s="279">
        <f t="shared" si="0"/>
        <v>68.52600000000001</v>
      </c>
      <c r="O7" s="279">
        <f t="shared" si="0"/>
        <v>73.629000000000005</v>
      </c>
      <c r="P7" s="279">
        <f t="shared" si="0"/>
        <v>78.002999999999986</v>
      </c>
      <c r="Q7" s="279">
        <f t="shared" si="0"/>
        <v>80.919000000000011</v>
      </c>
      <c r="R7" s="279">
        <f t="shared" si="0"/>
        <v>85.292999999999992</v>
      </c>
    </row>
    <row r="8" spans="1:18" x14ac:dyDescent="0.3">
      <c r="A8" s="277">
        <v>1060</v>
      </c>
      <c r="B8" s="276" t="s">
        <v>838</v>
      </c>
      <c r="C8" s="279">
        <f>'[12]Bev Cost'!C8+'[12]Bev Cost'!C8*(AreanPfVenMakUp)</f>
        <v>45.9</v>
      </c>
      <c r="D8" s="279">
        <f>'[12]Bev Cost'!D8+'[12]Bev Cost'!D8*(AreanPfVenMakUp)</f>
        <v>49.14</v>
      </c>
      <c r="E8" s="279">
        <f>'[12]Bev Cost'!E8+'[12]Bev Cost'!E8*(AreanPfVenMakUp)</f>
        <v>52.38</v>
      </c>
      <c r="F8" s="279">
        <f>'[12]Bev Cost'!F8+'[12]Bev Cost'!F8*(AreanPfVenMakUp)</f>
        <v>57.240000000000009</v>
      </c>
      <c r="G8" s="279">
        <f>'[12]Bev Cost'!G8+'[12]Bev Cost'!G8*(AreanPfVenMakUp)</f>
        <v>59.940000000000005</v>
      </c>
      <c r="H8" s="279">
        <f>'[12]Bev Cost'!H8+'[12]Bev Cost'!H8*(AreanPfVenMakUp)</f>
        <v>63.179999999999993</v>
      </c>
      <c r="I8" s="279">
        <f>'[12]Bev Cost'!I8+'[12]Bev Cost'!I8*(AreanPfVenMakUp)</f>
        <v>67.5</v>
      </c>
      <c r="J8" s="277">
        <v>1060</v>
      </c>
      <c r="K8" s="276" t="s">
        <v>838</v>
      </c>
      <c r="L8" s="279">
        <f t="shared" si="0"/>
        <v>61.964999999999996</v>
      </c>
      <c r="M8" s="279">
        <f t="shared" si="0"/>
        <v>66.338999999999999</v>
      </c>
      <c r="N8" s="279">
        <f t="shared" si="0"/>
        <v>70.712999999999994</v>
      </c>
      <c r="O8" s="279">
        <f t="shared" si="0"/>
        <v>77.274000000000015</v>
      </c>
      <c r="P8" s="279">
        <f t="shared" si="0"/>
        <v>80.919000000000011</v>
      </c>
      <c r="Q8" s="279">
        <f t="shared" si="0"/>
        <v>85.292999999999992</v>
      </c>
      <c r="R8" s="279">
        <f t="shared" si="0"/>
        <v>91.125</v>
      </c>
    </row>
    <row r="9" spans="1:18" x14ac:dyDescent="0.3">
      <c r="A9" s="277">
        <v>1210</v>
      </c>
      <c r="B9" s="276" t="s">
        <v>839</v>
      </c>
      <c r="C9" s="279">
        <f>'[12]Bev Cost'!C9+'[12]Bev Cost'!C9*(AreanPfVenMakUp)</f>
        <v>46.980000000000004</v>
      </c>
      <c r="D9" s="279">
        <f>'[12]Bev Cost'!D9+'[12]Bev Cost'!D9*(AreanPfVenMakUp)</f>
        <v>50.760000000000005</v>
      </c>
      <c r="E9" s="279">
        <f>'[12]Bev Cost'!E9+'[12]Bev Cost'!E9*(AreanPfVenMakUp)</f>
        <v>56.16</v>
      </c>
      <c r="F9" s="279">
        <f>'[12]Bev Cost'!F9+'[12]Bev Cost'!F9*(AreanPfVenMakUp)</f>
        <v>59.4</v>
      </c>
      <c r="G9" s="279">
        <f>'[12]Bev Cost'!G9+'[12]Bev Cost'!G9*(AreanPfVenMakUp)</f>
        <v>63.179999999999993</v>
      </c>
      <c r="H9" s="279">
        <f>'[12]Bev Cost'!H9+'[12]Bev Cost'!H9*(AreanPfVenMakUp)</f>
        <v>67.5</v>
      </c>
      <c r="I9" s="279">
        <f>'[12]Bev Cost'!I9+'[12]Bev Cost'!I9*(AreanPfVenMakUp)</f>
        <v>71.28</v>
      </c>
      <c r="J9" s="277">
        <v>1210</v>
      </c>
      <c r="K9" s="276" t="s">
        <v>839</v>
      </c>
      <c r="L9" s="279">
        <f t="shared" si="0"/>
        <v>63.423000000000002</v>
      </c>
      <c r="M9" s="279">
        <f t="shared" si="0"/>
        <v>68.52600000000001</v>
      </c>
      <c r="N9" s="279">
        <f t="shared" si="0"/>
        <v>75.816000000000003</v>
      </c>
      <c r="O9" s="279">
        <f t="shared" si="0"/>
        <v>80.19</v>
      </c>
      <c r="P9" s="279">
        <f t="shared" si="0"/>
        <v>85.292999999999992</v>
      </c>
      <c r="Q9" s="279">
        <f t="shared" si="0"/>
        <v>91.125</v>
      </c>
      <c r="R9" s="279">
        <f t="shared" si="0"/>
        <v>96.228000000000009</v>
      </c>
    </row>
    <row r="10" spans="1:18" x14ac:dyDescent="0.3">
      <c r="A10" s="277">
        <v>1360</v>
      </c>
      <c r="B10" s="276" t="s">
        <v>840</v>
      </c>
      <c r="C10" s="279">
        <f>'[12]Bev Cost'!C10+'[12]Bev Cost'!C10*(AreanPfVenMakUp)</f>
        <v>49.14</v>
      </c>
      <c r="D10" s="279">
        <f>'[12]Bev Cost'!D10+'[12]Bev Cost'!D10*(AreanPfVenMakUp)</f>
        <v>52.38</v>
      </c>
      <c r="E10" s="279">
        <f>'[12]Bev Cost'!E10+'[12]Bev Cost'!E10*(AreanPfVenMakUp)</f>
        <v>57.779999999999994</v>
      </c>
      <c r="F10" s="279">
        <f>'[12]Bev Cost'!F10+'[12]Bev Cost'!F10*(AreanPfVenMakUp)</f>
        <v>62.640000000000008</v>
      </c>
      <c r="G10" s="279">
        <f>'[12]Bev Cost'!G10+'[12]Bev Cost'!G10*(AreanPfVenMakUp)</f>
        <v>65.88</v>
      </c>
      <c r="H10" s="279">
        <f>'[12]Bev Cost'!H10+'[12]Bev Cost'!H10*(AreanPfVenMakUp)</f>
        <v>71.28</v>
      </c>
      <c r="I10" s="279">
        <f>'[12]Bev Cost'!I10+'[12]Bev Cost'!I10*(AreanPfVenMakUp)</f>
        <v>75.599999999999994</v>
      </c>
      <c r="J10" s="277">
        <v>1360</v>
      </c>
      <c r="K10" s="276" t="s">
        <v>840</v>
      </c>
      <c r="L10" s="279">
        <f t="shared" si="0"/>
        <v>66.338999999999999</v>
      </c>
      <c r="M10" s="279">
        <f t="shared" si="0"/>
        <v>70.712999999999994</v>
      </c>
      <c r="N10" s="279">
        <f t="shared" si="0"/>
        <v>78.002999999999986</v>
      </c>
      <c r="O10" s="279">
        <f t="shared" si="0"/>
        <v>84.564000000000007</v>
      </c>
      <c r="P10" s="279">
        <f t="shared" si="0"/>
        <v>88.937999999999988</v>
      </c>
      <c r="Q10" s="279">
        <f t="shared" si="0"/>
        <v>96.228000000000009</v>
      </c>
      <c r="R10" s="279">
        <f t="shared" si="0"/>
        <v>102.05999999999999</v>
      </c>
    </row>
    <row r="11" spans="1:18" x14ac:dyDescent="0.3">
      <c r="A11" s="277">
        <v>1510</v>
      </c>
      <c r="B11" s="276" t="s">
        <v>841</v>
      </c>
      <c r="C11" s="279">
        <f>'[12]Bev Cost'!C11+'[12]Bev Cost'!C11*(AreanPfVenMakUp)</f>
        <v>50.760000000000005</v>
      </c>
      <c r="D11" s="279">
        <f>'[12]Bev Cost'!D11+'[12]Bev Cost'!D11*(AreanPfVenMakUp)</f>
        <v>56.16</v>
      </c>
      <c r="E11" s="279">
        <f>'[12]Bev Cost'!E11+'[12]Bev Cost'!E11*(AreanPfVenMakUp)</f>
        <v>61.560000000000009</v>
      </c>
      <c r="F11" s="279">
        <f>'[12]Bev Cost'!F11+'[12]Bev Cost'!F11*(AreanPfVenMakUp)</f>
        <v>64.260000000000019</v>
      </c>
      <c r="G11" s="279">
        <f>'[12]Bev Cost'!G11+'[12]Bev Cost'!G11*(AreanPfVenMakUp)</f>
        <v>69.660000000000011</v>
      </c>
      <c r="H11" s="279">
        <f>'[12]Bev Cost'!H11+'[12]Bev Cost'!H11*(AreanPfVenMakUp)</f>
        <v>72.900000000000006</v>
      </c>
      <c r="I11" s="280">
        <f>'[12]Bev Cost'!I11+'[12]Bev Cost'!I11*(AreanPfVenMakUp)</f>
        <v>78.84</v>
      </c>
      <c r="J11" s="277">
        <v>1510</v>
      </c>
      <c r="K11" s="276" t="s">
        <v>841</v>
      </c>
      <c r="L11" s="279">
        <f t="shared" si="0"/>
        <v>68.52600000000001</v>
      </c>
      <c r="M11" s="279">
        <f t="shared" si="0"/>
        <v>75.816000000000003</v>
      </c>
      <c r="N11" s="279">
        <f t="shared" si="0"/>
        <v>83.106000000000009</v>
      </c>
      <c r="O11" s="279">
        <f t="shared" si="0"/>
        <v>86.751000000000033</v>
      </c>
      <c r="P11" s="279">
        <f t="shared" si="0"/>
        <v>94.041000000000011</v>
      </c>
      <c r="Q11" s="279">
        <f t="shared" si="0"/>
        <v>98.415000000000006</v>
      </c>
      <c r="R11" s="279">
        <f t="shared" si="0"/>
        <v>106.434</v>
      </c>
    </row>
    <row r="12" spans="1:18" x14ac:dyDescent="0.3">
      <c r="A12" s="277">
        <v>1660</v>
      </c>
      <c r="B12" s="276" t="s">
        <v>842</v>
      </c>
      <c r="C12" s="279">
        <f>'[12]Bev Cost'!C12+'[12]Bev Cost'!C12*(AreanPfVenMakUp)</f>
        <v>52.38</v>
      </c>
      <c r="D12" s="279">
        <f>'[12]Bev Cost'!D12+'[12]Bev Cost'!D12*(AreanPfVenMakUp)</f>
        <v>57.779999999999994</v>
      </c>
      <c r="E12" s="279">
        <f>'[12]Bev Cost'!E12+'[12]Bev Cost'!E12*(AreanPfVenMakUp)</f>
        <v>63.179999999999993</v>
      </c>
      <c r="F12" s="279">
        <f>'[12]Bev Cost'!F12+'[12]Bev Cost'!F12*(AreanPfVenMakUp)</f>
        <v>66.42</v>
      </c>
      <c r="G12" s="279">
        <f>'[12]Bev Cost'!G12+'[12]Bev Cost'!G12*(AreanPfVenMakUp)</f>
        <v>72.360000000000014</v>
      </c>
      <c r="H12" s="281">
        <f>'[12]Bev Cost'!H12+'[12]Bev Cost'!H12*(AreanPfVenMakUp)</f>
        <v>78.3</v>
      </c>
      <c r="I12" s="279">
        <f>'[12]Bev Cost'!I12+'[12]Bev Cost'!I12*(AreanPfVenMakUp)</f>
        <v>82.62</v>
      </c>
      <c r="J12" s="277">
        <v>1660</v>
      </c>
      <c r="K12" s="276" t="s">
        <v>842</v>
      </c>
      <c r="L12" s="279">
        <f t="shared" si="0"/>
        <v>70.712999999999994</v>
      </c>
      <c r="M12" s="279">
        <f t="shared" si="0"/>
        <v>78.002999999999986</v>
      </c>
      <c r="N12" s="279">
        <f t="shared" si="0"/>
        <v>85.292999999999992</v>
      </c>
      <c r="O12" s="279">
        <f t="shared" si="0"/>
        <v>89.667000000000002</v>
      </c>
      <c r="P12" s="279">
        <f t="shared" si="0"/>
        <v>97.686000000000021</v>
      </c>
      <c r="Q12" s="279">
        <f t="shared" si="0"/>
        <v>105.705</v>
      </c>
      <c r="R12" s="279">
        <f t="shared" si="0"/>
        <v>111.53700000000001</v>
      </c>
    </row>
    <row r="13" spans="1:18" x14ac:dyDescent="0.3">
      <c r="A13" s="277">
        <v>1810</v>
      </c>
      <c r="B13" s="276" t="s">
        <v>844</v>
      </c>
      <c r="C13" s="279">
        <f>'[12]Bev Cost'!C13+'[12]Bev Cost'!C13*(AreanPfVenMakUp)</f>
        <v>54.540000000000006</v>
      </c>
      <c r="D13" s="279">
        <f>'[12]Bev Cost'!D13+'[12]Bev Cost'!D13*(AreanPfVenMakUp)</f>
        <v>59.940000000000005</v>
      </c>
      <c r="E13" s="279">
        <f>'[12]Bev Cost'!E13+'[12]Bev Cost'!E13*(AreanPfVenMakUp)</f>
        <v>64.8</v>
      </c>
      <c r="F13" s="279">
        <f>'[12]Bev Cost'!F13+'[12]Bev Cost'!F13*(AreanPfVenMakUp)</f>
        <v>69.660000000000011</v>
      </c>
      <c r="G13" s="281">
        <f>'[12]Bev Cost'!G13+'[12]Bev Cost'!G13*(AreanPfVenMakUp)</f>
        <v>76.140000000000015</v>
      </c>
      <c r="H13" s="279">
        <f>'[12]Bev Cost'!H13+'[12]Bev Cost'!H13*(AreanPfVenMakUp)</f>
        <v>81</v>
      </c>
      <c r="I13" s="282"/>
      <c r="J13" s="277">
        <v>1810</v>
      </c>
      <c r="K13" s="276" t="s">
        <v>844</v>
      </c>
      <c r="L13" s="279">
        <f t="shared" si="0"/>
        <v>73.629000000000005</v>
      </c>
      <c r="M13" s="279">
        <f t="shared" si="0"/>
        <v>80.919000000000011</v>
      </c>
      <c r="N13" s="279">
        <f t="shared" si="0"/>
        <v>87.47999999999999</v>
      </c>
      <c r="O13" s="279">
        <f t="shared" si="0"/>
        <v>94.041000000000011</v>
      </c>
      <c r="P13" s="279">
        <f t="shared" si="0"/>
        <v>102.78900000000002</v>
      </c>
      <c r="Q13" s="279">
        <f t="shared" si="0"/>
        <v>109.35</v>
      </c>
      <c r="R13" s="282"/>
    </row>
    <row r="14" spans="1:18" x14ac:dyDescent="0.3">
      <c r="A14" s="277">
        <v>2000</v>
      </c>
      <c r="B14" s="276" t="s">
        <v>862</v>
      </c>
      <c r="C14" s="279">
        <f>'[12]Bev Cost'!C14+'[12]Bev Cost'!C14*(AreanPfVenMakUp)</f>
        <v>57.779999999999994</v>
      </c>
      <c r="D14" s="279">
        <f>'[12]Bev Cost'!D14+'[12]Bev Cost'!D14*(AreanPfVenMakUp)</f>
        <v>62.640000000000008</v>
      </c>
      <c r="E14" s="279">
        <f>'[12]Bev Cost'!E14+'[12]Bev Cost'!E14*(AreanPfVenMakUp)</f>
        <v>67.5</v>
      </c>
      <c r="F14" s="283">
        <f>'[12]Bev Cost'!F14+'[12]Bev Cost'!F14*(AreanPfVenMakUp)</f>
        <v>72.360000000000014</v>
      </c>
      <c r="G14" s="279">
        <f>'[12]Bev Cost'!G14+'[12]Bev Cost'!G14*(AreanPfVenMakUp)</f>
        <v>78.84</v>
      </c>
      <c r="H14" s="282"/>
      <c r="I14" s="282"/>
      <c r="J14" s="277">
        <v>2000</v>
      </c>
      <c r="K14" s="276" t="s">
        <v>862</v>
      </c>
      <c r="L14" s="279">
        <f>C14+C14*(SpFrameExtra)</f>
        <v>78.002999999999986</v>
      </c>
      <c r="M14" s="279">
        <f>D14+D14*(SpFrameExtra)</f>
        <v>84.564000000000007</v>
      </c>
      <c r="N14" s="279">
        <f>E14+E14*(SpFrameExtra)</f>
        <v>91.125</v>
      </c>
      <c r="O14" s="279">
        <f>F14+F14*(SpFrameExtra)</f>
        <v>97.686000000000021</v>
      </c>
      <c r="P14" s="279">
        <f>G14+G14*(SpFrameExtra)</f>
        <v>106.434</v>
      </c>
      <c r="Q14" s="282"/>
      <c r="R14" s="282"/>
    </row>
    <row r="15" spans="1:18" x14ac:dyDescent="0.3">
      <c r="J15" s="150"/>
      <c r="K15" s="150"/>
      <c r="L15" s="150"/>
      <c r="M15" s="150"/>
      <c r="N15" s="150"/>
      <c r="O15" s="150"/>
      <c r="P15" s="150"/>
      <c r="Q15" s="150"/>
      <c r="R15" s="150"/>
    </row>
    <row r="16" spans="1:18" x14ac:dyDescent="0.3">
      <c r="A16" s="150" t="s">
        <v>863</v>
      </c>
      <c r="J16" s="150" t="s">
        <v>864</v>
      </c>
      <c r="K16" s="150"/>
      <c r="L16" s="150"/>
      <c r="M16" s="150"/>
      <c r="N16" s="150"/>
      <c r="O16" s="150"/>
      <c r="P16" s="150"/>
      <c r="Q16" s="150"/>
      <c r="R16" s="150"/>
    </row>
    <row r="17" spans="1:18" x14ac:dyDescent="0.3">
      <c r="J17" s="150"/>
      <c r="K17" s="150"/>
      <c r="L17" s="150"/>
      <c r="M17" s="150"/>
      <c r="N17" s="150"/>
      <c r="O17" s="150"/>
      <c r="P17" s="150"/>
      <c r="Q17" s="150"/>
      <c r="R17" s="150"/>
    </row>
    <row r="18" spans="1:18" x14ac:dyDescent="0.3">
      <c r="A18" s="278"/>
      <c r="B18" s="278" t="s">
        <v>302</v>
      </c>
      <c r="C18" s="278" t="s">
        <v>865</v>
      </c>
      <c r="D18" s="278" t="s">
        <v>866</v>
      </c>
      <c r="E18" s="278" t="s">
        <v>867</v>
      </c>
      <c r="F18" s="278" t="s">
        <v>868</v>
      </c>
      <c r="G18" s="278" t="s">
        <v>869</v>
      </c>
      <c r="H18" s="278" t="s">
        <v>870</v>
      </c>
      <c r="I18" s="278" t="s">
        <v>871</v>
      </c>
      <c r="J18" s="278"/>
      <c r="K18" s="278" t="s">
        <v>302</v>
      </c>
      <c r="L18" s="278" t="s">
        <v>865</v>
      </c>
      <c r="M18" s="278" t="s">
        <v>866</v>
      </c>
      <c r="N18" s="278" t="s">
        <v>867</v>
      </c>
      <c r="O18" s="278" t="s">
        <v>868</v>
      </c>
      <c r="P18" s="278" t="s">
        <v>869</v>
      </c>
      <c r="Q18" s="278" t="s">
        <v>870</v>
      </c>
      <c r="R18" s="278" t="s">
        <v>871</v>
      </c>
    </row>
    <row r="19" spans="1:18" x14ac:dyDescent="0.3">
      <c r="A19" s="278" t="s">
        <v>525</v>
      </c>
      <c r="B19" s="276"/>
      <c r="C19" s="276" t="s">
        <v>834</v>
      </c>
      <c r="D19" s="276" t="s">
        <v>835</v>
      </c>
      <c r="E19" s="276" t="s">
        <v>836</v>
      </c>
      <c r="F19" s="276" t="s">
        <v>837</v>
      </c>
      <c r="G19" s="276" t="s">
        <v>838</v>
      </c>
      <c r="H19" s="276" t="s">
        <v>839</v>
      </c>
      <c r="I19" s="276" t="s">
        <v>861</v>
      </c>
      <c r="J19" s="278" t="s">
        <v>525</v>
      </c>
      <c r="K19" s="276"/>
      <c r="L19" s="276" t="s">
        <v>834</v>
      </c>
      <c r="M19" s="276" t="s">
        <v>835</v>
      </c>
      <c r="N19" s="276" t="s">
        <v>836</v>
      </c>
      <c r="O19" s="276" t="s">
        <v>837</v>
      </c>
      <c r="P19" s="276" t="s">
        <v>838</v>
      </c>
      <c r="Q19" s="276" t="s">
        <v>839</v>
      </c>
      <c r="R19" s="276" t="s">
        <v>861</v>
      </c>
    </row>
    <row r="20" spans="1:18" x14ac:dyDescent="0.3">
      <c r="A20" s="277">
        <v>610</v>
      </c>
      <c r="B20" s="276" t="s">
        <v>835</v>
      </c>
      <c r="C20" s="279">
        <f>'[12]Bev Cost'!C20+'[12]Bev Cost'!C20*(AreanPfVenMakUp)</f>
        <v>41.04</v>
      </c>
      <c r="D20" s="279">
        <f>'[12]Bev Cost'!D20+'[12]Bev Cost'!D20*(AreanPfVenMakUp)</f>
        <v>46.980000000000004</v>
      </c>
      <c r="E20" s="279">
        <f>'[12]Bev Cost'!E20+'[12]Bev Cost'!E20*(AreanPfVenMakUp)</f>
        <v>48.6</v>
      </c>
      <c r="F20" s="279">
        <f>'[12]Bev Cost'!F20+'[12]Bev Cost'!F20*(AreanPfVenMakUp)</f>
        <v>54</v>
      </c>
      <c r="G20" s="279">
        <f>'[12]Bev Cost'!G20+'[12]Bev Cost'!G20*(AreanPfVenMakUp)</f>
        <v>57.240000000000009</v>
      </c>
      <c r="H20" s="279">
        <f>'[12]Bev Cost'!H20+'[12]Bev Cost'!H20*(AreanPfVenMakUp)</f>
        <v>59.940000000000005</v>
      </c>
      <c r="I20" s="279">
        <f>'[12]Bev Cost'!I20+'[12]Bev Cost'!I20*(AreanPfVenMakUp)</f>
        <v>62.640000000000008</v>
      </c>
      <c r="J20" s="277">
        <v>610</v>
      </c>
      <c r="K20" s="276" t="s">
        <v>835</v>
      </c>
      <c r="L20" s="279">
        <f t="shared" ref="L20:R28" si="1">C20+C20*(SpFrameExtra)</f>
        <v>55.403999999999996</v>
      </c>
      <c r="M20" s="279">
        <f t="shared" si="1"/>
        <v>63.423000000000002</v>
      </c>
      <c r="N20" s="279">
        <f t="shared" si="1"/>
        <v>65.61</v>
      </c>
      <c r="O20" s="279">
        <f t="shared" si="1"/>
        <v>72.900000000000006</v>
      </c>
      <c r="P20" s="279">
        <f t="shared" si="1"/>
        <v>77.274000000000015</v>
      </c>
      <c r="Q20" s="279">
        <f t="shared" si="1"/>
        <v>80.919000000000011</v>
      </c>
      <c r="R20" s="279">
        <f t="shared" si="1"/>
        <v>84.564000000000007</v>
      </c>
    </row>
    <row r="21" spans="1:18" x14ac:dyDescent="0.3">
      <c r="A21" s="277">
        <v>760</v>
      </c>
      <c r="B21" s="276" t="s">
        <v>836</v>
      </c>
      <c r="C21" s="279">
        <f>'[12]Bev Cost'!C21+'[12]Bev Cost'!C21*(AreanPfVenMakUp)</f>
        <v>45.9</v>
      </c>
      <c r="D21" s="279">
        <f>'[12]Bev Cost'!D21+'[12]Bev Cost'!D21*(AreanPfVenMakUp)</f>
        <v>48.6</v>
      </c>
      <c r="E21" s="279">
        <f>'[12]Bev Cost'!E21+'[12]Bev Cost'!E21*(AreanPfVenMakUp)</f>
        <v>54</v>
      </c>
      <c r="F21" s="279">
        <f>'[12]Bev Cost'!F21+'[12]Bev Cost'!F21*(AreanPfVenMakUp)</f>
        <v>57.240000000000009</v>
      </c>
      <c r="G21" s="279">
        <f>'[12]Bev Cost'!G21+'[12]Bev Cost'!G21*(AreanPfVenMakUp)</f>
        <v>59.940000000000005</v>
      </c>
      <c r="H21" s="279">
        <f>'[12]Bev Cost'!H21+'[12]Bev Cost'!H21*(AreanPfVenMakUp)</f>
        <v>64.8</v>
      </c>
      <c r="I21" s="279">
        <f>'[12]Bev Cost'!I21+'[12]Bev Cost'!I21*(AreanPfVenMakUp)</f>
        <v>67.5</v>
      </c>
      <c r="J21" s="277">
        <v>760</v>
      </c>
      <c r="K21" s="276" t="s">
        <v>836</v>
      </c>
      <c r="L21" s="279">
        <f t="shared" si="1"/>
        <v>61.964999999999996</v>
      </c>
      <c r="M21" s="279">
        <f t="shared" si="1"/>
        <v>65.61</v>
      </c>
      <c r="N21" s="279">
        <f t="shared" si="1"/>
        <v>72.900000000000006</v>
      </c>
      <c r="O21" s="279">
        <f t="shared" si="1"/>
        <v>77.274000000000015</v>
      </c>
      <c r="P21" s="279">
        <f t="shared" si="1"/>
        <v>80.919000000000011</v>
      </c>
      <c r="Q21" s="279">
        <f t="shared" si="1"/>
        <v>87.47999999999999</v>
      </c>
      <c r="R21" s="279">
        <f t="shared" si="1"/>
        <v>91.125</v>
      </c>
    </row>
    <row r="22" spans="1:18" x14ac:dyDescent="0.3">
      <c r="A22" s="277">
        <v>910</v>
      </c>
      <c r="B22" s="276" t="s">
        <v>837</v>
      </c>
      <c r="C22" s="279">
        <f>'[12]Bev Cost'!C22+'[12]Bev Cost'!C22*(AreanPfVenMakUp)</f>
        <v>46.980000000000004</v>
      </c>
      <c r="D22" s="279">
        <f>'[12]Bev Cost'!D22+'[12]Bev Cost'!D22*(AreanPfVenMakUp)</f>
        <v>50.760000000000005</v>
      </c>
      <c r="E22" s="279">
        <f>'[12]Bev Cost'!E22+'[12]Bev Cost'!E22*(AreanPfVenMakUp)</f>
        <v>57.240000000000009</v>
      </c>
      <c r="F22" s="279">
        <f>'[12]Bev Cost'!F22+'[12]Bev Cost'!F22*(AreanPfVenMakUp)</f>
        <v>59.940000000000005</v>
      </c>
      <c r="G22" s="279">
        <f>'[12]Bev Cost'!G22+'[12]Bev Cost'!G22*(AreanPfVenMakUp)</f>
        <v>64.8</v>
      </c>
      <c r="H22" s="279">
        <f>'[12]Bev Cost'!H22+'[12]Bev Cost'!H22*(AreanPfVenMakUp)</f>
        <v>69.12</v>
      </c>
      <c r="I22" s="279">
        <f>'[12]Bev Cost'!I22+'[12]Bev Cost'!I22*(AreanPfVenMakUp)</f>
        <v>72.360000000000014</v>
      </c>
      <c r="J22" s="277">
        <v>910</v>
      </c>
      <c r="K22" s="276" t="s">
        <v>837</v>
      </c>
      <c r="L22" s="279">
        <f t="shared" si="1"/>
        <v>63.423000000000002</v>
      </c>
      <c r="M22" s="279">
        <f t="shared" si="1"/>
        <v>68.52600000000001</v>
      </c>
      <c r="N22" s="279">
        <f t="shared" si="1"/>
        <v>77.274000000000015</v>
      </c>
      <c r="O22" s="279">
        <f t="shared" si="1"/>
        <v>80.919000000000011</v>
      </c>
      <c r="P22" s="279">
        <f t="shared" si="1"/>
        <v>87.47999999999999</v>
      </c>
      <c r="Q22" s="279">
        <f t="shared" si="1"/>
        <v>93.312000000000012</v>
      </c>
      <c r="R22" s="279">
        <f t="shared" si="1"/>
        <v>97.686000000000021</v>
      </c>
    </row>
    <row r="23" spans="1:18" x14ac:dyDescent="0.3">
      <c r="A23" s="277">
        <v>1060</v>
      </c>
      <c r="B23" s="276" t="s">
        <v>838</v>
      </c>
      <c r="C23" s="279">
        <f>'[12]Bev Cost'!C23+'[12]Bev Cost'!C23*(AreanPfVenMakUp)</f>
        <v>49.14</v>
      </c>
      <c r="D23" s="279">
        <f>'[12]Bev Cost'!D23+'[12]Bev Cost'!D23*(AreanPfVenMakUp)</f>
        <v>56.16</v>
      </c>
      <c r="E23" s="279">
        <f>'[12]Bev Cost'!E23+'[12]Bev Cost'!E23*(AreanPfVenMakUp)</f>
        <v>59.4</v>
      </c>
      <c r="F23" s="279">
        <f>'[12]Bev Cost'!F23+'[12]Bev Cost'!F23*(AreanPfVenMakUp)</f>
        <v>64.8</v>
      </c>
      <c r="G23" s="279">
        <f>'[12]Bev Cost'!G23+'[12]Bev Cost'!G23*(AreanPfVenMakUp)</f>
        <v>69.12</v>
      </c>
      <c r="H23" s="279">
        <f>'[12]Bev Cost'!H23+'[12]Bev Cost'!H23*(AreanPfVenMakUp)</f>
        <v>72.360000000000014</v>
      </c>
      <c r="I23" s="279">
        <f>'[12]Bev Cost'!I23+'[12]Bev Cost'!I23*(AreanPfVenMakUp)</f>
        <v>78.84</v>
      </c>
      <c r="J23" s="277">
        <v>1060</v>
      </c>
      <c r="K23" s="276" t="s">
        <v>838</v>
      </c>
      <c r="L23" s="279">
        <f t="shared" si="1"/>
        <v>66.338999999999999</v>
      </c>
      <c r="M23" s="279">
        <f t="shared" si="1"/>
        <v>75.816000000000003</v>
      </c>
      <c r="N23" s="279">
        <f t="shared" si="1"/>
        <v>80.19</v>
      </c>
      <c r="O23" s="279">
        <f t="shared" si="1"/>
        <v>87.47999999999999</v>
      </c>
      <c r="P23" s="279">
        <f t="shared" si="1"/>
        <v>93.312000000000012</v>
      </c>
      <c r="Q23" s="279">
        <f t="shared" si="1"/>
        <v>97.686000000000021</v>
      </c>
      <c r="R23" s="279">
        <f t="shared" si="1"/>
        <v>106.434</v>
      </c>
    </row>
    <row r="24" spans="1:18" x14ac:dyDescent="0.3">
      <c r="A24" s="277">
        <v>1210</v>
      </c>
      <c r="B24" s="276" t="s">
        <v>839</v>
      </c>
      <c r="C24" s="279">
        <f>'[12]Bev Cost'!C24+'[12]Bev Cost'!C24*(AreanPfVenMakUp)</f>
        <v>51.84</v>
      </c>
      <c r="D24" s="279">
        <f>'[12]Bev Cost'!D24+'[12]Bev Cost'!D24*(AreanPfVenMakUp)</f>
        <v>57.779999999999994</v>
      </c>
      <c r="E24" s="279">
        <f>'[12]Bev Cost'!E24+'[12]Bev Cost'!E24*(AreanPfVenMakUp)</f>
        <v>62.640000000000008</v>
      </c>
      <c r="F24" s="279">
        <f>'[12]Bev Cost'!F24+'[12]Bev Cost'!F24*(AreanPfVenMakUp)</f>
        <v>67.5</v>
      </c>
      <c r="G24" s="279">
        <f>'[12]Bev Cost'!G24+'[12]Bev Cost'!G24*(AreanPfVenMakUp)</f>
        <v>72.360000000000014</v>
      </c>
      <c r="H24" s="279">
        <f>'[12]Bev Cost'!H24+'[12]Bev Cost'!H24*(AreanPfVenMakUp)</f>
        <v>78.84</v>
      </c>
      <c r="I24" s="279">
        <f>'[12]Bev Cost'!I24+'[12]Bev Cost'!I24*(AreanPfVenMakUp)</f>
        <v>82.62</v>
      </c>
      <c r="J24" s="277">
        <v>1210</v>
      </c>
      <c r="K24" s="276" t="s">
        <v>839</v>
      </c>
      <c r="L24" s="279">
        <f t="shared" si="1"/>
        <v>69.984000000000009</v>
      </c>
      <c r="M24" s="279">
        <f t="shared" si="1"/>
        <v>78.002999999999986</v>
      </c>
      <c r="N24" s="279">
        <f t="shared" si="1"/>
        <v>84.564000000000007</v>
      </c>
      <c r="O24" s="279">
        <f t="shared" si="1"/>
        <v>91.125</v>
      </c>
      <c r="P24" s="279">
        <f t="shared" si="1"/>
        <v>97.686000000000021</v>
      </c>
      <c r="Q24" s="279">
        <f t="shared" si="1"/>
        <v>106.434</v>
      </c>
      <c r="R24" s="279">
        <f t="shared" si="1"/>
        <v>111.53700000000001</v>
      </c>
    </row>
    <row r="25" spans="1:18" x14ac:dyDescent="0.3">
      <c r="A25" s="277">
        <v>1360</v>
      </c>
      <c r="B25" s="276" t="s">
        <v>840</v>
      </c>
      <c r="C25" s="279">
        <f>'[12]Bev Cost'!C25+'[12]Bev Cost'!C25*(AreanPfVenMakUp)</f>
        <v>54.540000000000006</v>
      </c>
      <c r="D25" s="279">
        <f>'[12]Bev Cost'!D25+'[12]Bev Cost'!D25*(AreanPfVenMakUp)</f>
        <v>59.940000000000005</v>
      </c>
      <c r="E25" s="279">
        <f>'[12]Bev Cost'!E25+'[12]Bev Cost'!E25*(AreanPfVenMakUp)</f>
        <v>64.8</v>
      </c>
      <c r="F25" s="279">
        <f>'[12]Bev Cost'!F25+'[12]Bev Cost'!F25*(AreanPfVenMakUp)</f>
        <v>71.28</v>
      </c>
      <c r="G25" s="279">
        <f>'[12]Bev Cost'!G25+'[12]Bev Cost'!G25*(AreanPfVenMakUp)</f>
        <v>77.22</v>
      </c>
      <c r="H25" s="279">
        <f>'[12]Bev Cost'!H25+'[12]Bev Cost'!H25*(AreanPfVenMakUp)</f>
        <v>82.08</v>
      </c>
      <c r="I25" s="279">
        <f>'[12]Bev Cost'!I25+'[12]Bev Cost'!I25*(AreanPfVenMakUp)</f>
        <v>86.94</v>
      </c>
      <c r="J25" s="277">
        <v>1360</v>
      </c>
      <c r="K25" s="276" t="s">
        <v>840</v>
      </c>
      <c r="L25" s="279">
        <f t="shared" si="1"/>
        <v>73.629000000000005</v>
      </c>
      <c r="M25" s="279">
        <f t="shared" si="1"/>
        <v>80.919000000000011</v>
      </c>
      <c r="N25" s="279">
        <f t="shared" si="1"/>
        <v>87.47999999999999</v>
      </c>
      <c r="O25" s="279">
        <f t="shared" si="1"/>
        <v>96.228000000000009</v>
      </c>
      <c r="P25" s="279">
        <f t="shared" si="1"/>
        <v>104.247</v>
      </c>
      <c r="Q25" s="279">
        <f t="shared" si="1"/>
        <v>110.80799999999999</v>
      </c>
      <c r="R25" s="279">
        <f t="shared" si="1"/>
        <v>117.369</v>
      </c>
    </row>
    <row r="26" spans="1:18" x14ac:dyDescent="0.3">
      <c r="A26" s="277">
        <v>1510</v>
      </c>
      <c r="B26" s="276" t="s">
        <v>841</v>
      </c>
      <c r="C26" s="279">
        <f>'[12]Bev Cost'!C26+'[12]Bev Cost'!C26*(AreanPfVenMakUp)</f>
        <v>57.240000000000009</v>
      </c>
      <c r="D26" s="279">
        <f>'[12]Bev Cost'!D26+'[12]Bev Cost'!D26*(AreanPfVenMakUp)</f>
        <v>63.179999999999993</v>
      </c>
      <c r="E26" s="279">
        <f>'[12]Bev Cost'!E26+'[12]Bev Cost'!E26*(AreanPfVenMakUp)</f>
        <v>67.5</v>
      </c>
      <c r="F26" s="279">
        <f>'[12]Bev Cost'!F26+'[12]Bev Cost'!F26*(AreanPfVenMakUp)</f>
        <v>76.140000000000015</v>
      </c>
      <c r="G26" s="279">
        <f>'[12]Bev Cost'!G26+'[12]Bev Cost'!G26*(AreanPfVenMakUp)</f>
        <v>81</v>
      </c>
      <c r="H26" s="279">
        <f>'[12]Bev Cost'!H26+'[12]Bev Cost'!H26*(AreanPfVenMakUp)</f>
        <v>86.94</v>
      </c>
      <c r="I26" s="280">
        <f>'[12]Bev Cost'!I26+'[12]Bev Cost'!I26*(AreanPfVenMakUp)</f>
        <v>92.88</v>
      </c>
      <c r="J26" s="277">
        <v>1510</v>
      </c>
      <c r="K26" s="276" t="s">
        <v>841</v>
      </c>
      <c r="L26" s="279">
        <f t="shared" si="1"/>
        <v>77.274000000000015</v>
      </c>
      <c r="M26" s="279">
        <f t="shared" si="1"/>
        <v>85.292999999999992</v>
      </c>
      <c r="N26" s="279">
        <f t="shared" si="1"/>
        <v>91.125</v>
      </c>
      <c r="O26" s="279">
        <f t="shared" si="1"/>
        <v>102.78900000000002</v>
      </c>
      <c r="P26" s="279">
        <f t="shared" si="1"/>
        <v>109.35</v>
      </c>
      <c r="Q26" s="279">
        <f t="shared" si="1"/>
        <v>117.369</v>
      </c>
      <c r="R26" s="279">
        <f t="shared" si="1"/>
        <v>125.38799999999999</v>
      </c>
    </row>
    <row r="27" spans="1:18" x14ac:dyDescent="0.3">
      <c r="A27" s="277">
        <v>1660</v>
      </c>
      <c r="B27" s="276" t="s">
        <v>842</v>
      </c>
      <c r="C27" s="279">
        <f>'[12]Bev Cost'!C27+'[12]Bev Cost'!C27*(AreanPfVenMakUp)</f>
        <v>59.4</v>
      </c>
      <c r="D27" s="279">
        <f>'[12]Bev Cost'!D27+'[12]Bev Cost'!D27*(AreanPfVenMakUp)</f>
        <v>65.88</v>
      </c>
      <c r="E27" s="279">
        <f>'[12]Bev Cost'!E27+'[12]Bev Cost'!E27*(AreanPfVenMakUp)</f>
        <v>71.28</v>
      </c>
      <c r="F27" s="279">
        <f>'[12]Bev Cost'!F27+'[12]Bev Cost'!F27*(AreanPfVenMakUp)</f>
        <v>78.84</v>
      </c>
      <c r="G27" s="279">
        <f>'[12]Bev Cost'!G27+'[12]Bev Cost'!G27*(AreanPfVenMakUp)</f>
        <v>83.160000000000011</v>
      </c>
      <c r="H27" s="281">
        <f>'[12]Bev Cost'!H27+'[12]Bev Cost'!H27*(AreanPfVenMakUp)</f>
        <v>90.179999999999993</v>
      </c>
      <c r="I27" s="279">
        <f>'[12]Bev Cost'!I27+'[12]Bev Cost'!I27*(AreanPfVenMakUp)</f>
        <v>98.28</v>
      </c>
      <c r="J27" s="277">
        <v>1660</v>
      </c>
      <c r="K27" s="276" t="s">
        <v>842</v>
      </c>
      <c r="L27" s="279">
        <f t="shared" si="1"/>
        <v>80.19</v>
      </c>
      <c r="M27" s="279">
        <f t="shared" si="1"/>
        <v>88.937999999999988</v>
      </c>
      <c r="N27" s="279">
        <f t="shared" si="1"/>
        <v>96.228000000000009</v>
      </c>
      <c r="O27" s="279">
        <f t="shared" si="1"/>
        <v>106.434</v>
      </c>
      <c r="P27" s="279">
        <f t="shared" si="1"/>
        <v>112.26600000000002</v>
      </c>
      <c r="Q27" s="279">
        <f t="shared" si="1"/>
        <v>121.74299999999999</v>
      </c>
      <c r="R27" s="279">
        <f t="shared" si="1"/>
        <v>132.678</v>
      </c>
    </row>
    <row r="28" spans="1:18" x14ac:dyDescent="0.3">
      <c r="A28" s="277">
        <v>1810</v>
      </c>
      <c r="B28" s="276" t="s">
        <v>844</v>
      </c>
      <c r="C28" s="279">
        <f>'[12]Bev Cost'!C28+'[12]Bev Cost'!C28*(AreanPfVenMakUp)</f>
        <v>61.560000000000009</v>
      </c>
      <c r="D28" s="279">
        <f>'[12]Bev Cost'!D28+'[12]Bev Cost'!D28*(AreanPfVenMakUp)</f>
        <v>67.5</v>
      </c>
      <c r="E28" s="279">
        <f>'[12]Bev Cost'!E28+'[12]Bev Cost'!E28*(AreanPfVenMakUp)</f>
        <v>72.900000000000006</v>
      </c>
      <c r="F28" s="279">
        <f>'[12]Bev Cost'!F28+'[12]Bev Cost'!F28*(AreanPfVenMakUp)</f>
        <v>81</v>
      </c>
      <c r="G28" s="281">
        <f>'[12]Bev Cost'!G28+'[12]Bev Cost'!G28*(AreanPfVenMakUp)</f>
        <v>88.56</v>
      </c>
      <c r="H28" s="279">
        <f>'[12]Bev Cost'!H28+'[12]Bev Cost'!H28*(AreanPfVenMakUp)</f>
        <v>96.12</v>
      </c>
      <c r="I28" s="282"/>
      <c r="J28" s="277">
        <v>1810</v>
      </c>
      <c r="K28" s="276" t="s">
        <v>844</v>
      </c>
      <c r="L28" s="279">
        <f t="shared" si="1"/>
        <v>83.106000000000009</v>
      </c>
      <c r="M28" s="279">
        <f t="shared" si="1"/>
        <v>91.125</v>
      </c>
      <c r="N28" s="279">
        <f t="shared" si="1"/>
        <v>98.415000000000006</v>
      </c>
      <c r="O28" s="279">
        <f t="shared" si="1"/>
        <v>109.35</v>
      </c>
      <c r="P28" s="279">
        <f t="shared" si="1"/>
        <v>119.556</v>
      </c>
      <c r="Q28" s="279">
        <f t="shared" si="1"/>
        <v>129.762</v>
      </c>
      <c r="R28" s="282"/>
    </row>
    <row r="29" spans="1:18" x14ac:dyDescent="0.3">
      <c r="A29" s="277">
        <v>2000</v>
      </c>
      <c r="B29" s="276" t="s">
        <v>862</v>
      </c>
      <c r="C29" s="279">
        <f>'[12]Bev Cost'!C29+'[12]Bev Cost'!C29*(AreanPfVenMakUp)</f>
        <v>63.179999999999993</v>
      </c>
      <c r="D29" s="279">
        <f>'[12]Bev Cost'!D29+'[12]Bev Cost'!D29*(AreanPfVenMakUp)</f>
        <v>69.660000000000011</v>
      </c>
      <c r="E29" s="279">
        <f>'[12]Bev Cost'!E29+'[12]Bev Cost'!E29*(AreanPfVenMakUp)</f>
        <v>78.84</v>
      </c>
      <c r="F29" s="283">
        <f>'[12]Bev Cost'!F29+'[12]Bev Cost'!F29*(AreanPfVenMakUp)</f>
        <v>83.160000000000011</v>
      </c>
      <c r="G29" s="279">
        <f>'[12]Bev Cost'!G29+'[12]Bev Cost'!G29*(AreanPfVenMakUp)</f>
        <v>92.88</v>
      </c>
      <c r="H29" s="282"/>
      <c r="I29" s="282"/>
      <c r="J29" s="277">
        <v>2000</v>
      </c>
      <c r="K29" s="276" t="s">
        <v>862</v>
      </c>
      <c r="L29" s="279">
        <f>C29+C29*(SpFrameExtra)</f>
        <v>85.292999999999992</v>
      </c>
      <c r="M29" s="279">
        <f>D29+D29*(SpFrameExtra)</f>
        <v>94.041000000000011</v>
      </c>
      <c r="N29" s="279">
        <f>E29+E29*(SpFrameExtra)</f>
        <v>106.434</v>
      </c>
      <c r="O29" s="279">
        <f>F29+F29*(SpFrameExtra)</f>
        <v>112.26600000000002</v>
      </c>
      <c r="P29" s="279">
        <f>G29+G29*(SpFrameExtra)</f>
        <v>125.38799999999999</v>
      </c>
      <c r="Q29" s="282"/>
      <c r="R29" s="282"/>
    </row>
    <row r="30" spans="1:18" x14ac:dyDescent="0.3">
      <c r="J30" s="150"/>
      <c r="K30" s="150"/>
      <c r="L30" s="150"/>
      <c r="M30" s="150"/>
      <c r="N30" s="150"/>
      <c r="O30" s="150"/>
      <c r="P30" s="150"/>
      <c r="Q30" s="150"/>
      <c r="R30" s="150"/>
    </row>
    <row r="31" spans="1:18" x14ac:dyDescent="0.3">
      <c r="A31" s="150" t="s">
        <v>872</v>
      </c>
      <c r="J31" s="150" t="s">
        <v>872</v>
      </c>
      <c r="K31" s="150"/>
      <c r="L31" s="150"/>
      <c r="M31" s="150"/>
      <c r="N31" s="150"/>
      <c r="O31" s="150"/>
      <c r="P31" s="150"/>
      <c r="Q31" s="150"/>
      <c r="R31" s="150"/>
    </row>
    <row r="32" spans="1:18" x14ac:dyDescent="0.3">
      <c r="A32" s="150" t="s">
        <v>873</v>
      </c>
      <c r="J32" s="150" t="s">
        <v>873</v>
      </c>
      <c r="K32" s="150"/>
      <c r="L32" s="150"/>
      <c r="M32" s="150"/>
      <c r="N32" s="150"/>
      <c r="O32" s="150"/>
      <c r="P32" s="150"/>
      <c r="Q32" s="150"/>
      <c r="R32" s="150"/>
    </row>
  </sheetData>
  <pageMargins left="0.7" right="0.7" top="0.75" bottom="0.75" header="0.3" footer="0.3"/>
  <pageSetup paperSize="9" orientation="portrait" r:id="rId1"/>
  <colBreaks count="1" manualBreakCount="1">
    <brk id="9"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0F0-48F7-4227-8041-0618B9A64398}">
  <dimension ref="A1:R32"/>
  <sheetViews>
    <sheetView view="pageBreakPreview" zoomScaleNormal="130" zoomScaleSheetLayoutView="100" workbookViewId="0">
      <selection activeCell="L20" sqref="L20:R29"/>
    </sheetView>
  </sheetViews>
  <sheetFormatPr defaultRowHeight="18.75" x14ac:dyDescent="0.3"/>
  <cols>
    <col min="1" max="9" width="8.7109375" style="150" customWidth="1"/>
  </cols>
  <sheetData>
    <row r="1" spans="1:18" x14ac:dyDescent="0.3">
      <c r="A1" s="150" t="s">
        <v>859</v>
      </c>
      <c r="J1" s="150" t="s">
        <v>860</v>
      </c>
      <c r="K1" s="150"/>
      <c r="L1" s="150"/>
      <c r="M1" s="150"/>
      <c r="N1" s="150"/>
      <c r="O1" s="150"/>
      <c r="P1" s="150"/>
      <c r="Q1" s="150"/>
      <c r="R1" s="150"/>
    </row>
    <row r="2" spans="1:18" x14ac:dyDescent="0.3">
      <c r="J2" s="150"/>
      <c r="K2" s="150"/>
      <c r="L2" s="150"/>
      <c r="M2" s="150"/>
      <c r="N2" s="150"/>
      <c r="O2" s="150"/>
      <c r="P2" s="150"/>
      <c r="Q2" s="150"/>
      <c r="R2" s="150"/>
    </row>
    <row r="3" spans="1:18" x14ac:dyDescent="0.3">
      <c r="A3" s="278"/>
      <c r="B3" s="278" t="s">
        <v>302</v>
      </c>
      <c r="C3" s="278">
        <v>460</v>
      </c>
      <c r="D3" s="278">
        <v>610</v>
      </c>
      <c r="E3" s="278">
        <v>760</v>
      </c>
      <c r="F3" s="278">
        <v>910</v>
      </c>
      <c r="G3" s="278">
        <v>1060</v>
      </c>
      <c r="H3" s="278">
        <v>1210</v>
      </c>
      <c r="I3" s="278">
        <v>1300</v>
      </c>
      <c r="J3" s="278"/>
      <c r="K3" s="278" t="s">
        <v>302</v>
      </c>
      <c r="L3" s="278">
        <v>460</v>
      </c>
      <c r="M3" s="278">
        <v>610</v>
      </c>
      <c r="N3" s="278">
        <v>760</v>
      </c>
      <c r="O3" s="278">
        <v>910</v>
      </c>
      <c r="P3" s="278">
        <v>1060</v>
      </c>
      <c r="Q3" s="278">
        <v>1210</v>
      </c>
      <c r="R3" s="278">
        <v>1300</v>
      </c>
    </row>
    <row r="4" spans="1:18" x14ac:dyDescent="0.3">
      <c r="A4" s="278" t="s">
        <v>525</v>
      </c>
      <c r="B4" s="276"/>
      <c r="C4" s="276" t="s">
        <v>834</v>
      </c>
      <c r="D4" s="276" t="s">
        <v>835</v>
      </c>
      <c r="E4" s="276" t="s">
        <v>836</v>
      </c>
      <c r="F4" s="276" t="s">
        <v>837</v>
      </c>
      <c r="G4" s="276" t="s">
        <v>838</v>
      </c>
      <c r="H4" s="276" t="s">
        <v>839</v>
      </c>
      <c r="I4" s="276" t="s">
        <v>861</v>
      </c>
      <c r="J4" s="278" t="s">
        <v>525</v>
      </c>
      <c r="K4" s="276"/>
      <c r="L4" s="276" t="s">
        <v>834</v>
      </c>
      <c r="M4" s="276" t="s">
        <v>835</v>
      </c>
      <c r="N4" s="276" t="s">
        <v>836</v>
      </c>
      <c r="O4" s="276" t="s">
        <v>837</v>
      </c>
      <c r="P4" s="276" t="s">
        <v>838</v>
      </c>
      <c r="Q4" s="276" t="s">
        <v>839</v>
      </c>
      <c r="R4" s="276" t="s">
        <v>861</v>
      </c>
    </row>
    <row r="5" spans="1:18" x14ac:dyDescent="0.3">
      <c r="A5" s="277">
        <v>610</v>
      </c>
      <c r="B5" s="276" t="s">
        <v>835</v>
      </c>
      <c r="C5" s="279">
        <f>'PF Venetian C'!C5*(1-Sumary!$B$45)</f>
        <v>38.880000000000003</v>
      </c>
      <c r="D5" s="279">
        <f>'PF Venetian C'!D5*(1-Sumary!$B$45)</f>
        <v>43.739999999999995</v>
      </c>
      <c r="E5" s="279">
        <f>'PF Venetian C'!E5*(1-Sumary!$B$45)</f>
        <v>46.44</v>
      </c>
      <c r="F5" s="279">
        <f>'PF Venetian C'!F5*(1-Sumary!$B$45)</f>
        <v>48.6</v>
      </c>
      <c r="G5" s="279">
        <f>'PF Venetian C'!G5*(1-Sumary!$B$45)</f>
        <v>51.84</v>
      </c>
      <c r="H5" s="279">
        <f>'PF Venetian C'!H5*(1-Sumary!$B$45)</f>
        <v>54.540000000000006</v>
      </c>
      <c r="I5" s="279">
        <f>'PF Venetian C'!I5*(1-Sumary!$B$45)</f>
        <v>57.240000000000009</v>
      </c>
      <c r="J5" s="277">
        <v>610</v>
      </c>
      <c r="K5" s="276" t="s">
        <v>835</v>
      </c>
      <c r="L5" s="279">
        <f>'PF Venetian C'!L5*(1-Sumary!$B$45)</f>
        <v>52.488</v>
      </c>
      <c r="M5" s="279">
        <f>'PF Venetian C'!M5*(1-Sumary!$B$45)</f>
        <v>59.048999999999992</v>
      </c>
      <c r="N5" s="279">
        <f>'PF Venetian C'!N5*(1-Sumary!$B$45)</f>
        <v>62.693999999999996</v>
      </c>
      <c r="O5" s="279">
        <f>'PF Venetian C'!O5*(1-Sumary!$B$45)</f>
        <v>65.61</v>
      </c>
      <c r="P5" s="279">
        <f>'PF Venetian C'!P5*(1-Sumary!$B$45)</f>
        <v>69.984000000000009</v>
      </c>
      <c r="Q5" s="279">
        <f>'PF Venetian C'!Q5*(1-Sumary!$B$45)</f>
        <v>73.629000000000005</v>
      </c>
      <c r="R5" s="279">
        <f>'PF Venetian C'!R5*(1-Sumary!$B$45)</f>
        <v>77.274000000000015</v>
      </c>
    </row>
    <row r="6" spans="1:18" x14ac:dyDescent="0.3">
      <c r="A6" s="277">
        <v>760</v>
      </c>
      <c r="B6" s="276" t="s">
        <v>836</v>
      </c>
      <c r="C6" s="279">
        <f>'PF Venetian C'!C6*(1-Sumary!$B$45)</f>
        <v>43.739999999999995</v>
      </c>
      <c r="D6" s="279">
        <f>'PF Venetian C'!D6*(1-Sumary!$B$45)</f>
        <v>45.9</v>
      </c>
      <c r="E6" s="279">
        <f>'PF Venetian C'!E6*(1-Sumary!$B$45)</f>
        <v>48.6</v>
      </c>
      <c r="F6" s="279">
        <f>'PF Venetian C'!F6*(1-Sumary!$B$45)</f>
        <v>51.84</v>
      </c>
      <c r="G6" s="279">
        <f>'PF Venetian C'!G6*(1-Sumary!$B$45)</f>
        <v>54.540000000000006</v>
      </c>
      <c r="H6" s="279">
        <f>'PF Venetian C'!H6*(1-Sumary!$B$45)</f>
        <v>57.779999999999994</v>
      </c>
      <c r="I6" s="279">
        <f>'PF Venetian C'!I6*(1-Sumary!$B$45)</f>
        <v>59.940000000000005</v>
      </c>
      <c r="J6" s="277">
        <v>760</v>
      </c>
      <c r="K6" s="276" t="s">
        <v>836</v>
      </c>
      <c r="L6" s="279">
        <f>'PF Venetian C'!L6*(1-Sumary!$B$45)</f>
        <v>59.048999999999992</v>
      </c>
      <c r="M6" s="279">
        <f>'PF Venetian C'!M6*(1-Sumary!$B$45)</f>
        <v>61.964999999999996</v>
      </c>
      <c r="N6" s="279">
        <f>'PF Venetian C'!N6*(1-Sumary!$B$45)</f>
        <v>65.61</v>
      </c>
      <c r="O6" s="279">
        <f>'PF Venetian C'!O6*(1-Sumary!$B$45)</f>
        <v>69.984000000000009</v>
      </c>
      <c r="P6" s="279">
        <f>'PF Venetian C'!P6*(1-Sumary!$B$45)</f>
        <v>73.629000000000005</v>
      </c>
      <c r="Q6" s="279">
        <f>'PF Venetian C'!Q6*(1-Sumary!$B$45)</f>
        <v>78.002999999999986</v>
      </c>
      <c r="R6" s="279">
        <f>'PF Venetian C'!R6*(1-Sumary!$B$45)</f>
        <v>80.919000000000011</v>
      </c>
    </row>
    <row r="7" spans="1:18" x14ac:dyDescent="0.3">
      <c r="A7" s="277">
        <v>910</v>
      </c>
      <c r="B7" s="276" t="s">
        <v>837</v>
      </c>
      <c r="C7" s="279">
        <f>'PF Venetian C'!C7*(1-Sumary!$B$45)</f>
        <v>45.9</v>
      </c>
      <c r="D7" s="279">
        <f>'PF Venetian C'!D7*(1-Sumary!$B$45)</f>
        <v>46.980000000000004</v>
      </c>
      <c r="E7" s="279">
        <f>'PF Venetian C'!E7*(1-Sumary!$B$45)</f>
        <v>50.760000000000005</v>
      </c>
      <c r="F7" s="279">
        <f>'PF Venetian C'!F7*(1-Sumary!$B$45)</f>
        <v>54.540000000000006</v>
      </c>
      <c r="G7" s="279">
        <f>'PF Venetian C'!G7*(1-Sumary!$B$45)</f>
        <v>57.779999999999994</v>
      </c>
      <c r="H7" s="279">
        <f>'PF Venetian C'!H7*(1-Sumary!$B$45)</f>
        <v>59.940000000000005</v>
      </c>
      <c r="I7" s="279">
        <f>'PF Venetian C'!I7*(1-Sumary!$B$45)</f>
        <v>63.179999999999993</v>
      </c>
      <c r="J7" s="277">
        <v>910</v>
      </c>
      <c r="K7" s="276" t="s">
        <v>837</v>
      </c>
      <c r="L7" s="279">
        <f>'PF Venetian C'!L7*(1-Sumary!$B$45)</f>
        <v>61.964999999999996</v>
      </c>
      <c r="M7" s="279">
        <f>'PF Venetian C'!M7*(1-Sumary!$B$45)</f>
        <v>63.423000000000002</v>
      </c>
      <c r="N7" s="279">
        <f>'PF Venetian C'!N7*(1-Sumary!$B$45)</f>
        <v>68.52600000000001</v>
      </c>
      <c r="O7" s="279">
        <f>'PF Venetian C'!O7*(1-Sumary!$B$45)</f>
        <v>73.629000000000005</v>
      </c>
      <c r="P7" s="279">
        <f>'PF Venetian C'!P7*(1-Sumary!$B$45)</f>
        <v>78.002999999999986</v>
      </c>
      <c r="Q7" s="279">
        <f>'PF Venetian C'!Q7*(1-Sumary!$B$45)</f>
        <v>80.919000000000011</v>
      </c>
      <c r="R7" s="279">
        <f>'PF Venetian C'!R7*(1-Sumary!$B$45)</f>
        <v>85.292999999999992</v>
      </c>
    </row>
    <row r="8" spans="1:18" x14ac:dyDescent="0.3">
      <c r="A8" s="277">
        <v>1060</v>
      </c>
      <c r="B8" s="276" t="s">
        <v>838</v>
      </c>
      <c r="C8" s="279">
        <f>'PF Venetian C'!C8*(1-Sumary!$B$45)</f>
        <v>45.9</v>
      </c>
      <c r="D8" s="279">
        <f>'PF Venetian C'!D8*(1-Sumary!$B$45)</f>
        <v>49.14</v>
      </c>
      <c r="E8" s="279">
        <f>'PF Venetian C'!E8*(1-Sumary!$B$45)</f>
        <v>52.38</v>
      </c>
      <c r="F8" s="279">
        <f>'PF Venetian C'!F8*(1-Sumary!$B$45)</f>
        <v>57.240000000000009</v>
      </c>
      <c r="G8" s="279">
        <f>'PF Venetian C'!G8*(1-Sumary!$B$45)</f>
        <v>59.940000000000005</v>
      </c>
      <c r="H8" s="279">
        <f>'PF Venetian C'!H8*(1-Sumary!$B$45)</f>
        <v>63.179999999999993</v>
      </c>
      <c r="I8" s="279">
        <f>'PF Venetian C'!I8*(1-Sumary!$B$45)</f>
        <v>67.5</v>
      </c>
      <c r="J8" s="277">
        <v>1060</v>
      </c>
      <c r="K8" s="276" t="s">
        <v>838</v>
      </c>
      <c r="L8" s="279">
        <f>'PF Venetian C'!L8*(1-Sumary!$B$45)</f>
        <v>61.964999999999996</v>
      </c>
      <c r="M8" s="279">
        <f>'PF Venetian C'!M8*(1-Sumary!$B$45)</f>
        <v>66.338999999999999</v>
      </c>
      <c r="N8" s="279">
        <f>'PF Venetian C'!N8*(1-Sumary!$B$45)</f>
        <v>70.712999999999994</v>
      </c>
      <c r="O8" s="279">
        <f>'PF Venetian C'!O8*(1-Sumary!$B$45)</f>
        <v>77.274000000000015</v>
      </c>
      <c r="P8" s="279">
        <f>'PF Venetian C'!P8*(1-Sumary!$B$45)</f>
        <v>80.919000000000011</v>
      </c>
      <c r="Q8" s="279">
        <f>'PF Venetian C'!Q8*(1-Sumary!$B$45)</f>
        <v>85.292999999999992</v>
      </c>
      <c r="R8" s="279">
        <f>'PF Venetian C'!R8*(1-Sumary!$B$45)</f>
        <v>91.125</v>
      </c>
    </row>
    <row r="9" spans="1:18" x14ac:dyDescent="0.3">
      <c r="A9" s="277">
        <v>1210</v>
      </c>
      <c r="B9" s="276" t="s">
        <v>839</v>
      </c>
      <c r="C9" s="279">
        <f>'PF Venetian C'!C9*(1-Sumary!$B$45)</f>
        <v>46.980000000000004</v>
      </c>
      <c r="D9" s="279">
        <f>'PF Venetian C'!D9*(1-Sumary!$B$45)</f>
        <v>50.760000000000005</v>
      </c>
      <c r="E9" s="279">
        <f>'PF Venetian C'!E9*(1-Sumary!$B$45)</f>
        <v>56.16</v>
      </c>
      <c r="F9" s="279">
        <f>'PF Venetian C'!F9*(1-Sumary!$B$45)</f>
        <v>59.4</v>
      </c>
      <c r="G9" s="279">
        <f>'PF Venetian C'!G9*(1-Sumary!$B$45)</f>
        <v>63.179999999999993</v>
      </c>
      <c r="H9" s="279">
        <f>'PF Venetian C'!H9*(1-Sumary!$B$45)</f>
        <v>67.5</v>
      </c>
      <c r="I9" s="279">
        <f>'PF Venetian C'!I9*(1-Sumary!$B$45)</f>
        <v>71.28</v>
      </c>
      <c r="J9" s="277">
        <v>1210</v>
      </c>
      <c r="K9" s="276" t="s">
        <v>839</v>
      </c>
      <c r="L9" s="279">
        <f>'PF Venetian C'!L9*(1-Sumary!$B$45)</f>
        <v>63.423000000000002</v>
      </c>
      <c r="M9" s="279">
        <f>'PF Venetian C'!M9*(1-Sumary!$B$45)</f>
        <v>68.52600000000001</v>
      </c>
      <c r="N9" s="279">
        <f>'PF Venetian C'!N9*(1-Sumary!$B$45)</f>
        <v>75.816000000000003</v>
      </c>
      <c r="O9" s="279">
        <f>'PF Venetian C'!O9*(1-Sumary!$B$45)</f>
        <v>80.19</v>
      </c>
      <c r="P9" s="279">
        <f>'PF Venetian C'!P9*(1-Sumary!$B$45)</f>
        <v>85.292999999999992</v>
      </c>
      <c r="Q9" s="279">
        <f>'PF Venetian C'!Q9*(1-Sumary!$B$45)</f>
        <v>91.125</v>
      </c>
      <c r="R9" s="279">
        <f>'PF Venetian C'!R9*(1-Sumary!$B$45)</f>
        <v>96.228000000000009</v>
      </c>
    </row>
    <row r="10" spans="1:18" x14ac:dyDescent="0.3">
      <c r="A10" s="277">
        <v>1360</v>
      </c>
      <c r="B10" s="276" t="s">
        <v>840</v>
      </c>
      <c r="C10" s="279">
        <f>'PF Venetian C'!C10*(1-Sumary!$B$45)</f>
        <v>49.14</v>
      </c>
      <c r="D10" s="279">
        <f>'PF Venetian C'!D10*(1-Sumary!$B$45)</f>
        <v>52.38</v>
      </c>
      <c r="E10" s="279">
        <f>'PF Venetian C'!E10*(1-Sumary!$B$45)</f>
        <v>57.779999999999994</v>
      </c>
      <c r="F10" s="279">
        <f>'PF Venetian C'!F10*(1-Sumary!$B$45)</f>
        <v>62.640000000000008</v>
      </c>
      <c r="G10" s="279">
        <f>'PF Venetian C'!G10*(1-Sumary!$B$45)</f>
        <v>65.88</v>
      </c>
      <c r="H10" s="279">
        <f>'PF Venetian C'!H10*(1-Sumary!$B$45)</f>
        <v>71.28</v>
      </c>
      <c r="I10" s="279">
        <f>'PF Venetian C'!I10*(1-Sumary!$B$45)</f>
        <v>75.599999999999994</v>
      </c>
      <c r="J10" s="277">
        <v>1360</v>
      </c>
      <c r="K10" s="276" t="s">
        <v>840</v>
      </c>
      <c r="L10" s="279">
        <f>'PF Venetian C'!L10*(1-Sumary!$B$45)</f>
        <v>66.338999999999999</v>
      </c>
      <c r="M10" s="279">
        <f>'PF Venetian C'!M10*(1-Sumary!$B$45)</f>
        <v>70.712999999999994</v>
      </c>
      <c r="N10" s="279">
        <f>'PF Venetian C'!N10*(1-Sumary!$B$45)</f>
        <v>78.002999999999986</v>
      </c>
      <c r="O10" s="279">
        <f>'PF Venetian C'!O10*(1-Sumary!$B$45)</f>
        <v>84.564000000000007</v>
      </c>
      <c r="P10" s="279">
        <f>'PF Venetian C'!P10*(1-Sumary!$B$45)</f>
        <v>88.937999999999988</v>
      </c>
      <c r="Q10" s="279">
        <f>'PF Venetian C'!Q10*(1-Sumary!$B$45)</f>
        <v>96.228000000000009</v>
      </c>
      <c r="R10" s="279">
        <f>'PF Venetian C'!R10*(1-Sumary!$B$45)</f>
        <v>102.05999999999999</v>
      </c>
    </row>
    <row r="11" spans="1:18" x14ac:dyDescent="0.3">
      <c r="A11" s="277">
        <v>1510</v>
      </c>
      <c r="B11" s="276" t="s">
        <v>841</v>
      </c>
      <c r="C11" s="279">
        <f>'PF Venetian C'!C11*(1-Sumary!$B$45)</f>
        <v>50.760000000000005</v>
      </c>
      <c r="D11" s="279">
        <f>'PF Venetian C'!D11*(1-Sumary!$B$45)</f>
        <v>56.16</v>
      </c>
      <c r="E11" s="279">
        <f>'PF Venetian C'!E11*(1-Sumary!$B$45)</f>
        <v>61.560000000000009</v>
      </c>
      <c r="F11" s="279">
        <f>'PF Venetian C'!F11*(1-Sumary!$B$45)</f>
        <v>64.260000000000019</v>
      </c>
      <c r="G11" s="279">
        <f>'PF Venetian C'!G11*(1-Sumary!$B$45)</f>
        <v>69.660000000000011</v>
      </c>
      <c r="H11" s="279">
        <f>'PF Venetian C'!H11*(1-Sumary!$B$45)</f>
        <v>72.900000000000006</v>
      </c>
      <c r="I11" s="279">
        <f>'PF Venetian C'!I11*(1-Sumary!$B$45)</f>
        <v>78.84</v>
      </c>
      <c r="J11" s="277">
        <v>1510</v>
      </c>
      <c r="K11" s="276" t="s">
        <v>841</v>
      </c>
      <c r="L11" s="279">
        <f>'PF Venetian C'!L11*(1-Sumary!$B$45)</f>
        <v>68.52600000000001</v>
      </c>
      <c r="M11" s="279">
        <f>'PF Venetian C'!M11*(1-Sumary!$B$45)</f>
        <v>75.816000000000003</v>
      </c>
      <c r="N11" s="279">
        <f>'PF Venetian C'!N11*(1-Sumary!$B$45)</f>
        <v>83.106000000000009</v>
      </c>
      <c r="O11" s="279">
        <f>'PF Venetian C'!O11*(1-Sumary!$B$45)</f>
        <v>86.751000000000033</v>
      </c>
      <c r="P11" s="279">
        <f>'PF Venetian C'!P11*(1-Sumary!$B$45)</f>
        <v>94.041000000000011</v>
      </c>
      <c r="Q11" s="279">
        <f>'PF Venetian C'!Q11*(1-Sumary!$B$45)</f>
        <v>98.415000000000006</v>
      </c>
      <c r="R11" s="279">
        <f>'PF Venetian C'!R11*(1-Sumary!$B$45)</f>
        <v>106.434</v>
      </c>
    </row>
    <row r="12" spans="1:18" x14ac:dyDescent="0.3">
      <c r="A12" s="277">
        <v>1660</v>
      </c>
      <c r="B12" s="276" t="s">
        <v>842</v>
      </c>
      <c r="C12" s="279">
        <f>'PF Venetian C'!C12*(1-Sumary!$B$45)</f>
        <v>52.38</v>
      </c>
      <c r="D12" s="279">
        <f>'PF Venetian C'!D12*(1-Sumary!$B$45)</f>
        <v>57.779999999999994</v>
      </c>
      <c r="E12" s="279">
        <f>'PF Venetian C'!E12*(1-Sumary!$B$45)</f>
        <v>63.179999999999993</v>
      </c>
      <c r="F12" s="279">
        <f>'PF Venetian C'!F12*(1-Sumary!$B$45)</f>
        <v>66.42</v>
      </c>
      <c r="G12" s="279">
        <f>'PF Venetian C'!G12*(1-Sumary!$B$45)</f>
        <v>72.360000000000014</v>
      </c>
      <c r="H12" s="279">
        <f>'PF Venetian C'!H12*(1-Sumary!$B$45)</f>
        <v>78.3</v>
      </c>
      <c r="I12" s="279">
        <f>'PF Venetian C'!I12*(1-Sumary!$B$45)</f>
        <v>82.62</v>
      </c>
      <c r="J12" s="277">
        <v>1660</v>
      </c>
      <c r="K12" s="276" t="s">
        <v>842</v>
      </c>
      <c r="L12" s="279">
        <f>'PF Venetian C'!L12*(1-Sumary!$B$45)</f>
        <v>70.712999999999994</v>
      </c>
      <c r="M12" s="279">
        <f>'PF Venetian C'!M12*(1-Sumary!$B$45)</f>
        <v>78.002999999999986</v>
      </c>
      <c r="N12" s="279">
        <f>'PF Venetian C'!N12*(1-Sumary!$B$45)</f>
        <v>85.292999999999992</v>
      </c>
      <c r="O12" s="279">
        <f>'PF Venetian C'!O12*(1-Sumary!$B$45)</f>
        <v>89.667000000000002</v>
      </c>
      <c r="P12" s="279">
        <f>'PF Venetian C'!P12*(1-Sumary!$B$45)</f>
        <v>97.686000000000021</v>
      </c>
      <c r="Q12" s="279">
        <f>'PF Venetian C'!Q12*(1-Sumary!$B$45)</f>
        <v>105.705</v>
      </c>
      <c r="R12" s="279">
        <f>'PF Venetian C'!R12*(1-Sumary!$B$45)</f>
        <v>111.53700000000001</v>
      </c>
    </row>
    <row r="13" spans="1:18" x14ac:dyDescent="0.3">
      <c r="A13" s="277">
        <v>1810</v>
      </c>
      <c r="B13" s="276" t="s">
        <v>844</v>
      </c>
      <c r="C13" s="279">
        <f>'PF Venetian C'!C13*(1-Sumary!$B$45)</f>
        <v>54.540000000000006</v>
      </c>
      <c r="D13" s="279">
        <f>'PF Venetian C'!D13*(1-Sumary!$B$45)</f>
        <v>59.940000000000005</v>
      </c>
      <c r="E13" s="279">
        <f>'PF Venetian C'!E13*(1-Sumary!$B$45)</f>
        <v>64.8</v>
      </c>
      <c r="F13" s="279">
        <f>'PF Venetian C'!F13*(1-Sumary!$B$45)</f>
        <v>69.660000000000011</v>
      </c>
      <c r="G13" s="279">
        <f>'PF Venetian C'!G13*(1-Sumary!$B$45)</f>
        <v>76.140000000000015</v>
      </c>
      <c r="H13" s="279">
        <f>'PF Venetian C'!H13*(1-Sumary!$B$45)</f>
        <v>81</v>
      </c>
      <c r="I13" s="279">
        <f>'PF Venetian C'!I13*(1-Sumary!$B$45)</f>
        <v>0</v>
      </c>
      <c r="J13" s="277">
        <v>1810</v>
      </c>
      <c r="K13" s="276" t="s">
        <v>844</v>
      </c>
      <c r="L13" s="279">
        <f>'PF Venetian C'!L13*(1-Sumary!$B$45)</f>
        <v>73.629000000000005</v>
      </c>
      <c r="M13" s="279">
        <f>'PF Venetian C'!M13*(1-Sumary!$B$45)</f>
        <v>80.919000000000011</v>
      </c>
      <c r="N13" s="279">
        <f>'PF Venetian C'!N13*(1-Sumary!$B$45)</f>
        <v>87.47999999999999</v>
      </c>
      <c r="O13" s="279">
        <f>'PF Venetian C'!O13*(1-Sumary!$B$45)</f>
        <v>94.041000000000011</v>
      </c>
      <c r="P13" s="279">
        <f>'PF Venetian C'!P13*(1-Sumary!$B$45)</f>
        <v>102.78900000000002</v>
      </c>
      <c r="Q13" s="279">
        <f>'PF Venetian C'!Q13*(1-Sumary!$B$45)</f>
        <v>109.35</v>
      </c>
      <c r="R13" s="279">
        <f>'PF Venetian C'!R13*(1-Sumary!$B$45)</f>
        <v>0</v>
      </c>
    </row>
    <row r="14" spans="1:18" x14ac:dyDescent="0.3">
      <c r="A14" s="277">
        <v>2000</v>
      </c>
      <c r="B14" s="276" t="s">
        <v>862</v>
      </c>
      <c r="C14" s="279">
        <f>'PF Venetian C'!C14*(1-Sumary!$B$45)</f>
        <v>57.779999999999994</v>
      </c>
      <c r="D14" s="279">
        <f>'PF Venetian C'!D14*(1-Sumary!$B$45)</f>
        <v>62.640000000000008</v>
      </c>
      <c r="E14" s="279">
        <f>'PF Venetian C'!E14*(1-Sumary!$B$45)</f>
        <v>67.5</v>
      </c>
      <c r="F14" s="279">
        <f>'PF Venetian C'!F14*(1-Sumary!$B$45)</f>
        <v>72.360000000000014</v>
      </c>
      <c r="G14" s="279">
        <f>'PF Venetian C'!G14*(1-Sumary!$B$45)</f>
        <v>78.84</v>
      </c>
      <c r="H14" s="279">
        <f>'PF Venetian C'!H14*(1-Sumary!$B$45)</f>
        <v>0</v>
      </c>
      <c r="I14" s="279">
        <f>'PF Venetian C'!I14*(1-Sumary!$B$45)</f>
        <v>0</v>
      </c>
      <c r="J14" s="277">
        <v>2000</v>
      </c>
      <c r="K14" s="276" t="s">
        <v>862</v>
      </c>
      <c r="L14" s="279">
        <f>'PF Venetian C'!L14*(1-Sumary!$B$45)</f>
        <v>78.002999999999986</v>
      </c>
      <c r="M14" s="279">
        <f>'PF Venetian C'!M14*(1-Sumary!$B$45)</f>
        <v>84.564000000000007</v>
      </c>
      <c r="N14" s="279">
        <f>'PF Venetian C'!N14*(1-Sumary!$B$45)</f>
        <v>91.125</v>
      </c>
      <c r="O14" s="279">
        <f>'PF Venetian C'!O14*(1-Sumary!$B$45)</f>
        <v>97.686000000000021</v>
      </c>
      <c r="P14" s="279">
        <f>'PF Venetian C'!P14*(1-Sumary!$B$45)</f>
        <v>106.434</v>
      </c>
      <c r="Q14" s="279">
        <f>'PF Venetian C'!Q14*(1-Sumary!$B$45)</f>
        <v>0</v>
      </c>
      <c r="R14" s="279">
        <f>'PF Venetian C'!R14*(1-Sumary!$B$45)</f>
        <v>0</v>
      </c>
    </row>
    <row r="15" spans="1:18" x14ac:dyDescent="0.3">
      <c r="J15" s="150"/>
      <c r="K15" s="150"/>
      <c r="L15" s="150"/>
      <c r="M15" s="150"/>
      <c r="N15" s="150"/>
      <c r="O15" s="150"/>
      <c r="P15" s="150"/>
      <c r="Q15" s="150"/>
      <c r="R15" s="150"/>
    </row>
    <row r="16" spans="1:18" x14ac:dyDescent="0.3">
      <c r="A16" s="150" t="s">
        <v>863</v>
      </c>
      <c r="J16" s="150" t="s">
        <v>864</v>
      </c>
      <c r="K16" s="150"/>
      <c r="L16" s="150"/>
      <c r="M16" s="150"/>
      <c r="N16" s="150"/>
      <c r="O16" s="150"/>
      <c r="P16" s="150"/>
      <c r="Q16" s="150"/>
      <c r="R16" s="150"/>
    </row>
    <row r="17" spans="1:18" x14ac:dyDescent="0.3">
      <c r="J17" s="150"/>
      <c r="K17" s="150"/>
      <c r="L17" s="150"/>
      <c r="M17" s="150"/>
      <c r="N17" s="150"/>
      <c r="O17" s="150"/>
      <c r="P17" s="150"/>
      <c r="Q17" s="150"/>
      <c r="R17" s="150"/>
    </row>
    <row r="18" spans="1:18" x14ac:dyDescent="0.3">
      <c r="A18" s="278"/>
      <c r="B18" s="278" t="s">
        <v>302</v>
      </c>
      <c r="C18" s="278" t="s">
        <v>865</v>
      </c>
      <c r="D18" s="278" t="s">
        <v>866</v>
      </c>
      <c r="E18" s="278" t="s">
        <v>867</v>
      </c>
      <c r="F18" s="278" t="s">
        <v>868</v>
      </c>
      <c r="G18" s="278" t="s">
        <v>869</v>
      </c>
      <c r="H18" s="278" t="s">
        <v>870</v>
      </c>
      <c r="I18" s="278" t="s">
        <v>871</v>
      </c>
      <c r="J18" s="278"/>
      <c r="K18" s="278" t="s">
        <v>302</v>
      </c>
      <c r="L18" s="278" t="s">
        <v>865</v>
      </c>
      <c r="M18" s="278" t="s">
        <v>866</v>
      </c>
      <c r="N18" s="278" t="s">
        <v>867</v>
      </c>
      <c r="O18" s="278" t="s">
        <v>868</v>
      </c>
      <c r="P18" s="278" t="s">
        <v>869</v>
      </c>
      <c r="Q18" s="278" t="s">
        <v>870</v>
      </c>
      <c r="R18" s="278" t="s">
        <v>871</v>
      </c>
    </row>
    <row r="19" spans="1:18" x14ac:dyDescent="0.3">
      <c r="A19" s="278" t="s">
        <v>525</v>
      </c>
      <c r="B19" s="276"/>
      <c r="C19" s="276" t="s">
        <v>834</v>
      </c>
      <c r="D19" s="276" t="s">
        <v>835</v>
      </c>
      <c r="E19" s="276" t="s">
        <v>836</v>
      </c>
      <c r="F19" s="276" t="s">
        <v>837</v>
      </c>
      <c r="G19" s="276" t="s">
        <v>838</v>
      </c>
      <c r="H19" s="276" t="s">
        <v>839</v>
      </c>
      <c r="I19" s="276" t="s">
        <v>861</v>
      </c>
      <c r="J19" s="278" t="s">
        <v>525</v>
      </c>
      <c r="K19" s="276"/>
      <c r="L19" s="276" t="s">
        <v>834</v>
      </c>
      <c r="M19" s="276" t="s">
        <v>835</v>
      </c>
      <c r="N19" s="276" t="s">
        <v>836</v>
      </c>
      <c r="O19" s="276" t="s">
        <v>837</v>
      </c>
      <c r="P19" s="276" t="s">
        <v>838</v>
      </c>
      <c r="Q19" s="276" t="s">
        <v>839</v>
      </c>
      <c r="R19" s="276" t="s">
        <v>861</v>
      </c>
    </row>
    <row r="20" spans="1:18" x14ac:dyDescent="0.3">
      <c r="A20" s="277">
        <v>610</v>
      </c>
      <c r="B20" s="276" t="s">
        <v>835</v>
      </c>
      <c r="C20" s="279">
        <f>'PF Venetian C'!C20*(1-Sumary!$B$45)</f>
        <v>41.04</v>
      </c>
      <c r="D20" s="279">
        <f>'PF Venetian C'!D20*(1-Sumary!$B$45)</f>
        <v>46.980000000000004</v>
      </c>
      <c r="E20" s="279">
        <f>'PF Venetian C'!E20*(1-Sumary!$B$45)</f>
        <v>48.6</v>
      </c>
      <c r="F20" s="279">
        <f>'PF Venetian C'!F20*(1-Sumary!$B$45)</f>
        <v>54</v>
      </c>
      <c r="G20" s="279">
        <f>'PF Venetian C'!G20*(1-Sumary!$B$45)</f>
        <v>57.240000000000009</v>
      </c>
      <c r="H20" s="279">
        <f>'PF Venetian C'!H20*(1-Sumary!$B$45)</f>
        <v>59.940000000000005</v>
      </c>
      <c r="I20" s="279">
        <f>'PF Venetian C'!I20*(1-Sumary!$B$45)</f>
        <v>62.640000000000008</v>
      </c>
      <c r="J20" s="277">
        <v>610</v>
      </c>
      <c r="K20" s="276" t="s">
        <v>835</v>
      </c>
      <c r="L20" s="279">
        <f>'PF Venetian C'!L20*(1-Sumary!$B$45)</f>
        <v>55.403999999999996</v>
      </c>
      <c r="M20" s="279">
        <f>'PF Venetian C'!M20*(1-Sumary!$B$45)</f>
        <v>63.423000000000002</v>
      </c>
      <c r="N20" s="279">
        <f>'PF Venetian C'!N20*(1-Sumary!$B$45)</f>
        <v>65.61</v>
      </c>
      <c r="O20" s="279">
        <f>'PF Venetian C'!O20*(1-Sumary!$B$45)</f>
        <v>72.900000000000006</v>
      </c>
      <c r="P20" s="279">
        <f>'PF Venetian C'!P20*(1-Sumary!$B$45)</f>
        <v>77.274000000000015</v>
      </c>
      <c r="Q20" s="279">
        <f>'PF Venetian C'!Q20*(1-Sumary!$B$45)</f>
        <v>80.919000000000011</v>
      </c>
      <c r="R20" s="279">
        <f>'PF Venetian C'!R20*(1-Sumary!$B$45)</f>
        <v>84.564000000000007</v>
      </c>
    </row>
    <row r="21" spans="1:18" x14ac:dyDescent="0.3">
      <c r="A21" s="277">
        <v>760</v>
      </c>
      <c r="B21" s="276" t="s">
        <v>836</v>
      </c>
      <c r="C21" s="279">
        <f>'PF Venetian C'!C21*(1-Sumary!$B$45)</f>
        <v>45.9</v>
      </c>
      <c r="D21" s="279">
        <f>'PF Venetian C'!D21*(1-Sumary!$B$45)</f>
        <v>48.6</v>
      </c>
      <c r="E21" s="279">
        <f>'PF Venetian C'!E21*(1-Sumary!$B$45)</f>
        <v>54</v>
      </c>
      <c r="F21" s="279">
        <f>'PF Venetian C'!F21*(1-Sumary!$B$45)</f>
        <v>57.240000000000009</v>
      </c>
      <c r="G21" s="279">
        <f>'PF Venetian C'!G21*(1-Sumary!$B$45)</f>
        <v>59.940000000000005</v>
      </c>
      <c r="H21" s="279">
        <f>'PF Venetian C'!H21*(1-Sumary!$B$45)</f>
        <v>64.8</v>
      </c>
      <c r="I21" s="279">
        <f>'PF Venetian C'!I21*(1-Sumary!$B$45)</f>
        <v>67.5</v>
      </c>
      <c r="J21" s="277">
        <v>760</v>
      </c>
      <c r="K21" s="276" t="s">
        <v>836</v>
      </c>
      <c r="L21" s="279">
        <f>'PF Venetian C'!L21*(1-Sumary!$B$45)</f>
        <v>61.964999999999996</v>
      </c>
      <c r="M21" s="279">
        <f>'PF Venetian C'!M21*(1-Sumary!$B$45)</f>
        <v>65.61</v>
      </c>
      <c r="N21" s="279">
        <f>'PF Venetian C'!N21*(1-Sumary!$B$45)</f>
        <v>72.900000000000006</v>
      </c>
      <c r="O21" s="279">
        <f>'PF Venetian C'!O21*(1-Sumary!$B$45)</f>
        <v>77.274000000000015</v>
      </c>
      <c r="P21" s="279">
        <f>'PF Venetian C'!P21*(1-Sumary!$B$45)</f>
        <v>80.919000000000011</v>
      </c>
      <c r="Q21" s="279">
        <f>'PF Venetian C'!Q21*(1-Sumary!$B$45)</f>
        <v>87.47999999999999</v>
      </c>
      <c r="R21" s="279">
        <f>'PF Venetian C'!R21*(1-Sumary!$B$45)</f>
        <v>91.125</v>
      </c>
    </row>
    <row r="22" spans="1:18" x14ac:dyDescent="0.3">
      <c r="A22" s="277">
        <v>910</v>
      </c>
      <c r="B22" s="276" t="s">
        <v>837</v>
      </c>
      <c r="C22" s="279">
        <f>'PF Venetian C'!C22*(1-Sumary!$B$45)</f>
        <v>46.980000000000004</v>
      </c>
      <c r="D22" s="279">
        <f>'PF Venetian C'!D22*(1-Sumary!$B$45)</f>
        <v>50.760000000000005</v>
      </c>
      <c r="E22" s="279">
        <f>'PF Venetian C'!E22*(1-Sumary!$B$45)</f>
        <v>57.240000000000009</v>
      </c>
      <c r="F22" s="279">
        <f>'PF Venetian C'!F22*(1-Sumary!$B$45)</f>
        <v>59.940000000000005</v>
      </c>
      <c r="G22" s="279">
        <f>'PF Venetian C'!G22*(1-Sumary!$B$45)</f>
        <v>64.8</v>
      </c>
      <c r="H22" s="279">
        <f>'PF Venetian C'!H22*(1-Sumary!$B$45)</f>
        <v>69.12</v>
      </c>
      <c r="I22" s="279">
        <f>'PF Venetian C'!I22*(1-Sumary!$B$45)</f>
        <v>72.360000000000014</v>
      </c>
      <c r="J22" s="277">
        <v>910</v>
      </c>
      <c r="K22" s="276" t="s">
        <v>837</v>
      </c>
      <c r="L22" s="279">
        <f>'PF Venetian C'!L22*(1-Sumary!$B$45)</f>
        <v>63.423000000000002</v>
      </c>
      <c r="M22" s="279">
        <f>'PF Venetian C'!M22*(1-Sumary!$B$45)</f>
        <v>68.52600000000001</v>
      </c>
      <c r="N22" s="279">
        <f>'PF Venetian C'!N22*(1-Sumary!$B$45)</f>
        <v>77.274000000000015</v>
      </c>
      <c r="O22" s="279">
        <f>'PF Venetian C'!O22*(1-Sumary!$B$45)</f>
        <v>80.919000000000011</v>
      </c>
      <c r="P22" s="279">
        <f>'PF Venetian C'!P22*(1-Sumary!$B$45)</f>
        <v>87.47999999999999</v>
      </c>
      <c r="Q22" s="279">
        <f>'PF Venetian C'!Q22*(1-Sumary!$B$45)</f>
        <v>93.312000000000012</v>
      </c>
      <c r="R22" s="279">
        <f>'PF Venetian C'!R22*(1-Sumary!$B$45)</f>
        <v>97.686000000000021</v>
      </c>
    </row>
    <row r="23" spans="1:18" x14ac:dyDescent="0.3">
      <c r="A23" s="277">
        <v>1060</v>
      </c>
      <c r="B23" s="276" t="s">
        <v>838</v>
      </c>
      <c r="C23" s="279">
        <f>'PF Venetian C'!C23*(1-Sumary!$B$45)</f>
        <v>49.14</v>
      </c>
      <c r="D23" s="279">
        <f>'PF Venetian C'!D23*(1-Sumary!$B$45)</f>
        <v>56.16</v>
      </c>
      <c r="E23" s="279">
        <f>'PF Venetian C'!E23*(1-Sumary!$B$45)</f>
        <v>59.4</v>
      </c>
      <c r="F23" s="279">
        <f>'PF Venetian C'!F23*(1-Sumary!$B$45)</f>
        <v>64.8</v>
      </c>
      <c r="G23" s="279">
        <f>'PF Venetian C'!G23*(1-Sumary!$B$45)</f>
        <v>69.12</v>
      </c>
      <c r="H23" s="279">
        <f>'PF Venetian C'!H23*(1-Sumary!$B$45)</f>
        <v>72.360000000000014</v>
      </c>
      <c r="I23" s="279">
        <f>'PF Venetian C'!I23*(1-Sumary!$B$45)</f>
        <v>78.84</v>
      </c>
      <c r="J23" s="277">
        <v>1060</v>
      </c>
      <c r="K23" s="276" t="s">
        <v>838</v>
      </c>
      <c r="L23" s="279">
        <f>'PF Venetian C'!L23*(1-Sumary!$B$45)</f>
        <v>66.338999999999999</v>
      </c>
      <c r="M23" s="279">
        <f>'PF Venetian C'!M23*(1-Sumary!$B$45)</f>
        <v>75.816000000000003</v>
      </c>
      <c r="N23" s="279">
        <f>'PF Venetian C'!N23*(1-Sumary!$B$45)</f>
        <v>80.19</v>
      </c>
      <c r="O23" s="279">
        <f>'PF Venetian C'!O23*(1-Sumary!$B$45)</f>
        <v>87.47999999999999</v>
      </c>
      <c r="P23" s="279">
        <f>'PF Venetian C'!P23*(1-Sumary!$B$45)</f>
        <v>93.312000000000012</v>
      </c>
      <c r="Q23" s="279">
        <f>'PF Venetian C'!Q23*(1-Sumary!$B$45)</f>
        <v>97.686000000000021</v>
      </c>
      <c r="R23" s="279">
        <f>'PF Venetian C'!R23*(1-Sumary!$B$45)</f>
        <v>106.434</v>
      </c>
    </row>
    <row r="24" spans="1:18" x14ac:dyDescent="0.3">
      <c r="A24" s="277">
        <v>1210</v>
      </c>
      <c r="B24" s="276" t="s">
        <v>839</v>
      </c>
      <c r="C24" s="279">
        <f>'PF Venetian C'!C24*(1-Sumary!$B$45)</f>
        <v>51.84</v>
      </c>
      <c r="D24" s="279">
        <f>'PF Venetian C'!D24*(1-Sumary!$B$45)</f>
        <v>57.779999999999994</v>
      </c>
      <c r="E24" s="279">
        <f>'PF Venetian C'!E24*(1-Sumary!$B$45)</f>
        <v>62.640000000000008</v>
      </c>
      <c r="F24" s="279">
        <f>'PF Venetian C'!F24*(1-Sumary!$B$45)</f>
        <v>67.5</v>
      </c>
      <c r="G24" s="279">
        <f>'PF Venetian C'!G24*(1-Sumary!$B$45)</f>
        <v>72.360000000000014</v>
      </c>
      <c r="H24" s="279">
        <f>'PF Venetian C'!H24*(1-Sumary!$B$45)</f>
        <v>78.84</v>
      </c>
      <c r="I24" s="279">
        <f>'PF Venetian C'!I24*(1-Sumary!$B$45)</f>
        <v>82.62</v>
      </c>
      <c r="J24" s="277">
        <v>1210</v>
      </c>
      <c r="K24" s="276" t="s">
        <v>839</v>
      </c>
      <c r="L24" s="279">
        <f>'PF Venetian C'!L24*(1-Sumary!$B$45)</f>
        <v>69.984000000000009</v>
      </c>
      <c r="M24" s="279">
        <f>'PF Venetian C'!M24*(1-Sumary!$B$45)</f>
        <v>78.002999999999986</v>
      </c>
      <c r="N24" s="279">
        <f>'PF Venetian C'!N24*(1-Sumary!$B$45)</f>
        <v>84.564000000000007</v>
      </c>
      <c r="O24" s="279">
        <f>'PF Venetian C'!O24*(1-Sumary!$B$45)</f>
        <v>91.125</v>
      </c>
      <c r="P24" s="279">
        <f>'PF Venetian C'!P24*(1-Sumary!$B$45)</f>
        <v>97.686000000000021</v>
      </c>
      <c r="Q24" s="279">
        <f>'PF Venetian C'!Q24*(1-Sumary!$B$45)</f>
        <v>106.434</v>
      </c>
      <c r="R24" s="279">
        <f>'PF Venetian C'!R24*(1-Sumary!$B$45)</f>
        <v>111.53700000000001</v>
      </c>
    </row>
    <row r="25" spans="1:18" x14ac:dyDescent="0.3">
      <c r="A25" s="277">
        <v>1360</v>
      </c>
      <c r="B25" s="276" t="s">
        <v>840</v>
      </c>
      <c r="C25" s="279">
        <f>'PF Venetian C'!C25*(1-Sumary!$B$45)</f>
        <v>54.540000000000006</v>
      </c>
      <c r="D25" s="279">
        <f>'PF Venetian C'!D25*(1-Sumary!$B$45)</f>
        <v>59.940000000000005</v>
      </c>
      <c r="E25" s="279">
        <f>'PF Venetian C'!E25*(1-Sumary!$B$45)</f>
        <v>64.8</v>
      </c>
      <c r="F25" s="279">
        <f>'PF Venetian C'!F25*(1-Sumary!$B$45)</f>
        <v>71.28</v>
      </c>
      <c r="G25" s="279">
        <f>'PF Venetian C'!G25*(1-Sumary!$B$45)</f>
        <v>77.22</v>
      </c>
      <c r="H25" s="279">
        <f>'PF Venetian C'!H25*(1-Sumary!$B$45)</f>
        <v>82.08</v>
      </c>
      <c r="I25" s="279">
        <f>'PF Venetian C'!I25*(1-Sumary!$B$45)</f>
        <v>86.94</v>
      </c>
      <c r="J25" s="277">
        <v>1360</v>
      </c>
      <c r="K25" s="276" t="s">
        <v>840</v>
      </c>
      <c r="L25" s="279">
        <f>'PF Venetian C'!L25*(1-Sumary!$B$45)</f>
        <v>73.629000000000005</v>
      </c>
      <c r="M25" s="279">
        <f>'PF Venetian C'!M25*(1-Sumary!$B$45)</f>
        <v>80.919000000000011</v>
      </c>
      <c r="N25" s="279">
        <f>'PF Venetian C'!N25*(1-Sumary!$B$45)</f>
        <v>87.47999999999999</v>
      </c>
      <c r="O25" s="279">
        <f>'PF Venetian C'!O25*(1-Sumary!$B$45)</f>
        <v>96.228000000000009</v>
      </c>
      <c r="P25" s="279">
        <f>'PF Venetian C'!P25*(1-Sumary!$B$45)</f>
        <v>104.247</v>
      </c>
      <c r="Q25" s="279">
        <f>'PF Venetian C'!Q25*(1-Sumary!$B$45)</f>
        <v>110.80799999999999</v>
      </c>
      <c r="R25" s="279">
        <f>'PF Venetian C'!R25*(1-Sumary!$B$45)</f>
        <v>117.369</v>
      </c>
    </row>
    <row r="26" spans="1:18" x14ac:dyDescent="0.3">
      <c r="A26" s="277">
        <v>1510</v>
      </c>
      <c r="B26" s="276" t="s">
        <v>841</v>
      </c>
      <c r="C26" s="279">
        <f>'PF Venetian C'!C26*(1-Sumary!$B$45)</f>
        <v>57.240000000000009</v>
      </c>
      <c r="D26" s="279">
        <f>'PF Venetian C'!D26*(1-Sumary!$B$45)</f>
        <v>63.179999999999993</v>
      </c>
      <c r="E26" s="279">
        <f>'PF Venetian C'!E26*(1-Sumary!$B$45)</f>
        <v>67.5</v>
      </c>
      <c r="F26" s="279">
        <f>'PF Venetian C'!F26*(1-Sumary!$B$45)</f>
        <v>76.140000000000015</v>
      </c>
      <c r="G26" s="279">
        <f>'PF Venetian C'!G26*(1-Sumary!$B$45)</f>
        <v>81</v>
      </c>
      <c r="H26" s="279">
        <f>'PF Venetian C'!H26*(1-Sumary!$B$45)</f>
        <v>86.94</v>
      </c>
      <c r="I26" s="279">
        <f>'PF Venetian C'!I26*(1-Sumary!$B$45)</f>
        <v>92.88</v>
      </c>
      <c r="J26" s="277">
        <v>1510</v>
      </c>
      <c r="K26" s="276" t="s">
        <v>841</v>
      </c>
      <c r="L26" s="279">
        <f>'PF Venetian C'!L26*(1-Sumary!$B$45)</f>
        <v>77.274000000000015</v>
      </c>
      <c r="M26" s="279">
        <f>'PF Venetian C'!M26*(1-Sumary!$B$45)</f>
        <v>85.292999999999992</v>
      </c>
      <c r="N26" s="279">
        <f>'PF Venetian C'!N26*(1-Sumary!$B$45)</f>
        <v>91.125</v>
      </c>
      <c r="O26" s="279">
        <f>'PF Venetian C'!O26*(1-Sumary!$B$45)</f>
        <v>102.78900000000002</v>
      </c>
      <c r="P26" s="279">
        <f>'PF Venetian C'!P26*(1-Sumary!$B$45)</f>
        <v>109.35</v>
      </c>
      <c r="Q26" s="279">
        <f>'PF Venetian C'!Q26*(1-Sumary!$B$45)</f>
        <v>117.369</v>
      </c>
      <c r="R26" s="279">
        <f>'PF Venetian C'!R26*(1-Sumary!$B$45)</f>
        <v>125.38799999999999</v>
      </c>
    </row>
    <row r="27" spans="1:18" x14ac:dyDescent="0.3">
      <c r="A27" s="277">
        <v>1660</v>
      </c>
      <c r="B27" s="276" t="s">
        <v>842</v>
      </c>
      <c r="C27" s="279">
        <f>'PF Venetian C'!C27*(1-Sumary!$B$45)</f>
        <v>59.4</v>
      </c>
      <c r="D27" s="279">
        <f>'PF Venetian C'!D27*(1-Sumary!$B$45)</f>
        <v>65.88</v>
      </c>
      <c r="E27" s="279">
        <f>'PF Venetian C'!E27*(1-Sumary!$B$45)</f>
        <v>71.28</v>
      </c>
      <c r="F27" s="279">
        <f>'PF Venetian C'!F27*(1-Sumary!$B$45)</f>
        <v>78.84</v>
      </c>
      <c r="G27" s="279">
        <f>'PF Venetian C'!G27*(1-Sumary!$B$45)</f>
        <v>83.160000000000011</v>
      </c>
      <c r="H27" s="279">
        <f>'PF Venetian C'!H27*(1-Sumary!$B$45)</f>
        <v>90.179999999999993</v>
      </c>
      <c r="I27" s="279">
        <f>'PF Venetian C'!I27*(1-Sumary!$B$45)</f>
        <v>98.28</v>
      </c>
      <c r="J27" s="277">
        <v>1660</v>
      </c>
      <c r="K27" s="276" t="s">
        <v>842</v>
      </c>
      <c r="L27" s="279">
        <f>'PF Venetian C'!L27*(1-Sumary!$B$45)</f>
        <v>80.19</v>
      </c>
      <c r="M27" s="279">
        <f>'PF Venetian C'!M27*(1-Sumary!$B$45)</f>
        <v>88.937999999999988</v>
      </c>
      <c r="N27" s="279">
        <f>'PF Venetian C'!N27*(1-Sumary!$B$45)</f>
        <v>96.228000000000009</v>
      </c>
      <c r="O27" s="279">
        <f>'PF Venetian C'!O27*(1-Sumary!$B$45)</f>
        <v>106.434</v>
      </c>
      <c r="P27" s="279">
        <f>'PF Venetian C'!P27*(1-Sumary!$B$45)</f>
        <v>112.26600000000002</v>
      </c>
      <c r="Q27" s="279">
        <f>'PF Venetian C'!Q27*(1-Sumary!$B$45)</f>
        <v>121.74299999999999</v>
      </c>
      <c r="R27" s="279">
        <f>'PF Venetian C'!R27*(1-Sumary!$B$45)</f>
        <v>132.678</v>
      </c>
    </row>
    <row r="28" spans="1:18" x14ac:dyDescent="0.3">
      <c r="A28" s="277">
        <v>1810</v>
      </c>
      <c r="B28" s="276" t="s">
        <v>844</v>
      </c>
      <c r="C28" s="279">
        <f>'PF Venetian C'!C28*(1-Sumary!$B$45)</f>
        <v>61.560000000000009</v>
      </c>
      <c r="D28" s="279">
        <f>'PF Venetian C'!D28*(1-Sumary!$B$45)</f>
        <v>67.5</v>
      </c>
      <c r="E28" s="279">
        <f>'PF Venetian C'!E28*(1-Sumary!$B$45)</f>
        <v>72.900000000000006</v>
      </c>
      <c r="F28" s="279">
        <f>'PF Venetian C'!F28*(1-Sumary!$B$45)</f>
        <v>81</v>
      </c>
      <c r="G28" s="279">
        <f>'PF Venetian C'!G28*(1-Sumary!$B$45)</f>
        <v>88.56</v>
      </c>
      <c r="H28" s="279">
        <f>'PF Venetian C'!H28*(1-Sumary!$B$45)</f>
        <v>96.12</v>
      </c>
      <c r="I28" s="279">
        <f>'PF Venetian C'!I28*(1-Sumary!$B$45)</f>
        <v>0</v>
      </c>
      <c r="J28" s="277">
        <v>1810</v>
      </c>
      <c r="K28" s="276" t="s">
        <v>844</v>
      </c>
      <c r="L28" s="279">
        <f>'PF Venetian C'!L28*(1-Sumary!$B$45)</f>
        <v>83.106000000000009</v>
      </c>
      <c r="M28" s="279">
        <f>'PF Venetian C'!M28*(1-Sumary!$B$45)</f>
        <v>91.125</v>
      </c>
      <c r="N28" s="279">
        <f>'PF Venetian C'!N28*(1-Sumary!$B$45)</f>
        <v>98.415000000000006</v>
      </c>
      <c r="O28" s="279">
        <f>'PF Venetian C'!O28*(1-Sumary!$B$45)</f>
        <v>109.35</v>
      </c>
      <c r="P28" s="279">
        <f>'PF Venetian C'!P28*(1-Sumary!$B$45)</f>
        <v>119.556</v>
      </c>
      <c r="Q28" s="279">
        <f>'PF Venetian C'!Q28*(1-Sumary!$B$45)</f>
        <v>129.762</v>
      </c>
      <c r="R28" s="279">
        <f>'PF Venetian C'!R28*(1-Sumary!$B$45)</f>
        <v>0</v>
      </c>
    </row>
    <row r="29" spans="1:18" x14ac:dyDescent="0.3">
      <c r="A29" s="277">
        <v>2000</v>
      </c>
      <c r="B29" s="276" t="s">
        <v>862</v>
      </c>
      <c r="C29" s="279">
        <f>'PF Venetian C'!C29*(1-Sumary!$B$45)</f>
        <v>63.179999999999993</v>
      </c>
      <c r="D29" s="279">
        <f>'PF Venetian C'!D29*(1-Sumary!$B$45)</f>
        <v>69.660000000000011</v>
      </c>
      <c r="E29" s="279">
        <f>'PF Venetian C'!E29*(1-Sumary!$B$45)</f>
        <v>78.84</v>
      </c>
      <c r="F29" s="279">
        <f>'PF Venetian C'!F29*(1-Sumary!$B$45)</f>
        <v>83.160000000000011</v>
      </c>
      <c r="G29" s="279">
        <f>'PF Venetian C'!G29*(1-Sumary!$B$45)</f>
        <v>92.88</v>
      </c>
      <c r="H29" s="279">
        <f>'PF Venetian C'!H29*(1-Sumary!$B$45)</f>
        <v>0</v>
      </c>
      <c r="I29" s="279">
        <f>'PF Venetian C'!I29*(1-Sumary!$B$45)</f>
        <v>0</v>
      </c>
      <c r="J29" s="277">
        <v>2000</v>
      </c>
      <c r="K29" s="276" t="s">
        <v>862</v>
      </c>
      <c r="L29" s="279">
        <f>'PF Venetian C'!L29*(1-Sumary!$B$45)</f>
        <v>85.292999999999992</v>
      </c>
      <c r="M29" s="279">
        <f>'PF Venetian C'!M29*(1-Sumary!$B$45)</f>
        <v>94.041000000000011</v>
      </c>
      <c r="N29" s="279">
        <f>'PF Venetian C'!N29*(1-Sumary!$B$45)</f>
        <v>106.434</v>
      </c>
      <c r="O29" s="279">
        <f>'PF Venetian C'!O29*(1-Sumary!$B$45)</f>
        <v>112.26600000000002</v>
      </c>
      <c r="P29" s="279">
        <f>'PF Venetian C'!P29*(1-Sumary!$B$45)</f>
        <v>125.38799999999999</v>
      </c>
      <c r="Q29" s="279">
        <f>'PF Venetian C'!Q29*(1-Sumary!$B$45)</f>
        <v>0</v>
      </c>
      <c r="R29" s="279">
        <f>'PF Venetian C'!R29*(1-Sumary!$B$45)</f>
        <v>0</v>
      </c>
    </row>
    <row r="30" spans="1:18" x14ac:dyDescent="0.3">
      <c r="J30" s="150"/>
      <c r="K30" s="150"/>
      <c r="L30" s="150"/>
      <c r="M30" s="150"/>
      <c r="N30" s="150"/>
      <c r="O30" s="150"/>
      <c r="P30" s="150"/>
      <c r="Q30" s="150"/>
      <c r="R30" s="150"/>
    </row>
    <row r="31" spans="1:18" x14ac:dyDescent="0.3">
      <c r="A31" s="150" t="s">
        <v>872</v>
      </c>
      <c r="J31" s="150" t="s">
        <v>872</v>
      </c>
      <c r="K31" s="150"/>
      <c r="L31" s="150"/>
      <c r="M31" s="150"/>
      <c r="N31" s="150"/>
      <c r="O31" s="150"/>
      <c r="P31" s="150"/>
      <c r="Q31" s="150"/>
      <c r="R31" s="150"/>
    </row>
    <row r="32" spans="1:18" x14ac:dyDescent="0.3">
      <c r="A32" s="150" t="s">
        <v>873</v>
      </c>
      <c r="J32" s="150" t="s">
        <v>873</v>
      </c>
      <c r="K32" s="150"/>
      <c r="L32" s="150"/>
      <c r="M32" s="150"/>
      <c r="N32" s="150"/>
      <c r="O32" s="150"/>
      <c r="P32" s="150"/>
      <c r="Q32" s="150"/>
      <c r="R32" s="150"/>
    </row>
  </sheetData>
  <pageMargins left="0.7" right="0.7" top="0.75" bottom="0.75" header="0.3" footer="0.3"/>
  <pageSetup paperSize="9" orientation="portrait" r:id="rId1"/>
  <colBreaks count="1" manualBreakCount="1">
    <brk id="9"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0F2B-7F97-4F85-9C05-80741635BB8F}">
  <dimension ref="A1:R32"/>
  <sheetViews>
    <sheetView view="pageBreakPreview" zoomScaleNormal="130" zoomScaleSheetLayoutView="100" workbookViewId="0">
      <selection activeCell="N39" sqref="N39"/>
    </sheetView>
  </sheetViews>
  <sheetFormatPr defaultRowHeight="18.75" x14ac:dyDescent="0.3"/>
  <cols>
    <col min="1" max="9" width="8.7109375" style="150" customWidth="1"/>
  </cols>
  <sheetData>
    <row r="1" spans="1:18" x14ac:dyDescent="0.3">
      <c r="A1" s="150" t="s">
        <v>859</v>
      </c>
      <c r="J1" s="150" t="s">
        <v>860</v>
      </c>
      <c r="K1" s="150"/>
      <c r="L1" s="150"/>
      <c r="M1" s="150"/>
      <c r="N1" s="150"/>
      <c r="O1" s="150"/>
      <c r="P1" s="150"/>
      <c r="Q1" s="150"/>
      <c r="R1" s="150"/>
    </row>
    <row r="2" spans="1:18" x14ac:dyDescent="0.3">
      <c r="J2" s="150"/>
      <c r="K2" s="150"/>
      <c r="L2" s="150"/>
      <c r="M2" s="150"/>
      <c r="N2" s="150"/>
      <c r="O2" s="150"/>
      <c r="P2" s="150"/>
      <c r="Q2" s="150"/>
      <c r="R2" s="150"/>
    </row>
    <row r="3" spans="1:18" x14ac:dyDescent="0.3">
      <c r="A3" s="278"/>
      <c r="B3" s="278" t="s">
        <v>302</v>
      </c>
      <c r="C3" s="278">
        <v>460</v>
      </c>
      <c r="D3" s="278">
        <v>610</v>
      </c>
      <c r="E3" s="278">
        <v>760</v>
      </c>
      <c r="F3" s="278">
        <v>910</v>
      </c>
      <c r="G3" s="278">
        <v>1060</v>
      </c>
      <c r="H3" s="278">
        <v>1210</v>
      </c>
      <c r="I3" s="278">
        <v>1300</v>
      </c>
      <c r="J3" s="278"/>
      <c r="K3" s="278" t="s">
        <v>302</v>
      </c>
      <c r="L3" s="278">
        <v>460</v>
      </c>
      <c r="M3" s="278">
        <v>610</v>
      </c>
      <c r="N3" s="278">
        <v>760</v>
      </c>
      <c r="O3" s="278">
        <v>910</v>
      </c>
      <c r="P3" s="278">
        <v>1060</v>
      </c>
      <c r="Q3" s="278">
        <v>1210</v>
      </c>
      <c r="R3" s="278">
        <v>1300</v>
      </c>
    </row>
    <row r="4" spans="1:18" x14ac:dyDescent="0.3">
      <c r="A4" s="278" t="s">
        <v>525</v>
      </c>
      <c r="B4" s="276"/>
      <c r="C4" s="276" t="s">
        <v>834</v>
      </c>
      <c r="D4" s="276" t="s">
        <v>835</v>
      </c>
      <c r="E4" s="276" t="s">
        <v>836</v>
      </c>
      <c r="F4" s="276" t="s">
        <v>837</v>
      </c>
      <c r="G4" s="276" t="s">
        <v>838</v>
      </c>
      <c r="H4" s="276" t="s">
        <v>839</v>
      </c>
      <c r="I4" s="276" t="s">
        <v>861</v>
      </c>
      <c r="J4" s="278" t="s">
        <v>525</v>
      </c>
      <c r="K4" s="276"/>
      <c r="L4" s="276" t="s">
        <v>834</v>
      </c>
      <c r="M4" s="276" t="s">
        <v>835</v>
      </c>
      <c r="N4" s="276" t="s">
        <v>836</v>
      </c>
      <c r="O4" s="276" t="s">
        <v>837</v>
      </c>
      <c r="P4" s="276" t="s">
        <v>838</v>
      </c>
      <c r="Q4" s="276" t="s">
        <v>839</v>
      </c>
      <c r="R4" s="276" t="s">
        <v>861</v>
      </c>
    </row>
    <row r="5" spans="1:18" x14ac:dyDescent="0.3">
      <c r="A5" s="277">
        <v>610</v>
      </c>
      <c r="B5" s="276" t="s">
        <v>835</v>
      </c>
      <c r="C5" s="279">
        <f>'PF Venetian D'!C5*(1+Sumary!$C$45)</f>
        <v>38.880000000000003</v>
      </c>
      <c r="D5" s="279">
        <f>'PF Venetian D'!D5*(1+Sumary!$C$45)</f>
        <v>43.739999999999995</v>
      </c>
      <c r="E5" s="279">
        <f>'PF Venetian D'!E5*(1+Sumary!$C$45)</f>
        <v>46.44</v>
      </c>
      <c r="F5" s="279">
        <f>'PF Venetian D'!F5*(1+Sumary!$C$45)</f>
        <v>48.6</v>
      </c>
      <c r="G5" s="279">
        <f>'PF Venetian D'!G5*(1+Sumary!$C$45)</f>
        <v>51.84</v>
      </c>
      <c r="H5" s="279">
        <f>'PF Venetian D'!H5*(1+Sumary!$C$45)</f>
        <v>54.540000000000006</v>
      </c>
      <c r="I5" s="279">
        <f>'PF Venetian D'!I5*(1+Sumary!$C$45)</f>
        <v>57.240000000000009</v>
      </c>
      <c r="J5" s="277">
        <v>610</v>
      </c>
      <c r="K5" s="276" t="s">
        <v>835</v>
      </c>
      <c r="L5" s="279">
        <f>'PF Venetian D'!L5*(1+Sumary!$C$45)</f>
        <v>52.488</v>
      </c>
      <c r="M5" s="279">
        <f>'PF Venetian D'!M5*(1+Sumary!$C$45)</f>
        <v>59.048999999999992</v>
      </c>
      <c r="N5" s="279">
        <f>'PF Venetian D'!N5*(1+Sumary!$C$45)</f>
        <v>62.693999999999996</v>
      </c>
      <c r="O5" s="279">
        <f>'PF Venetian D'!O5*(1+Sumary!$C$45)</f>
        <v>65.61</v>
      </c>
      <c r="P5" s="279">
        <f>'PF Venetian D'!P5*(1+Sumary!$C$45)</f>
        <v>69.984000000000009</v>
      </c>
      <c r="Q5" s="279">
        <f>'PF Venetian D'!Q5*(1+Sumary!$C$45)</f>
        <v>73.629000000000005</v>
      </c>
      <c r="R5" s="279">
        <f>'PF Venetian D'!R5*(1+Sumary!$C$45)</f>
        <v>77.274000000000015</v>
      </c>
    </row>
    <row r="6" spans="1:18" x14ac:dyDescent="0.3">
      <c r="A6" s="277">
        <v>760</v>
      </c>
      <c r="B6" s="276" t="s">
        <v>836</v>
      </c>
      <c r="C6" s="279">
        <f>'PF Venetian D'!C6*(1+Sumary!$C$45)</f>
        <v>43.739999999999995</v>
      </c>
      <c r="D6" s="279">
        <f>'PF Venetian D'!D6*(1+Sumary!$C$45)</f>
        <v>45.9</v>
      </c>
      <c r="E6" s="279">
        <f>'PF Venetian D'!E6*(1+Sumary!$C$45)</f>
        <v>48.6</v>
      </c>
      <c r="F6" s="279">
        <f>'PF Venetian D'!F6*(1+Sumary!$C$45)</f>
        <v>51.84</v>
      </c>
      <c r="G6" s="279">
        <f>'PF Venetian D'!G6*(1+Sumary!$C$45)</f>
        <v>54.540000000000006</v>
      </c>
      <c r="H6" s="279">
        <f>'PF Venetian D'!H6*(1+Sumary!$C$45)</f>
        <v>57.779999999999994</v>
      </c>
      <c r="I6" s="279">
        <f>'PF Venetian D'!I6*(1+Sumary!$C$45)</f>
        <v>59.940000000000005</v>
      </c>
      <c r="J6" s="277">
        <v>760</v>
      </c>
      <c r="K6" s="276" t="s">
        <v>836</v>
      </c>
      <c r="L6" s="279">
        <f>'PF Venetian D'!L6*(1+Sumary!$C$45)</f>
        <v>59.048999999999992</v>
      </c>
      <c r="M6" s="279">
        <f>'PF Venetian D'!M6*(1+Sumary!$C$45)</f>
        <v>61.964999999999996</v>
      </c>
      <c r="N6" s="279">
        <f>'PF Venetian D'!N6*(1+Sumary!$C$45)</f>
        <v>65.61</v>
      </c>
      <c r="O6" s="279">
        <f>'PF Venetian D'!O6*(1+Sumary!$C$45)</f>
        <v>69.984000000000009</v>
      </c>
      <c r="P6" s="279">
        <f>'PF Venetian D'!P6*(1+Sumary!$C$45)</f>
        <v>73.629000000000005</v>
      </c>
      <c r="Q6" s="279">
        <f>'PF Venetian D'!Q6*(1+Sumary!$C$45)</f>
        <v>78.002999999999986</v>
      </c>
      <c r="R6" s="279">
        <f>'PF Venetian D'!R6*(1+Sumary!$C$45)</f>
        <v>80.919000000000011</v>
      </c>
    </row>
    <row r="7" spans="1:18" x14ac:dyDescent="0.3">
      <c r="A7" s="277">
        <v>910</v>
      </c>
      <c r="B7" s="276" t="s">
        <v>837</v>
      </c>
      <c r="C7" s="279">
        <f>'PF Venetian D'!C7*(1+Sumary!$C$45)</f>
        <v>45.9</v>
      </c>
      <c r="D7" s="279">
        <f>'PF Venetian D'!D7*(1+Sumary!$C$45)</f>
        <v>46.980000000000004</v>
      </c>
      <c r="E7" s="279">
        <f>'PF Venetian D'!E7*(1+Sumary!$C$45)</f>
        <v>50.760000000000005</v>
      </c>
      <c r="F7" s="279">
        <f>'PF Venetian D'!F7*(1+Sumary!$C$45)</f>
        <v>54.540000000000006</v>
      </c>
      <c r="G7" s="279">
        <f>'PF Venetian D'!G7*(1+Sumary!$C$45)</f>
        <v>57.779999999999994</v>
      </c>
      <c r="H7" s="279">
        <f>'PF Venetian D'!H7*(1+Sumary!$C$45)</f>
        <v>59.940000000000005</v>
      </c>
      <c r="I7" s="279">
        <f>'PF Venetian D'!I7*(1+Sumary!$C$45)</f>
        <v>63.179999999999993</v>
      </c>
      <c r="J7" s="277">
        <v>910</v>
      </c>
      <c r="K7" s="276" t="s">
        <v>837</v>
      </c>
      <c r="L7" s="279">
        <f>'PF Venetian D'!L7*(1+Sumary!$C$45)</f>
        <v>61.964999999999996</v>
      </c>
      <c r="M7" s="279">
        <f>'PF Venetian D'!M7*(1+Sumary!$C$45)</f>
        <v>63.423000000000002</v>
      </c>
      <c r="N7" s="279">
        <f>'PF Venetian D'!N7*(1+Sumary!$C$45)</f>
        <v>68.52600000000001</v>
      </c>
      <c r="O7" s="279">
        <f>'PF Venetian D'!O7*(1+Sumary!$C$45)</f>
        <v>73.629000000000005</v>
      </c>
      <c r="P7" s="279">
        <f>'PF Venetian D'!P7*(1+Sumary!$C$45)</f>
        <v>78.002999999999986</v>
      </c>
      <c r="Q7" s="279">
        <f>'PF Venetian D'!Q7*(1+Sumary!$C$45)</f>
        <v>80.919000000000011</v>
      </c>
      <c r="R7" s="279">
        <f>'PF Venetian D'!R7*(1+Sumary!$C$45)</f>
        <v>85.292999999999992</v>
      </c>
    </row>
    <row r="8" spans="1:18" x14ac:dyDescent="0.3">
      <c r="A8" s="277">
        <v>1060</v>
      </c>
      <c r="B8" s="276" t="s">
        <v>838</v>
      </c>
      <c r="C8" s="279">
        <f>'PF Venetian D'!C8*(1+Sumary!$C$45)</f>
        <v>45.9</v>
      </c>
      <c r="D8" s="279">
        <f>'PF Venetian D'!D8*(1+Sumary!$C$45)</f>
        <v>49.14</v>
      </c>
      <c r="E8" s="279">
        <f>'PF Venetian D'!E8*(1+Sumary!$C$45)</f>
        <v>52.38</v>
      </c>
      <c r="F8" s="279">
        <f>'PF Venetian D'!F8*(1+Sumary!$C$45)</f>
        <v>57.240000000000009</v>
      </c>
      <c r="G8" s="279">
        <f>'PF Venetian D'!G8*(1+Sumary!$C$45)</f>
        <v>59.940000000000005</v>
      </c>
      <c r="H8" s="279">
        <f>'PF Venetian D'!H8*(1+Sumary!$C$45)</f>
        <v>63.179999999999993</v>
      </c>
      <c r="I8" s="279">
        <f>'PF Venetian D'!I8*(1+Sumary!$C$45)</f>
        <v>67.5</v>
      </c>
      <c r="J8" s="277">
        <v>1060</v>
      </c>
      <c r="K8" s="276" t="s">
        <v>838</v>
      </c>
      <c r="L8" s="279">
        <f>'PF Venetian D'!L8*(1+Sumary!$C$45)</f>
        <v>61.964999999999996</v>
      </c>
      <c r="M8" s="279">
        <f>'PF Venetian D'!M8*(1+Sumary!$C$45)</f>
        <v>66.338999999999999</v>
      </c>
      <c r="N8" s="279">
        <f>'PF Venetian D'!N8*(1+Sumary!$C$45)</f>
        <v>70.712999999999994</v>
      </c>
      <c r="O8" s="279">
        <f>'PF Venetian D'!O8*(1+Sumary!$C$45)</f>
        <v>77.274000000000015</v>
      </c>
      <c r="P8" s="279">
        <f>'PF Venetian D'!P8*(1+Sumary!$C$45)</f>
        <v>80.919000000000011</v>
      </c>
      <c r="Q8" s="279">
        <f>'PF Venetian D'!Q8*(1+Sumary!$C$45)</f>
        <v>85.292999999999992</v>
      </c>
      <c r="R8" s="279">
        <f>'PF Venetian D'!R8*(1+Sumary!$C$45)</f>
        <v>91.125</v>
      </c>
    </row>
    <row r="9" spans="1:18" x14ac:dyDescent="0.3">
      <c r="A9" s="277">
        <v>1210</v>
      </c>
      <c r="B9" s="276" t="s">
        <v>839</v>
      </c>
      <c r="C9" s="279">
        <f>'PF Venetian D'!C9*(1+Sumary!$C$45)</f>
        <v>46.980000000000004</v>
      </c>
      <c r="D9" s="279">
        <f>'PF Venetian D'!D9*(1+Sumary!$C$45)</f>
        <v>50.760000000000005</v>
      </c>
      <c r="E9" s="279">
        <f>'PF Venetian D'!E9*(1+Sumary!$C$45)</f>
        <v>56.16</v>
      </c>
      <c r="F9" s="279">
        <f>'PF Venetian D'!F9*(1+Sumary!$C$45)</f>
        <v>59.4</v>
      </c>
      <c r="G9" s="279">
        <f>'PF Venetian D'!G9*(1+Sumary!$C$45)</f>
        <v>63.179999999999993</v>
      </c>
      <c r="H9" s="279">
        <f>'PF Venetian D'!H9*(1+Sumary!$C$45)</f>
        <v>67.5</v>
      </c>
      <c r="I9" s="279">
        <f>'PF Venetian D'!I9*(1+Sumary!$C$45)</f>
        <v>71.28</v>
      </c>
      <c r="J9" s="277">
        <v>1210</v>
      </c>
      <c r="K9" s="276" t="s">
        <v>839</v>
      </c>
      <c r="L9" s="279">
        <f>'PF Venetian D'!L9*(1+Sumary!$C$45)</f>
        <v>63.423000000000002</v>
      </c>
      <c r="M9" s="279">
        <f>'PF Venetian D'!M9*(1+Sumary!$C$45)</f>
        <v>68.52600000000001</v>
      </c>
      <c r="N9" s="279">
        <f>'PF Venetian D'!N9*(1+Sumary!$C$45)</f>
        <v>75.816000000000003</v>
      </c>
      <c r="O9" s="279">
        <f>'PF Venetian D'!O9*(1+Sumary!$C$45)</f>
        <v>80.19</v>
      </c>
      <c r="P9" s="279">
        <f>'PF Venetian D'!P9*(1+Sumary!$C$45)</f>
        <v>85.292999999999992</v>
      </c>
      <c r="Q9" s="279">
        <f>'PF Venetian D'!Q9*(1+Sumary!$C$45)</f>
        <v>91.125</v>
      </c>
      <c r="R9" s="279">
        <f>'PF Venetian D'!R9*(1+Sumary!$C$45)</f>
        <v>96.228000000000009</v>
      </c>
    </row>
    <row r="10" spans="1:18" x14ac:dyDescent="0.3">
      <c r="A10" s="277">
        <v>1360</v>
      </c>
      <c r="B10" s="276" t="s">
        <v>840</v>
      </c>
      <c r="C10" s="279">
        <f>'PF Venetian D'!C10*(1+Sumary!$C$45)</f>
        <v>49.14</v>
      </c>
      <c r="D10" s="279">
        <f>'PF Venetian D'!D10*(1+Sumary!$C$45)</f>
        <v>52.38</v>
      </c>
      <c r="E10" s="279">
        <f>'PF Venetian D'!E10*(1+Sumary!$C$45)</f>
        <v>57.779999999999994</v>
      </c>
      <c r="F10" s="279">
        <f>'PF Venetian D'!F10*(1+Sumary!$C$45)</f>
        <v>62.640000000000008</v>
      </c>
      <c r="G10" s="279">
        <f>'PF Venetian D'!G10*(1+Sumary!$C$45)</f>
        <v>65.88</v>
      </c>
      <c r="H10" s="279">
        <f>'PF Venetian D'!H10*(1+Sumary!$C$45)</f>
        <v>71.28</v>
      </c>
      <c r="I10" s="279">
        <f>'PF Venetian D'!I10*(1+Sumary!$C$45)</f>
        <v>75.599999999999994</v>
      </c>
      <c r="J10" s="277">
        <v>1360</v>
      </c>
      <c r="K10" s="276" t="s">
        <v>840</v>
      </c>
      <c r="L10" s="279">
        <f>'PF Venetian D'!L10*(1+Sumary!$C$45)</f>
        <v>66.338999999999999</v>
      </c>
      <c r="M10" s="279">
        <f>'PF Venetian D'!M10*(1+Sumary!$C$45)</f>
        <v>70.712999999999994</v>
      </c>
      <c r="N10" s="279">
        <f>'PF Venetian D'!N10*(1+Sumary!$C$45)</f>
        <v>78.002999999999986</v>
      </c>
      <c r="O10" s="279">
        <f>'PF Venetian D'!O10*(1+Sumary!$C$45)</f>
        <v>84.564000000000007</v>
      </c>
      <c r="P10" s="279">
        <f>'PF Venetian D'!P10*(1+Sumary!$C$45)</f>
        <v>88.937999999999988</v>
      </c>
      <c r="Q10" s="279">
        <f>'PF Venetian D'!Q10*(1+Sumary!$C$45)</f>
        <v>96.228000000000009</v>
      </c>
      <c r="R10" s="279">
        <f>'PF Venetian D'!R10*(1+Sumary!$C$45)</f>
        <v>102.05999999999999</v>
      </c>
    </row>
    <row r="11" spans="1:18" x14ac:dyDescent="0.3">
      <c r="A11" s="277">
        <v>1510</v>
      </c>
      <c r="B11" s="276" t="s">
        <v>841</v>
      </c>
      <c r="C11" s="279">
        <f>'PF Venetian D'!C11*(1+Sumary!$C$45)</f>
        <v>50.760000000000005</v>
      </c>
      <c r="D11" s="279">
        <f>'PF Venetian D'!D11*(1+Sumary!$C$45)</f>
        <v>56.16</v>
      </c>
      <c r="E11" s="279">
        <f>'PF Venetian D'!E11*(1+Sumary!$C$45)</f>
        <v>61.560000000000009</v>
      </c>
      <c r="F11" s="279">
        <f>'PF Venetian D'!F11*(1+Sumary!$C$45)</f>
        <v>64.260000000000019</v>
      </c>
      <c r="G11" s="279">
        <f>'PF Venetian D'!G11*(1+Sumary!$C$45)</f>
        <v>69.660000000000011</v>
      </c>
      <c r="H11" s="279">
        <f>'PF Venetian D'!H11*(1+Sumary!$C$45)</f>
        <v>72.900000000000006</v>
      </c>
      <c r="I11" s="279">
        <f>'PF Venetian D'!I11*(1+Sumary!$C$45)</f>
        <v>78.84</v>
      </c>
      <c r="J11" s="277">
        <v>1510</v>
      </c>
      <c r="K11" s="276" t="s">
        <v>841</v>
      </c>
      <c r="L11" s="279">
        <f>'PF Venetian D'!L11*(1+Sumary!$C$45)</f>
        <v>68.52600000000001</v>
      </c>
      <c r="M11" s="279">
        <f>'PF Venetian D'!M11*(1+Sumary!$C$45)</f>
        <v>75.816000000000003</v>
      </c>
      <c r="N11" s="279">
        <f>'PF Venetian D'!N11*(1+Sumary!$C$45)</f>
        <v>83.106000000000009</v>
      </c>
      <c r="O11" s="279">
        <f>'PF Venetian D'!O11*(1+Sumary!$C$45)</f>
        <v>86.751000000000033</v>
      </c>
      <c r="P11" s="279">
        <f>'PF Venetian D'!P11*(1+Sumary!$C$45)</f>
        <v>94.041000000000011</v>
      </c>
      <c r="Q11" s="279">
        <f>'PF Venetian D'!Q11*(1+Sumary!$C$45)</f>
        <v>98.415000000000006</v>
      </c>
      <c r="R11" s="279">
        <f>'PF Venetian D'!R11*(1+Sumary!$C$45)</f>
        <v>106.434</v>
      </c>
    </row>
    <row r="12" spans="1:18" x14ac:dyDescent="0.3">
      <c r="A12" s="277">
        <v>1660</v>
      </c>
      <c r="B12" s="276" t="s">
        <v>842</v>
      </c>
      <c r="C12" s="279">
        <f>'PF Venetian D'!C12*(1+Sumary!$C$45)</f>
        <v>52.38</v>
      </c>
      <c r="D12" s="279">
        <f>'PF Venetian D'!D12*(1+Sumary!$C$45)</f>
        <v>57.779999999999994</v>
      </c>
      <c r="E12" s="279">
        <f>'PF Venetian D'!E12*(1+Sumary!$C$45)</f>
        <v>63.179999999999993</v>
      </c>
      <c r="F12" s="279">
        <f>'PF Venetian D'!F12*(1+Sumary!$C$45)</f>
        <v>66.42</v>
      </c>
      <c r="G12" s="279">
        <f>'PF Venetian D'!G12*(1+Sumary!$C$45)</f>
        <v>72.360000000000014</v>
      </c>
      <c r="H12" s="279">
        <f>'PF Venetian D'!H12*(1+Sumary!$C$45)</f>
        <v>78.3</v>
      </c>
      <c r="I12" s="279">
        <f>'PF Venetian D'!I12*(1+Sumary!$C$45)</f>
        <v>82.62</v>
      </c>
      <c r="J12" s="277">
        <v>1660</v>
      </c>
      <c r="K12" s="276" t="s">
        <v>842</v>
      </c>
      <c r="L12" s="279">
        <f>'PF Venetian D'!L12*(1+Sumary!$C$45)</f>
        <v>70.712999999999994</v>
      </c>
      <c r="M12" s="279">
        <f>'PF Venetian D'!M12*(1+Sumary!$C$45)</f>
        <v>78.002999999999986</v>
      </c>
      <c r="N12" s="279">
        <f>'PF Venetian D'!N12*(1+Sumary!$C$45)</f>
        <v>85.292999999999992</v>
      </c>
      <c r="O12" s="279">
        <f>'PF Venetian D'!O12*(1+Sumary!$C$45)</f>
        <v>89.667000000000002</v>
      </c>
      <c r="P12" s="279">
        <f>'PF Venetian D'!P12*(1+Sumary!$C$45)</f>
        <v>97.686000000000021</v>
      </c>
      <c r="Q12" s="279">
        <f>'PF Venetian D'!Q12*(1+Sumary!$C$45)</f>
        <v>105.705</v>
      </c>
      <c r="R12" s="279">
        <f>'PF Venetian D'!R12*(1+Sumary!$C$45)</f>
        <v>111.53700000000001</v>
      </c>
    </row>
    <row r="13" spans="1:18" x14ac:dyDescent="0.3">
      <c r="A13" s="277">
        <v>1810</v>
      </c>
      <c r="B13" s="276" t="s">
        <v>844</v>
      </c>
      <c r="C13" s="279">
        <f>'PF Venetian D'!C13*(1+Sumary!$C$45)</f>
        <v>54.540000000000006</v>
      </c>
      <c r="D13" s="279">
        <f>'PF Venetian D'!D13*(1+Sumary!$C$45)</f>
        <v>59.940000000000005</v>
      </c>
      <c r="E13" s="279">
        <f>'PF Venetian D'!E13*(1+Sumary!$C$45)</f>
        <v>64.8</v>
      </c>
      <c r="F13" s="279">
        <f>'PF Venetian D'!F13*(1+Sumary!$C$45)</f>
        <v>69.660000000000011</v>
      </c>
      <c r="G13" s="279">
        <f>'PF Venetian D'!G13*(1+Sumary!$C$45)</f>
        <v>76.140000000000015</v>
      </c>
      <c r="H13" s="279">
        <f>'PF Venetian D'!H13*(1+Sumary!$C$45)</f>
        <v>81</v>
      </c>
      <c r="I13" s="282"/>
      <c r="J13" s="277">
        <v>1810</v>
      </c>
      <c r="K13" s="276" t="s">
        <v>844</v>
      </c>
      <c r="L13" s="279">
        <f>'PF Venetian D'!L13*(1+Sumary!$C$45)</f>
        <v>73.629000000000005</v>
      </c>
      <c r="M13" s="279">
        <f>'PF Venetian D'!M13*(1+Sumary!$C$45)</f>
        <v>80.919000000000011</v>
      </c>
      <c r="N13" s="279">
        <f>'PF Venetian D'!N13*(1+Sumary!$C$45)</f>
        <v>87.47999999999999</v>
      </c>
      <c r="O13" s="279">
        <f>'PF Venetian D'!O13*(1+Sumary!$C$45)</f>
        <v>94.041000000000011</v>
      </c>
      <c r="P13" s="279">
        <f>'PF Venetian D'!P13*(1+Sumary!$C$45)</f>
        <v>102.78900000000002</v>
      </c>
      <c r="Q13" s="279">
        <f>'PF Venetian D'!Q13*(1+Sumary!$C$45)</f>
        <v>109.35</v>
      </c>
      <c r="R13" s="282"/>
    </row>
    <row r="14" spans="1:18" x14ac:dyDescent="0.3">
      <c r="A14" s="277">
        <v>2000</v>
      </c>
      <c r="B14" s="276" t="s">
        <v>862</v>
      </c>
      <c r="C14" s="279">
        <f>'PF Venetian D'!C14*(1+Sumary!$C$45)</f>
        <v>57.779999999999994</v>
      </c>
      <c r="D14" s="279">
        <f>'PF Venetian D'!D14*(1+Sumary!$C$45)</f>
        <v>62.640000000000008</v>
      </c>
      <c r="E14" s="279">
        <f>'PF Venetian D'!E14*(1+Sumary!$C$45)</f>
        <v>67.5</v>
      </c>
      <c r="F14" s="279">
        <f>'PF Venetian D'!F14*(1+Sumary!$C$45)</f>
        <v>72.360000000000014</v>
      </c>
      <c r="G14" s="279">
        <f>'PF Venetian D'!G14*(1+Sumary!$C$45)</f>
        <v>78.84</v>
      </c>
      <c r="H14" s="282"/>
      <c r="I14" s="282"/>
      <c r="J14" s="277">
        <v>2000</v>
      </c>
      <c r="K14" s="276" t="s">
        <v>862</v>
      </c>
      <c r="L14" s="279">
        <f>'PF Venetian D'!L14*(1+Sumary!$C$45)</f>
        <v>78.002999999999986</v>
      </c>
      <c r="M14" s="279">
        <f>'PF Venetian D'!M14*(1+Sumary!$C$45)</f>
        <v>84.564000000000007</v>
      </c>
      <c r="N14" s="279">
        <f>'PF Venetian D'!N14*(1+Sumary!$C$45)</f>
        <v>91.125</v>
      </c>
      <c r="O14" s="279">
        <f>'PF Venetian D'!O14*(1+Sumary!$C$45)</f>
        <v>97.686000000000021</v>
      </c>
      <c r="P14" s="279">
        <f>'PF Venetian D'!P14*(1+Sumary!$C$45)</f>
        <v>106.434</v>
      </c>
      <c r="Q14" s="282"/>
      <c r="R14" s="282"/>
    </row>
    <row r="15" spans="1:18" x14ac:dyDescent="0.3">
      <c r="J15" s="150"/>
      <c r="K15" s="150"/>
      <c r="L15" s="150"/>
      <c r="M15" s="150"/>
      <c r="N15" s="150"/>
      <c r="O15" s="150"/>
      <c r="P15" s="150"/>
      <c r="Q15" s="150"/>
      <c r="R15" s="150"/>
    </row>
    <row r="16" spans="1:18" x14ac:dyDescent="0.3">
      <c r="A16" s="150" t="s">
        <v>863</v>
      </c>
      <c r="J16" s="150" t="s">
        <v>864</v>
      </c>
      <c r="K16" s="150"/>
      <c r="L16" s="150"/>
      <c r="M16" s="150"/>
      <c r="N16" s="150"/>
      <c r="O16" s="150"/>
      <c r="P16" s="150"/>
      <c r="Q16" s="150"/>
      <c r="R16" s="150"/>
    </row>
    <row r="17" spans="1:18" x14ac:dyDescent="0.3">
      <c r="J17" s="150"/>
      <c r="K17" s="150"/>
      <c r="L17" s="150"/>
      <c r="M17" s="150"/>
      <c r="N17" s="150"/>
      <c r="O17" s="150"/>
      <c r="P17" s="150"/>
      <c r="Q17" s="150"/>
      <c r="R17" s="150"/>
    </row>
    <row r="18" spans="1:18" x14ac:dyDescent="0.3">
      <c r="A18" s="278"/>
      <c r="B18" s="278" t="s">
        <v>302</v>
      </c>
      <c r="C18" s="278" t="s">
        <v>865</v>
      </c>
      <c r="D18" s="278" t="s">
        <v>866</v>
      </c>
      <c r="E18" s="278" t="s">
        <v>867</v>
      </c>
      <c r="F18" s="278" t="s">
        <v>868</v>
      </c>
      <c r="G18" s="278" t="s">
        <v>869</v>
      </c>
      <c r="H18" s="278" t="s">
        <v>870</v>
      </c>
      <c r="I18" s="278" t="s">
        <v>871</v>
      </c>
      <c r="J18" s="278"/>
      <c r="K18" s="278" t="s">
        <v>302</v>
      </c>
      <c r="L18" s="278" t="s">
        <v>865</v>
      </c>
      <c r="M18" s="278" t="s">
        <v>866</v>
      </c>
      <c r="N18" s="278" t="s">
        <v>867</v>
      </c>
      <c r="O18" s="278" t="s">
        <v>868</v>
      </c>
      <c r="P18" s="278" t="s">
        <v>869</v>
      </c>
      <c r="Q18" s="278" t="s">
        <v>870</v>
      </c>
      <c r="R18" s="278" t="s">
        <v>871</v>
      </c>
    </row>
    <row r="19" spans="1:18" x14ac:dyDescent="0.3">
      <c r="A19" s="278" t="s">
        <v>525</v>
      </c>
      <c r="B19" s="276"/>
      <c r="C19" s="276" t="s">
        <v>834</v>
      </c>
      <c r="D19" s="276" t="s">
        <v>835</v>
      </c>
      <c r="E19" s="276" t="s">
        <v>836</v>
      </c>
      <c r="F19" s="276" t="s">
        <v>837</v>
      </c>
      <c r="G19" s="276" t="s">
        <v>838</v>
      </c>
      <c r="H19" s="276" t="s">
        <v>839</v>
      </c>
      <c r="I19" s="276" t="s">
        <v>861</v>
      </c>
      <c r="J19" s="278" t="s">
        <v>525</v>
      </c>
      <c r="K19" s="276"/>
      <c r="L19" s="276" t="s">
        <v>834</v>
      </c>
      <c r="M19" s="276" t="s">
        <v>835</v>
      </c>
      <c r="N19" s="276" t="s">
        <v>836</v>
      </c>
      <c r="O19" s="276" t="s">
        <v>837</v>
      </c>
      <c r="P19" s="276" t="s">
        <v>838</v>
      </c>
      <c r="Q19" s="276" t="s">
        <v>839</v>
      </c>
      <c r="R19" s="276" t="s">
        <v>861</v>
      </c>
    </row>
    <row r="20" spans="1:18" x14ac:dyDescent="0.3">
      <c r="A20" s="277">
        <v>610</v>
      </c>
      <c r="B20" s="276" t="s">
        <v>835</v>
      </c>
      <c r="C20" s="279">
        <f>'PF Venetian D'!C20*(1+Sumary!$C$45)</f>
        <v>41.04</v>
      </c>
      <c r="D20" s="279">
        <f>'PF Venetian D'!D20*(1+Sumary!$C$45)</f>
        <v>46.980000000000004</v>
      </c>
      <c r="E20" s="279">
        <f>'PF Venetian D'!E20*(1+Sumary!$C$45)</f>
        <v>48.6</v>
      </c>
      <c r="F20" s="279">
        <f>'PF Venetian D'!F20*(1+Sumary!$C$45)</f>
        <v>54</v>
      </c>
      <c r="G20" s="279">
        <f>'PF Venetian D'!G20*(1+Sumary!$C$45)</f>
        <v>57.240000000000009</v>
      </c>
      <c r="H20" s="279">
        <f>'PF Venetian D'!H20*(1+Sumary!$C$45)</f>
        <v>59.940000000000005</v>
      </c>
      <c r="I20" s="279">
        <f>'PF Venetian D'!I20*(1+Sumary!$C$45)</f>
        <v>62.640000000000008</v>
      </c>
      <c r="J20" s="277">
        <v>610</v>
      </c>
      <c r="K20" s="276" t="s">
        <v>835</v>
      </c>
      <c r="L20" s="279">
        <f>'PF Venetian D'!L20*(1+Sumary!$C$45)</f>
        <v>55.403999999999996</v>
      </c>
      <c r="M20" s="279">
        <f>'PF Venetian D'!M20*(1+Sumary!$C$45)</f>
        <v>63.423000000000002</v>
      </c>
      <c r="N20" s="279">
        <f>'PF Venetian D'!N20*(1+Sumary!$C$45)</f>
        <v>65.61</v>
      </c>
      <c r="O20" s="279">
        <f>'PF Venetian D'!O20*(1+Sumary!$C$45)</f>
        <v>72.900000000000006</v>
      </c>
      <c r="P20" s="279">
        <f>'PF Venetian D'!P20*(1+Sumary!$C$45)</f>
        <v>77.274000000000015</v>
      </c>
      <c r="Q20" s="279">
        <f>'PF Venetian D'!Q20*(1+Sumary!$C$45)</f>
        <v>80.919000000000011</v>
      </c>
      <c r="R20" s="279">
        <f>'PF Venetian D'!R20*(1+Sumary!$C$45)</f>
        <v>84.564000000000007</v>
      </c>
    </row>
    <row r="21" spans="1:18" x14ac:dyDescent="0.3">
      <c r="A21" s="277">
        <v>760</v>
      </c>
      <c r="B21" s="276" t="s">
        <v>836</v>
      </c>
      <c r="C21" s="279">
        <f>'PF Venetian D'!C21*(1+Sumary!$C$45)</f>
        <v>45.9</v>
      </c>
      <c r="D21" s="279">
        <f>'PF Venetian D'!D21*(1+Sumary!$C$45)</f>
        <v>48.6</v>
      </c>
      <c r="E21" s="279">
        <f>'PF Venetian D'!E21*(1+Sumary!$C$45)</f>
        <v>54</v>
      </c>
      <c r="F21" s="279">
        <f>'PF Venetian D'!F21*(1+Sumary!$C$45)</f>
        <v>57.240000000000009</v>
      </c>
      <c r="G21" s="279">
        <f>'PF Venetian D'!G21*(1+Sumary!$C$45)</f>
        <v>59.940000000000005</v>
      </c>
      <c r="H21" s="279">
        <f>'PF Venetian D'!H21*(1+Sumary!$C$45)</f>
        <v>64.8</v>
      </c>
      <c r="I21" s="279">
        <f>'PF Venetian D'!I21*(1+Sumary!$C$45)</f>
        <v>67.5</v>
      </c>
      <c r="J21" s="277">
        <v>760</v>
      </c>
      <c r="K21" s="276" t="s">
        <v>836</v>
      </c>
      <c r="L21" s="279">
        <f>'PF Venetian D'!L21*(1+Sumary!$C$45)</f>
        <v>61.964999999999996</v>
      </c>
      <c r="M21" s="279">
        <f>'PF Venetian D'!M21*(1+Sumary!$C$45)</f>
        <v>65.61</v>
      </c>
      <c r="N21" s="279">
        <f>'PF Venetian D'!N21*(1+Sumary!$C$45)</f>
        <v>72.900000000000006</v>
      </c>
      <c r="O21" s="279">
        <f>'PF Venetian D'!O21*(1+Sumary!$C$45)</f>
        <v>77.274000000000015</v>
      </c>
      <c r="P21" s="279">
        <f>'PF Venetian D'!P21*(1+Sumary!$C$45)</f>
        <v>80.919000000000011</v>
      </c>
      <c r="Q21" s="279">
        <f>'PF Venetian D'!Q21*(1+Sumary!$C$45)</f>
        <v>87.47999999999999</v>
      </c>
      <c r="R21" s="279">
        <f>'PF Venetian D'!R21*(1+Sumary!$C$45)</f>
        <v>91.125</v>
      </c>
    </row>
    <row r="22" spans="1:18" x14ac:dyDescent="0.3">
      <c r="A22" s="277">
        <v>910</v>
      </c>
      <c r="B22" s="276" t="s">
        <v>837</v>
      </c>
      <c r="C22" s="279">
        <f>'PF Venetian D'!C22*(1+Sumary!$C$45)</f>
        <v>46.980000000000004</v>
      </c>
      <c r="D22" s="279">
        <f>'PF Venetian D'!D22*(1+Sumary!$C$45)</f>
        <v>50.760000000000005</v>
      </c>
      <c r="E22" s="279">
        <f>'PF Venetian D'!E22*(1+Sumary!$C$45)</f>
        <v>57.240000000000009</v>
      </c>
      <c r="F22" s="279">
        <f>'PF Venetian D'!F22*(1+Sumary!$C$45)</f>
        <v>59.940000000000005</v>
      </c>
      <c r="G22" s="279">
        <f>'PF Venetian D'!G22*(1+Sumary!$C$45)</f>
        <v>64.8</v>
      </c>
      <c r="H22" s="279">
        <f>'PF Venetian D'!H22*(1+Sumary!$C$45)</f>
        <v>69.12</v>
      </c>
      <c r="I22" s="279">
        <f>'PF Venetian D'!I22*(1+Sumary!$C$45)</f>
        <v>72.360000000000014</v>
      </c>
      <c r="J22" s="277">
        <v>910</v>
      </c>
      <c r="K22" s="276" t="s">
        <v>837</v>
      </c>
      <c r="L22" s="279">
        <f>'PF Venetian D'!L22*(1+Sumary!$C$45)</f>
        <v>63.423000000000002</v>
      </c>
      <c r="M22" s="279">
        <f>'PF Venetian D'!M22*(1+Sumary!$C$45)</f>
        <v>68.52600000000001</v>
      </c>
      <c r="N22" s="279">
        <f>'PF Venetian D'!N22*(1+Sumary!$C$45)</f>
        <v>77.274000000000015</v>
      </c>
      <c r="O22" s="279">
        <f>'PF Venetian D'!O22*(1+Sumary!$C$45)</f>
        <v>80.919000000000011</v>
      </c>
      <c r="P22" s="279">
        <f>'PF Venetian D'!P22*(1+Sumary!$C$45)</f>
        <v>87.47999999999999</v>
      </c>
      <c r="Q22" s="279">
        <f>'PF Venetian D'!Q22*(1+Sumary!$C$45)</f>
        <v>93.312000000000012</v>
      </c>
      <c r="R22" s="279">
        <f>'PF Venetian D'!R22*(1+Sumary!$C$45)</f>
        <v>97.686000000000021</v>
      </c>
    </row>
    <row r="23" spans="1:18" x14ac:dyDescent="0.3">
      <c r="A23" s="277">
        <v>1060</v>
      </c>
      <c r="B23" s="276" t="s">
        <v>838</v>
      </c>
      <c r="C23" s="279">
        <f>'PF Venetian D'!C23*(1+Sumary!$C$45)</f>
        <v>49.14</v>
      </c>
      <c r="D23" s="279">
        <f>'PF Venetian D'!D23*(1+Sumary!$C$45)</f>
        <v>56.16</v>
      </c>
      <c r="E23" s="279">
        <f>'PF Venetian D'!E23*(1+Sumary!$C$45)</f>
        <v>59.4</v>
      </c>
      <c r="F23" s="279">
        <f>'PF Venetian D'!F23*(1+Sumary!$C$45)</f>
        <v>64.8</v>
      </c>
      <c r="G23" s="279">
        <f>'PF Venetian D'!G23*(1+Sumary!$C$45)</f>
        <v>69.12</v>
      </c>
      <c r="H23" s="279">
        <f>'PF Venetian D'!H23*(1+Sumary!$C$45)</f>
        <v>72.360000000000014</v>
      </c>
      <c r="I23" s="279">
        <f>'PF Venetian D'!I23*(1+Sumary!$C$45)</f>
        <v>78.84</v>
      </c>
      <c r="J23" s="277">
        <v>1060</v>
      </c>
      <c r="K23" s="276" t="s">
        <v>838</v>
      </c>
      <c r="L23" s="279">
        <f>'PF Venetian D'!L23*(1+Sumary!$C$45)</f>
        <v>66.338999999999999</v>
      </c>
      <c r="M23" s="279">
        <f>'PF Venetian D'!M23*(1+Sumary!$C$45)</f>
        <v>75.816000000000003</v>
      </c>
      <c r="N23" s="279">
        <f>'PF Venetian D'!N23*(1+Sumary!$C$45)</f>
        <v>80.19</v>
      </c>
      <c r="O23" s="279">
        <f>'PF Venetian D'!O23*(1+Sumary!$C$45)</f>
        <v>87.47999999999999</v>
      </c>
      <c r="P23" s="279">
        <f>'PF Venetian D'!P23*(1+Sumary!$C$45)</f>
        <v>93.312000000000012</v>
      </c>
      <c r="Q23" s="279">
        <f>'PF Venetian D'!Q23*(1+Sumary!$C$45)</f>
        <v>97.686000000000021</v>
      </c>
      <c r="R23" s="279">
        <f>'PF Venetian D'!R23*(1+Sumary!$C$45)</f>
        <v>106.434</v>
      </c>
    </row>
    <row r="24" spans="1:18" x14ac:dyDescent="0.3">
      <c r="A24" s="277">
        <v>1210</v>
      </c>
      <c r="B24" s="276" t="s">
        <v>839</v>
      </c>
      <c r="C24" s="279">
        <f>'PF Venetian D'!C24*(1+Sumary!$C$45)</f>
        <v>51.84</v>
      </c>
      <c r="D24" s="279">
        <f>'PF Venetian D'!D24*(1+Sumary!$C$45)</f>
        <v>57.779999999999994</v>
      </c>
      <c r="E24" s="279">
        <f>'PF Venetian D'!E24*(1+Sumary!$C$45)</f>
        <v>62.640000000000008</v>
      </c>
      <c r="F24" s="279">
        <f>'PF Venetian D'!F24*(1+Sumary!$C$45)</f>
        <v>67.5</v>
      </c>
      <c r="G24" s="279">
        <f>'PF Venetian D'!G24*(1+Sumary!$C$45)</f>
        <v>72.360000000000014</v>
      </c>
      <c r="H24" s="279">
        <f>'PF Venetian D'!H24*(1+Sumary!$C$45)</f>
        <v>78.84</v>
      </c>
      <c r="I24" s="279">
        <f>'PF Venetian D'!I24*(1+Sumary!$C$45)</f>
        <v>82.62</v>
      </c>
      <c r="J24" s="277">
        <v>1210</v>
      </c>
      <c r="K24" s="276" t="s">
        <v>839</v>
      </c>
      <c r="L24" s="279">
        <f>'PF Venetian D'!L24*(1+Sumary!$C$45)</f>
        <v>69.984000000000009</v>
      </c>
      <c r="M24" s="279">
        <f>'PF Venetian D'!M24*(1+Sumary!$C$45)</f>
        <v>78.002999999999986</v>
      </c>
      <c r="N24" s="279">
        <f>'PF Venetian D'!N24*(1+Sumary!$C$45)</f>
        <v>84.564000000000007</v>
      </c>
      <c r="O24" s="279">
        <f>'PF Venetian D'!O24*(1+Sumary!$C$45)</f>
        <v>91.125</v>
      </c>
      <c r="P24" s="279">
        <f>'PF Venetian D'!P24*(1+Sumary!$C$45)</f>
        <v>97.686000000000021</v>
      </c>
      <c r="Q24" s="279">
        <f>'PF Venetian D'!Q24*(1+Sumary!$C$45)</f>
        <v>106.434</v>
      </c>
      <c r="R24" s="279">
        <f>'PF Venetian D'!R24*(1+Sumary!$C$45)</f>
        <v>111.53700000000001</v>
      </c>
    </row>
    <row r="25" spans="1:18" x14ac:dyDescent="0.3">
      <c r="A25" s="277">
        <v>1360</v>
      </c>
      <c r="B25" s="276" t="s">
        <v>840</v>
      </c>
      <c r="C25" s="279">
        <f>'PF Venetian D'!C25*(1+Sumary!$C$45)</f>
        <v>54.540000000000006</v>
      </c>
      <c r="D25" s="279">
        <f>'PF Venetian D'!D25*(1+Sumary!$C$45)</f>
        <v>59.940000000000005</v>
      </c>
      <c r="E25" s="279">
        <f>'PF Venetian D'!E25*(1+Sumary!$C$45)</f>
        <v>64.8</v>
      </c>
      <c r="F25" s="279">
        <f>'PF Venetian D'!F25*(1+Sumary!$C$45)</f>
        <v>71.28</v>
      </c>
      <c r="G25" s="279">
        <f>'PF Venetian D'!G25*(1+Sumary!$C$45)</f>
        <v>77.22</v>
      </c>
      <c r="H25" s="279">
        <f>'PF Venetian D'!H25*(1+Sumary!$C$45)</f>
        <v>82.08</v>
      </c>
      <c r="I25" s="279">
        <f>'PF Venetian D'!I25*(1+Sumary!$C$45)</f>
        <v>86.94</v>
      </c>
      <c r="J25" s="277">
        <v>1360</v>
      </c>
      <c r="K25" s="276" t="s">
        <v>840</v>
      </c>
      <c r="L25" s="279">
        <f>'PF Venetian D'!L25*(1+Sumary!$C$45)</f>
        <v>73.629000000000005</v>
      </c>
      <c r="M25" s="279">
        <f>'PF Venetian D'!M25*(1+Sumary!$C$45)</f>
        <v>80.919000000000011</v>
      </c>
      <c r="N25" s="279">
        <f>'PF Venetian D'!N25*(1+Sumary!$C$45)</f>
        <v>87.47999999999999</v>
      </c>
      <c r="O25" s="279">
        <f>'PF Venetian D'!O25*(1+Sumary!$C$45)</f>
        <v>96.228000000000009</v>
      </c>
      <c r="P25" s="279">
        <f>'PF Venetian D'!P25*(1+Sumary!$C$45)</f>
        <v>104.247</v>
      </c>
      <c r="Q25" s="279">
        <f>'PF Venetian D'!Q25*(1+Sumary!$C$45)</f>
        <v>110.80799999999999</v>
      </c>
      <c r="R25" s="279">
        <f>'PF Venetian D'!R25*(1+Sumary!$C$45)</f>
        <v>117.369</v>
      </c>
    </row>
    <row r="26" spans="1:18" x14ac:dyDescent="0.3">
      <c r="A26" s="277">
        <v>1510</v>
      </c>
      <c r="B26" s="276" t="s">
        <v>841</v>
      </c>
      <c r="C26" s="279">
        <f>'PF Venetian D'!C26*(1+Sumary!$C$45)</f>
        <v>57.240000000000009</v>
      </c>
      <c r="D26" s="279">
        <f>'PF Venetian D'!D26*(1+Sumary!$C$45)</f>
        <v>63.179999999999993</v>
      </c>
      <c r="E26" s="279">
        <f>'PF Venetian D'!E26*(1+Sumary!$C$45)</f>
        <v>67.5</v>
      </c>
      <c r="F26" s="279">
        <f>'PF Venetian D'!F26*(1+Sumary!$C$45)</f>
        <v>76.140000000000015</v>
      </c>
      <c r="G26" s="279">
        <f>'PF Venetian D'!G26*(1+Sumary!$C$45)</f>
        <v>81</v>
      </c>
      <c r="H26" s="279">
        <f>'PF Venetian D'!H26*(1+Sumary!$C$45)</f>
        <v>86.94</v>
      </c>
      <c r="I26" s="279">
        <f>'PF Venetian D'!I26*(1+Sumary!$C$45)</f>
        <v>92.88</v>
      </c>
      <c r="J26" s="277">
        <v>1510</v>
      </c>
      <c r="K26" s="276" t="s">
        <v>841</v>
      </c>
      <c r="L26" s="279">
        <f>'PF Venetian D'!L26*(1+Sumary!$C$45)</f>
        <v>77.274000000000015</v>
      </c>
      <c r="M26" s="279">
        <f>'PF Venetian D'!M26*(1+Sumary!$C$45)</f>
        <v>85.292999999999992</v>
      </c>
      <c r="N26" s="279">
        <f>'PF Venetian D'!N26*(1+Sumary!$C$45)</f>
        <v>91.125</v>
      </c>
      <c r="O26" s="279">
        <f>'PF Venetian D'!O26*(1+Sumary!$C$45)</f>
        <v>102.78900000000002</v>
      </c>
      <c r="P26" s="279">
        <f>'PF Venetian D'!P26*(1+Sumary!$C$45)</f>
        <v>109.35</v>
      </c>
      <c r="Q26" s="279">
        <f>'PF Venetian D'!Q26*(1+Sumary!$C$45)</f>
        <v>117.369</v>
      </c>
      <c r="R26" s="279">
        <f>'PF Venetian D'!R26*(1+Sumary!$C$45)</f>
        <v>125.38799999999999</v>
      </c>
    </row>
    <row r="27" spans="1:18" x14ac:dyDescent="0.3">
      <c r="A27" s="277">
        <v>1660</v>
      </c>
      <c r="B27" s="276" t="s">
        <v>842</v>
      </c>
      <c r="C27" s="279">
        <f>'PF Venetian D'!C27*(1+Sumary!$C$45)</f>
        <v>59.4</v>
      </c>
      <c r="D27" s="279">
        <f>'PF Venetian D'!D27*(1+Sumary!$C$45)</f>
        <v>65.88</v>
      </c>
      <c r="E27" s="279">
        <f>'PF Venetian D'!E27*(1+Sumary!$C$45)</f>
        <v>71.28</v>
      </c>
      <c r="F27" s="279">
        <f>'PF Venetian D'!F27*(1+Sumary!$C$45)</f>
        <v>78.84</v>
      </c>
      <c r="G27" s="279">
        <f>'PF Venetian D'!G27*(1+Sumary!$C$45)</f>
        <v>83.160000000000011</v>
      </c>
      <c r="H27" s="279">
        <f>'PF Venetian D'!H27*(1+Sumary!$C$45)</f>
        <v>90.179999999999993</v>
      </c>
      <c r="I27" s="279">
        <f>'PF Venetian D'!I27*(1+Sumary!$C$45)</f>
        <v>98.28</v>
      </c>
      <c r="J27" s="277">
        <v>1660</v>
      </c>
      <c r="K27" s="276" t="s">
        <v>842</v>
      </c>
      <c r="L27" s="279">
        <f>'PF Venetian D'!L27*(1+Sumary!$C$45)</f>
        <v>80.19</v>
      </c>
      <c r="M27" s="279">
        <f>'PF Venetian D'!M27*(1+Sumary!$C$45)</f>
        <v>88.937999999999988</v>
      </c>
      <c r="N27" s="279">
        <f>'PF Venetian D'!N27*(1+Sumary!$C$45)</f>
        <v>96.228000000000009</v>
      </c>
      <c r="O27" s="279">
        <f>'PF Venetian D'!O27*(1+Sumary!$C$45)</f>
        <v>106.434</v>
      </c>
      <c r="P27" s="279">
        <f>'PF Venetian D'!P27*(1+Sumary!$C$45)</f>
        <v>112.26600000000002</v>
      </c>
      <c r="Q27" s="279">
        <f>'PF Venetian D'!Q27*(1+Sumary!$C$45)</f>
        <v>121.74299999999999</v>
      </c>
      <c r="R27" s="279">
        <f>'PF Venetian D'!R27*(1+Sumary!$C$45)</f>
        <v>132.678</v>
      </c>
    </row>
    <row r="28" spans="1:18" x14ac:dyDescent="0.3">
      <c r="A28" s="277">
        <v>1810</v>
      </c>
      <c r="B28" s="276" t="s">
        <v>844</v>
      </c>
      <c r="C28" s="279">
        <f>'PF Venetian D'!C28*(1+Sumary!$C$45)</f>
        <v>61.560000000000009</v>
      </c>
      <c r="D28" s="279">
        <f>'PF Venetian D'!D28*(1+Sumary!$C$45)</f>
        <v>67.5</v>
      </c>
      <c r="E28" s="279">
        <f>'PF Venetian D'!E28*(1+Sumary!$C$45)</f>
        <v>72.900000000000006</v>
      </c>
      <c r="F28" s="279">
        <f>'PF Venetian D'!F28*(1+Sumary!$C$45)</f>
        <v>81</v>
      </c>
      <c r="G28" s="279">
        <f>'PF Venetian D'!G28*(1+Sumary!$C$45)</f>
        <v>88.56</v>
      </c>
      <c r="H28" s="279">
        <f>'PF Venetian D'!H28*(1+Sumary!$C$45)</f>
        <v>96.12</v>
      </c>
      <c r="I28" s="282"/>
      <c r="J28" s="277">
        <v>1810</v>
      </c>
      <c r="K28" s="276" t="s">
        <v>844</v>
      </c>
      <c r="L28" s="279">
        <f>'PF Venetian D'!L28*(1+Sumary!$C$45)</f>
        <v>83.106000000000009</v>
      </c>
      <c r="M28" s="279">
        <f>'PF Venetian D'!M28*(1+Sumary!$C$45)</f>
        <v>91.125</v>
      </c>
      <c r="N28" s="279">
        <f>'PF Venetian D'!N28*(1+Sumary!$C$45)</f>
        <v>98.415000000000006</v>
      </c>
      <c r="O28" s="279">
        <f>'PF Venetian D'!O28*(1+Sumary!$C$45)</f>
        <v>109.35</v>
      </c>
      <c r="P28" s="279">
        <f>'PF Venetian D'!P28*(1+Sumary!$C$45)</f>
        <v>119.556</v>
      </c>
      <c r="Q28" s="279">
        <f>'PF Venetian D'!Q28*(1+Sumary!$C$45)</f>
        <v>129.762</v>
      </c>
      <c r="R28" s="282"/>
    </row>
    <row r="29" spans="1:18" x14ac:dyDescent="0.3">
      <c r="A29" s="277">
        <v>2000</v>
      </c>
      <c r="B29" s="276" t="s">
        <v>862</v>
      </c>
      <c r="C29" s="279">
        <f>'PF Venetian D'!C29*(1+Sumary!$C$45)</f>
        <v>63.179999999999993</v>
      </c>
      <c r="D29" s="279">
        <f>'PF Venetian D'!D29*(1+Sumary!$C$45)</f>
        <v>69.660000000000011</v>
      </c>
      <c r="E29" s="279">
        <f>'PF Venetian D'!E29*(1+Sumary!$C$45)</f>
        <v>78.84</v>
      </c>
      <c r="F29" s="279">
        <f>'PF Venetian D'!F29*(1+Sumary!$C$45)</f>
        <v>83.160000000000011</v>
      </c>
      <c r="G29" s="279">
        <f>'PF Venetian D'!G29*(1+Sumary!$C$45)</f>
        <v>92.88</v>
      </c>
      <c r="H29" s="282"/>
      <c r="I29" s="282"/>
      <c r="J29" s="277">
        <v>2000</v>
      </c>
      <c r="K29" s="276" t="s">
        <v>862</v>
      </c>
      <c r="L29" s="279">
        <f>'PF Venetian D'!L29*(1+Sumary!$C$45)</f>
        <v>85.292999999999992</v>
      </c>
      <c r="M29" s="279">
        <f>'PF Venetian D'!M29*(1+Sumary!$C$45)</f>
        <v>94.041000000000011</v>
      </c>
      <c r="N29" s="279">
        <f>'PF Venetian D'!N29*(1+Sumary!$C$45)</f>
        <v>106.434</v>
      </c>
      <c r="O29" s="279">
        <f>'PF Venetian D'!O29*(1+Sumary!$C$45)</f>
        <v>112.26600000000002</v>
      </c>
      <c r="P29" s="279">
        <f>'PF Venetian D'!P29*(1+Sumary!$C$45)</f>
        <v>125.38799999999999</v>
      </c>
      <c r="Q29" s="282"/>
      <c r="R29" s="282"/>
    </row>
    <row r="30" spans="1:18" x14ac:dyDescent="0.3">
      <c r="J30" s="150"/>
      <c r="K30" s="150"/>
      <c r="L30" s="150"/>
      <c r="M30" s="150"/>
      <c r="N30" s="150"/>
      <c r="O30" s="150"/>
      <c r="P30" s="150"/>
      <c r="Q30" s="150"/>
      <c r="R30" s="150"/>
    </row>
    <row r="31" spans="1:18" x14ac:dyDescent="0.3">
      <c r="A31" s="150" t="s">
        <v>872</v>
      </c>
      <c r="J31" s="150" t="s">
        <v>872</v>
      </c>
      <c r="K31" s="150"/>
      <c r="L31" s="150"/>
      <c r="M31" s="150"/>
      <c r="N31" s="150"/>
      <c r="O31" s="150"/>
      <c r="P31" s="150"/>
      <c r="Q31" s="150"/>
      <c r="R31" s="150"/>
    </row>
    <row r="32" spans="1:18" x14ac:dyDescent="0.3">
      <c r="A32" s="150" t="s">
        <v>873</v>
      </c>
      <c r="J32" s="150" t="s">
        <v>873</v>
      </c>
      <c r="K32" s="150"/>
      <c r="L32" s="150"/>
      <c r="M32" s="150"/>
      <c r="N32" s="150"/>
      <c r="O32" s="150"/>
      <c r="P32" s="150"/>
      <c r="Q32" s="150"/>
      <c r="R32" s="150"/>
    </row>
  </sheetData>
  <pageMargins left="0.7" right="0.7" top="0.75" bottom="0.75" header="0.3" footer="0.3"/>
  <pageSetup paperSize="9" orientation="portrait"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0C0F-FF36-4D20-9287-6168E8DF22A8}">
  <dimension ref="A1:AP111"/>
  <sheetViews>
    <sheetView view="pageBreakPreview" zoomScaleNormal="100" zoomScaleSheetLayoutView="100" workbookViewId="0">
      <selection activeCell="BM82" sqref="BM82"/>
    </sheetView>
  </sheetViews>
  <sheetFormatPr defaultColWidth="1.28515625" defaultRowHeight="18.75" x14ac:dyDescent="0.2"/>
  <cols>
    <col min="1" max="10" width="11.28515625" style="2" customWidth="1"/>
    <col min="11" max="12" width="11.28515625" style="3" customWidth="1"/>
    <col min="13" max="13" width="11.28515625" style="4" customWidth="1"/>
    <col min="14" max="16384" width="1.28515625" style="4"/>
  </cols>
  <sheetData>
    <row r="1" spans="1:13" ht="20.100000000000001" customHeight="1" x14ac:dyDescent="0.2">
      <c r="A1" s="1" t="s">
        <v>0</v>
      </c>
    </row>
    <row r="2" spans="1:13" ht="20.100000000000001" customHeight="1" x14ac:dyDescent="0.2">
      <c r="A2" s="500" t="s">
        <v>1</v>
      </c>
      <c r="B2" s="501"/>
      <c r="C2" s="7">
        <f>[21]Sumary!S10</f>
        <v>0.8</v>
      </c>
      <c r="D2" s="7">
        <f>[21]Sumary!T10</f>
        <v>1.2</v>
      </c>
      <c r="E2" s="7">
        <f>[21]Sumary!U10</f>
        <v>1.6</v>
      </c>
      <c r="F2" s="7">
        <f>[21]Sumary!V10</f>
        <v>2</v>
      </c>
      <c r="G2" s="7">
        <f>[21]Sumary!W10</f>
        <v>2.4</v>
      </c>
      <c r="H2" s="8">
        <f>[21]Sumary!X10</f>
        <v>2.8</v>
      </c>
      <c r="I2" s="8">
        <f>[21]Sumary!Y10</f>
        <v>3.2</v>
      </c>
      <c r="J2" s="8">
        <f>[21]Sumary!Z10</f>
        <v>3.6</v>
      </c>
      <c r="K2" s="8">
        <f>[21]Sumary!AA10</f>
        <v>4</v>
      </c>
      <c r="L2" s="8">
        <f>[21]Sumary!AB10</f>
        <v>4.4000000000000004</v>
      </c>
      <c r="M2" s="8">
        <f>[21]Sumary!AC10</f>
        <v>4.8</v>
      </c>
    </row>
    <row r="3" spans="1:13" ht="20.100000000000001" customHeight="1" x14ac:dyDescent="0.2">
      <c r="A3" s="9"/>
      <c r="B3" s="10" t="s">
        <v>2</v>
      </c>
      <c r="C3" s="11">
        <f>[21]Sumary!S11</f>
        <v>31.496062992125985</v>
      </c>
      <c r="D3" s="11">
        <f>[21]Sumary!T11</f>
        <v>47.244094488188978</v>
      </c>
      <c r="E3" s="11">
        <f>[21]Sumary!U11</f>
        <v>62.99212598425197</v>
      </c>
      <c r="F3" s="11">
        <f>[21]Sumary!V11</f>
        <v>78.740157480314963</v>
      </c>
      <c r="G3" s="11">
        <f>[21]Sumary!W11</f>
        <v>94.488188976377955</v>
      </c>
      <c r="H3" s="12">
        <f>[21]Sumary!X11</f>
        <v>110.23622047244095</v>
      </c>
      <c r="I3" s="12">
        <f>[21]Sumary!Y11</f>
        <v>125.98425196850394</v>
      </c>
      <c r="J3" s="12">
        <f>[21]Sumary!Z11</f>
        <v>141.73228346456693</v>
      </c>
      <c r="K3" s="12">
        <f>[21]Sumary!AA11</f>
        <v>157.48031496062993</v>
      </c>
      <c r="L3" s="12">
        <f>[21]Sumary!AB11</f>
        <v>173.22834645669292</v>
      </c>
      <c r="M3" s="12">
        <f>[21]Sumary!AC11</f>
        <v>188.97637795275591</v>
      </c>
    </row>
    <row r="4" spans="1:13" ht="20.100000000000001" customHeight="1" x14ac:dyDescent="0.2">
      <c r="A4" s="13">
        <f>[21]Sumary!Q12</f>
        <v>0.8</v>
      </c>
      <c r="B4" s="14">
        <f>[21]Sumary!R12</f>
        <v>31.496062992125985</v>
      </c>
      <c r="C4" s="15">
        <f>'[21]SlimLine with Prog Discount'!C4+'[21]SlimLine with Prog Discount'!C4*(-SlimlineDiscount)+SlimFullBlindLabour</f>
        <v>13.961051515151517</v>
      </c>
      <c r="D4" s="15">
        <f>'[21]SlimLine with Prog Discount'!D4+'[21]SlimLine with Prog Discount'!D4*(-SlimlineDiscount)+SlimFullBlindLabour</f>
        <v>17.167560606060608</v>
      </c>
      <c r="E4" s="15">
        <f>'[21]SlimLine with Prog Discount'!E4+'[21]SlimLine with Prog Discount'!E4*(-SlimlineDiscount)+SlimFullBlindLabour</f>
        <v>20.374069696969698</v>
      </c>
      <c r="F4" s="15">
        <f>'[21]SlimLine with Prog Discount'!F4+'[21]SlimLine with Prog Discount'!F4*(-SlimlineDiscount)+SlimFullBlindLabour</f>
        <v>24.841468787878789</v>
      </c>
      <c r="G4" s="15">
        <f>'[21]SlimLine with Prog Discount'!G4+'[21]SlimLine with Prog Discount'!G4*(-SlimlineDiscount)+SlimFullBlindLabour</f>
        <v>28.047977878787876</v>
      </c>
      <c r="H4" s="15">
        <f>'[21]SlimLine with Prog Discount'!H4+'[21]SlimLine with Prog Discount'!H4*(-SlimlineDiscount)+SlimFullBlindLabour</f>
        <v>29.908429287878782</v>
      </c>
      <c r="I4" s="15">
        <f>'[21]SlimLine with Prog Discount'!I4+'[21]SlimLine with Prog Discount'!I4*(-SlimlineDiscount)+SlimFullBlindLabour</f>
        <v>32.954612924242426</v>
      </c>
      <c r="J4" s="15">
        <f>'[21]SlimLine with Prog Discount'!J4+'[21]SlimLine with Prog Discount'!J4*(-SlimlineDiscount)+SlimFullBlindLabour</f>
        <v>36.000796560606062</v>
      </c>
      <c r="K4" s="15">
        <f>'[21]SlimLine with Prog Discount'!K4+'[21]SlimLine with Prog Discount'!K4*(-SlimlineDiscount)+SlimFullBlindLabour</f>
        <v>37.219946151515153</v>
      </c>
      <c r="L4" s="15">
        <f>'[21]SlimLine with Prog Discount'!L4+'[21]SlimLine with Prog Discount'!L4*(-SlimlineDiscount)+SlimFullBlindLabour</f>
        <v>40.105804333333339</v>
      </c>
      <c r="M4" s="15">
        <f>'[21]SlimLine with Prog Discount'!M4+'[21]SlimLine with Prog Discount'!M4*(-SlimlineDiscount)+SlimFullBlindLabour</f>
        <v>40.843977560606056</v>
      </c>
    </row>
    <row r="5" spans="1:13" ht="20.100000000000001" customHeight="1" x14ac:dyDescent="0.2">
      <c r="A5" s="13">
        <f>[21]Sumary!Q13</f>
        <v>1.2</v>
      </c>
      <c r="B5" s="14">
        <f>[21]Sumary!R13</f>
        <v>47.244094488188978</v>
      </c>
      <c r="C5" s="15">
        <f>'[21]SlimLine with Prog Discount'!C5+'[21]SlimLine with Prog Discount'!C5*(-SlimlineDiscount)+SlimFullBlindLabour</f>
        <v>15.131004761904762</v>
      </c>
      <c r="D5" s="15">
        <f>'[21]SlimLine with Prog Discount'!D5+'[21]SlimLine with Prog Discount'!D5*(-SlimlineDiscount)+SlimFullBlindLabour</f>
        <v>18.922490476190475</v>
      </c>
      <c r="E5" s="15">
        <f>'[21]SlimLine with Prog Discount'!E5+'[21]SlimLine with Prog Discount'!E5*(-SlimlineDiscount)+SlimFullBlindLabour</f>
        <v>22.713976190476188</v>
      </c>
      <c r="F5" s="15">
        <f>'[21]SlimLine with Prog Discount'!F5+'[21]SlimLine with Prog Discount'!F5*(-SlimlineDiscount)+SlimFullBlindLabour</f>
        <v>27.766351904761905</v>
      </c>
      <c r="G5" s="15">
        <f>'[21]SlimLine with Prog Discount'!G5+'[21]SlimLine with Prog Discount'!G5*(-SlimlineDiscount)+SlimFullBlindLabour</f>
        <v>31.557837619047618</v>
      </c>
      <c r="H5" s="15">
        <f>'[21]SlimLine with Prog Discount'!H5+'[21]SlimLine with Prog Discount'!H5*(-SlimlineDiscount)+SlimFullBlindLabour</f>
        <v>33.798523833333327</v>
      </c>
      <c r="I5" s="15">
        <f>'[21]SlimLine with Prog Discount'!I5+'[21]SlimLine with Prog Discount'!I5*(-SlimlineDiscount)+SlimFullBlindLabour</f>
        <v>37.400435261904761</v>
      </c>
      <c r="J5" s="15">
        <f>'[21]SlimLine with Prog Discount'!J5+'[21]SlimLine with Prog Discount'!J5*(-SlimlineDiscount)+SlimFullBlindLabour</f>
        <v>41.002346690476188</v>
      </c>
      <c r="K5" s="15">
        <f>'[21]SlimLine with Prog Discount'!K5+'[21]SlimLine with Prog Discount'!K5*(-SlimlineDiscount)+SlimFullBlindLabour</f>
        <v>42.484735761904766</v>
      </c>
      <c r="L5" s="15">
        <f>'[21]SlimLine with Prog Discount'!L5+'[21]SlimLine with Prog Discount'!L5*(-SlimlineDiscount)+SlimFullBlindLabour</f>
        <v>45.897072904761906</v>
      </c>
      <c r="M5" s="15">
        <f>'[21]SlimLine with Prog Discount'!M5+'[21]SlimLine with Prog Discount'!M5*(-SlimlineDiscount)+SlimFullBlindLabour</f>
        <v>46.810739119047618</v>
      </c>
    </row>
    <row r="6" spans="1:13" ht="20.100000000000001" customHeight="1" x14ac:dyDescent="0.2">
      <c r="A6" s="13">
        <f>[21]Sumary!Q14</f>
        <v>1.6</v>
      </c>
      <c r="B6" s="14">
        <f>[21]Sumary!R14</f>
        <v>62.99212598425197</v>
      </c>
      <c r="C6" s="15">
        <f>'[21]SlimLine with Prog Discount'!C6+'[21]SlimLine with Prog Discount'!C6*(-SlimlineDiscount)+SlimFullBlindLabour</f>
        <v>16.300958008658011</v>
      </c>
      <c r="D6" s="15">
        <f>'[21]SlimLine with Prog Discount'!D6+'[21]SlimLine with Prog Discount'!D6*(-SlimlineDiscount)+SlimFullBlindLabour</f>
        <v>20.677420346320346</v>
      </c>
      <c r="E6" s="15">
        <f>'[21]SlimLine with Prog Discount'!E6+'[21]SlimLine with Prog Discount'!E6*(-SlimlineDiscount)+SlimFullBlindLabour</f>
        <v>25.053882683982685</v>
      </c>
      <c r="F6" s="15">
        <f>'[21]SlimLine with Prog Discount'!F6+'[21]SlimLine with Prog Discount'!F6*(-SlimlineDiscount)+SlimFullBlindLabour</f>
        <v>30.691235021645021</v>
      </c>
      <c r="G6" s="15">
        <f>'[21]SlimLine with Prog Discount'!G6+'[21]SlimLine with Prog Discount'!G6*(-SlimlineDiscount)+SlimFullBlindLabour</f>
        <v>35.06769735930736</v>
      </c>
      <c r="H6" s="15">
        <f>'[21]SlimLine with Prog Discount'!H6+'[21]SlimLine with Prog Discount'!H6*(-SlimlineDiscount)+SlimFullBlindLabour</f>
        <v>37.688618378787879</v>
      </c>
      <c r="I6" s="15">
        <f>'[21]SlimLine with Prog Discount'!I6+'[21]SlimLine with Prog Discount'!I6*(-SlimlineDiscount)+SlimFullBlindLabour</f>
        <v>41.846257599567103</v>
      </c>
      <c r="J6" s="15">
        <f>'[21]SlimLine with Prog Discount'!J6+'[21]SlimLine with Prog Discount'!J6*(-SlimlineDiscount)+SlimFullBlindLabour</f>
        <v>46.00389682034632</v>
      </c>
      <c r="K6" s="15">
        <f>'[21]SlimLine with Prog Discount'!K6+'[21]SlimLine with Prog Discount'!K6*(-SlimlineDiscount)+SlimFullBlindLabour</f>
        <v>47.749525372294372</v>
      </c>
      <c r="L6" s="15">
        <f>'[21]SlimLine with Prog Discount'!L6+'[21]SlimLine with Prog Discount'!L6*(-SlimlineDiscount)+SlimFullBlindLabour</f>
        <v>51.68834147619048</v>
      </c>
      <c r="M6" s="15">
        <f>'[21]SlimLine with Prog Discount'!M6+'[21]SlimLine with Prog Discount'!M6*(-SlimlineDiscount)+SlimFullBlindLabour</f>
        <v>52.777500677489179</v>
      </c>
    </row>
    <row r="7" spans="1:13" ht="20.100000000000001" customHeight="1" x14ac:dyDescent="0.2">
      <c r="A7" s="13">
        <f>[21]Sumary!Q15</f>
        <v>2</v>
      </c>
      <c r="B7" s="14">
        <f>[21]Sumary!R15</f>
        <v>78.740157480314963</v>
      </c>
      <c r="C7" s="15">
        <f>'[21]SlimLine with Prog Discount'!C7+'[21]SlimLine with Prog Discount'!C7*(-SlimlineDiscount)+SlimFullBlindLabour</f>
        <v>17.470911255411259</v>
      </c>
      <c r="D7" s="15">
        <f>'[21]SlimLine with Prog Discount'!D7+'[21]SlimLine with Prog Discount'!D7*(-SlimlineDiscount)+SlimFullBlindLabour</f>
        <v>22.432350216450217</v>
      </c>
      <c r="E7" s="15">
        <f>'[21]SlimLine with Prog Discount'!E7+'[21]SlimLine with Prog Discount'!E7*(-SlimlineDiscount)+SlimFullBlindLabour</f>
        <v>27.393789177489182</v>
      </c>
      <c r="F7" s="15">
        <f>'[21]SlimLine with Prog Discount'!F7+'[21]SlimLine with Prog Discount'!F7*(-SlimlineDiscount)+SlimFullBlindLabour</f>
        <v>33.616118138528144</v>
      </c>
      <c r="G7" s="15">
        <f>'[21]SlimLine with Prog Discount'!G7+'[21]SlimLine with Prog Discount'!G7*(-SlimlineDiscount)+SlimFullBlindLabour</f>
        <v>38.577557099567102</v>
      </c>
      <c r="H7" s="15">
        <f>'[21]SlimLine with Prog Discount'!H7+'[21]SlimLine with Prog Discount'!H7*(-SlimlineDiscount)+SlimFullBlindLabour</f>
        <v>41.578712924242424</v>
      </c>
      <c r="I7" s="15">
        <f>'[21]SlimLine with Prog Discount'!I7+'[21]SlimLine with Prog Discount'!I7*(-SlimlineDiscount)+SlimFullBlindLabour</f>
        <v>46.292079937229438</v>
      </c>
      <c r="J7" s="15">
        <f>'[21]SlimLine with Prog Discount'!J7+'[21]SlimLine with Prog Discount'!J7*(-SlimlineDiscount)+SlimFullBlindLabour</f>
        <v>51.005446950216452</v>
      </c>
      <c r="K7" s="15">
        <f>'[21]SlimLine with Prog Discount'!K7+'[21]SlimLine with Prog Discount'!K7*(-SlimlineDiscount)+SlimFullBlindLabour</f>
        <v>53.014314982683992</v>
      </c>
      <c r="L7" s="15">
        <f>'[21]SlimLine with Prog Discount'!L7+'[21]SlimLine with Prog Discount'!L7*(-SlimlineDiscount)+SlimFullBlindLabour</f>
        <v>57.479610047619047</v>
      </c>
      <c r="M7" s="15">
        <f>'[21]SlimLine with Prog Discount'!M7+'[21]SlimLine with Prog Discount'!M7*(-SlimlineDiscount)+SlimFullBlindLabour</f>
        <v>58.744262235930741</v>
      </c>
    </row>
    <row r="8" spans="1:13" ht="20.100000000000001" customHeight="1" x14ac:dyDescent="0.2">
      <c r="A8" s="13">
        <f>[21]Sumary!Q16</f>
        <v>2.4</v>
      </c>
      <c r="B8" s="14">
        <f>[21]Sumary!R16</f>
        <v>94.488188976377955</v>
      </c>
      <c r="C8" s="15">
        <f>'[21]SlimLine with Prog Discount'!C8+'[21]SlimLine with Prog Discount'!C8*(-SlimlineDiscount)+SlimFullBlindLabour</f>
        <v>18.640864502164504</v>
      </c>
      <c r="D8" s="15">
        <f>'[21]SlimLine with Prog Discount'!D8+'[21]SlimLine with Prog Discount'!D8*(-SlimlineDiscount)+SlimFullBlindLabour</f>
        <v>24.187280086580088</v>
      </c>
      <c r="E8" s="15">
        <f>'[21]SlimLine with Prog Discount'!E8+'[21]SlimLine with Prog Discount'!E8*(-SlimlineDiscount)+SlimFullBlindLabour</f>
        <v>29.733695670995672</v>
      </c>
      <c r="F8" s="15">
        <f>'[21]SlimLine with Prog Discount'!F8+'[21]SlimLine with Prog Discount'!F8*(-SlimlineDiscount)+SlimFullBlindLabour</f>
        <v>36.54100125541126</v>
      </c>
      <c r="G8" s="15">
        <f>'[21]SlimLine with Prog Discount'!G8+'[21]SlimLine with Prog Discount'!G8*(-SlimlineDiscount)+SlimFullBlindLabour</f>
        <v>42.087416839826844</v>
      </c>
      <c r="H8" s="15">
        <f>'[21]SlimLine with Prog Discount'!H8+'[21]SlimLine with Prog Discount'!H8*(-SlimlineDiscount)+SlimFullBlindLabour</f>
        <v>45.468807469696962</v>
      </c>
      <c r="I8" s="15">
        <f>'[21]SlimLine with Prog Discount'!I8+'[21]SlimLine with Prog Discount'!I8*(-SlimlineDiscount)+SlimFullBlindLabour</f>
        <v>50.737902274891766</v>
      </c>
      <c r="J8" s="15">
        <f>'[21]SlimLine with Prog Discount'!J8+'[21]SlimLine with Prog Discount'!J8*(-SlimlineDiscount)+SlimFullBlindLabour</f>
        <v>56.006997080086585</v>
      </c>
      <c r="K8" s="15">
        <f>'[21]SlimLine with Prog Discount'!K8+'[21]SlimLine with Prog Discount'!K8*(-SlimlineDiscount)+SlimFullBlindLabour</f>
        <v>58.279104593073605</v>
      </c>
      <c r="L8" s="15">
        <f>'[21]SlimLine with Prog Discount'!L8+'[21]SlimLine with Prog Discount'!L8*(-SlimlineDiscount)+SlimFullBlindLabour</f>
        <v>63.270878619047629</v>
      </c>
      <c r="M8" s="15">
        <f>'[21]SlimLine with Prog Discount'!M8+'[21]SlimLine with Prog Discount'!M8*(-SlimlineDiscount)+SlimFullBlindLabour</f>
        <v>64.711023794372295</v>
      </c>
    </row>
    <row r="9" spans="1:13" ht="20.100000000000001" customHeight="1" x14ac:dyDescent="0.2">
      <c r="A9" s="13">
        <f>[21]Sumary!Q17</f>
        <v>2.8</v>
      </c>
      <c r="B9" s="14">
        <f>[21]Sumary!R17</f>
        <v>110.23622047244095</v>
      </c>
      <c r="C9" s="15">
        <f>'[21]SlimLine with Prog Discount'!C9+'[21]SlimLine with Prog Discount'!C9*(-SlimlineDiscount)+SlimFullBlindLabour</f>
        <v>19.810817748917749</v>
      </c>
      <c r="D9" s="15">
        <f>'[21]SlimLine with Prog Discount'!D9+'[21]SlimLine with Prog Discount'!D9*(-SlimlineDiscount)+SlimFullBlindLabour</f>
        <v>25.942209956709959</v>
      </c>
      <c r="E9" s="15">
        <f>'[21]SlimLine with Prog Discount'!E9+'[21]SlimLine with Prog Discount'!E9*(-SlimlineDiscount)+SlimFullBlindLabour</f>
        <v>32.073602164502169</v>
      </c>
      <c r="F9" s="15">
        <f>'[21]SlimLine with Prog Discount'!F9+'[21]SlimLine with Prog Discount'!F9*(-SlimlineDiscount)+SlimFullBlindLabour</f>
        <v>39.465884372294376</v>
      </c>
      <c r="G9" s="15">
        <f>'[21]SlimLine with Prog Discount'!G9+'[21]SlimLine with Prog Discount'!G9*(-SlimlineDiscount)+SlimFullBlindLabour</f>
        <v>45.597276580086579</v>
      </c>
      <c r="H9" s="15">
        <f>'[21]SlimLine with Prog Discount'!H9+'[21]SlimLine with Prog Discount'!H9*(-SlimlineDiscount)+SlimFullBlindLabour</f>
        <v>49.358902015151507</v>
      </c>
      <c r="I9" s="15">
        <f>'[21]SlimLine with Prog Discount'!I9+'[21]SlimLine with Prog Discount'!I9*(-SlimlineDiscount)+SlimFullBlindLabour</f>
        <v>55.183724612554116</v>
      </c>
      <c r="J9" s="15">
        <f>'[21]SlimLine with Prog Discount'!J9+'[21]SlimLine with Prog Discount'!J9*(-SlimlineDiscount)+SlimFullBlindLabour</f>
        <v>61.00854720995671</v>
      </c>
      <c r="K9" s="15">
        <f>'[21]SlimLine with Prog Discount'!K9+'[21]SlimLine with Prog Discount'!K9*(-SlimlineDiscount)+SlimFullBlindLabour</f>
        <v>63.543894203463196</v>
      </c>
      <c r="L9" s="15">
        <f>'[21]SlimLine with Prog Discount'!L9+'[21]SlimLine with Prog Discount'!L9*(-SlimlineDiscount)+SlimFullBlindLabour</f>
        <v>69.062147190476182</v>
      </c>
      <c r="M9" s="15">
        <f>'[21]SlimLine with Prog Discount'!M9+'[21]SlimLine with Prog Discount'!M9*(-SlimlineDiscount)+SlimFullBlindLabour</f>
        <v>70.677785352813828</v>
      </c>
    </row>
    <row r="10" spans="1:13" ht="20.100000000000001" customHeight="1" x14ac:dyDescent="0.2">
      <c r="A10" s="13">
        <f>[21]Sumary!Q18</f>
        <v>3.2</v>
      </c>
      <c r="B10" s="14">
        <f>[21]Sumary!R18</f>
        <v>125.98425196850394</v>
      </c>
      <c r="C10" s="15">
        <f>'[21]SlimLine with Prog Discount'!C10+'[21]SlimLine with Prog Discount'!C10*(-SlimlineDiscount)+SlimFullBlindLabour</f>
        <v>20.980770995671001</v>
      </c>
      <c r="D10" s="15">
        <f>'[21]SlimLine with Prog Discount'!D10+'[21]SlimLine with Prog Discount'!D10*(-SlimlineDiscount)+SlimFullBlindLabour</f>
        <v>27.69713982683983</v>
      </c>
      <c r="E10" s="15">
        <f>'[21]SlimLine with Prog Discount'!E10+'[21]SlimLine with Prog Discount'!E10*(-SlimlineDiscount)+SlimFullBlindLabour</f>
        <v>34.413508658008666</v>
      </c>
      <c r="F10" s="15">
        <f>'[21]SlimLine with Prog Discount'!F10+'[21]SlimLine with Prog Discount'!F10*(-SlimlineDiscount)+SlimFullBlindLabour</f>
        <v>42.390767489177499</v>
      </c>
      <c r="G10" s="15">
        <f>'[21]SlimLine with Prog Discount'!G10+'[21]SlimLine with Prog Discount'!G10*(-SlimlineDiscount)+SlimFullBlindLabour</f>
        <v>49.107136320346321</v>
      </c>
      <c r="H10" s="15">
        <f>'[21]SlimLine with Prog Discount'!H10+'[21]SlimLine with Prog Discount'!H10*(-SlimlineDiscount)+SlimFullBlindLabour</f>
        <v>53.248996560606059</v>
      </c>
      <c r="I10" s="15">
        <f>'[21]SlimLine with Prog Discount'!I10+'[21]SlimLine with Prog Discount'!I10*(-SlimlineDiscount)+SlimFullBlindLabour</f>
        <v>59.629546950216451</v>
      </c>
      <c r="J10" s="15">
        <f>'[21]SlimLine with Prog Discount'!J10+'[21]SlimLine with Prog Discount'!J10*(-SlimlineDiscount)+SlimFullBlindLabour</f>
        <v>66.010097339826828</v>
      </c>
      <c r="K10" s="15">
        <f>'[21]SlimLine with Prog Discount'!K10+'[21]SlimLine with Prog Discount'!K10*(-SlimlineDiscount)+SlimFullBlindLabour</f>
        <v>68.808683813852824</v>
      </c>
      <c r="L10" s="15">
        <f>'[21]SlimLine with Prog Discount'!L10+'[21]SlimLine with Prog Discount'!L10*(-SlimlineDiscount)+SlimFullBlindLabour</f>
        <v>74.85341576190477</v>
      </c>
      <c r="M10" s="15">
        <f>'[21]SlimLine with Prog Discount'!M10+'[21]SlimLine with Prog Discount'!M10*(-SlimlineDiscount)+SlimFullBlindLabour</f>
        <v>76.644546911255404</v>
      </c>
    </row>
    <row r="11" spans="1:13" ht="20.100000000000001" customHeight="1" x14ac:dyDescent="0.2">
      <c r="A11" s="17">
        <f>[21]Sumary!Q19</f>
        <v>3.6</v>
      </c>
      <c r="B11" s="18">
        <f>[21]Sumary!R19</f>
        <v>141.73228346456693</v>
      </c>
      <c r="C11" s="15">
        <f>'[21]SlimLine with Prog Discount'!C11+'[21]SlimLine with Prog Discount'!C11*(-SlimlineDiscount)+SlimFullBlindLabour</f>
        <v>22.150724242424246</v>
      </c>
      <c r="D11" s="15">
        <f>'[21]SlimLine with Prog Discount'!D11+'[21]SlimLine with Prog Discount'!D11*(-SlimlineDiscount)+SlimFullBlindLabour</f>
        <v>29.452069696969701</v>
      </c>
      <c r="E11" s="15">
        <f>'[21]SlimLine with Prog Discount'!E11+'[21]SlimLine with Prog Discount'!E11*(-SlimlineDiscount)+SlimFullBlindLabour</f>
        <v>36.753415151515156</v>
      </c>
      <c r="F11" s="15">
        <f>'[21]SlimLine with Prog Discount'!F11+'[21]SlimLine with Prog Discount'!F11*(-SlimlineDiscount)+SlimFullBlindLabour</f>
        <v>45.315650606060608</v>
      </c>
      <c r="G11" s="15">
        <f>'[21]SlimLine with Prog Discount'!G11+'[21]SlimLine with Prog Discount'!G11*(-SlimlineDiscount)+SlimFullBlindLabour</f>
        <v>52.616996060606063</v>
      </c>
      <c r="H11" s="15">
        <f>'[21]SlimLine with Prog Discount'!H11+'[21]SlimLine with Prog Discount'!H11*(-SlimlineDiscount)+SlimFullBlindLabour</f>
        <v>57.139091106060604</v>
      </c>
      <c r="I11" s="15">
        <f>'[21]SlimLine with Prog Discount'!I11+'[21]SlimLine with Prog Discount'!I11*(-SlimlineDiscount)+SlimFullBlindLabour</f>
        <v>64.075369287878772</v>
      </c>
      <c r="J11" s="15">
        <f>'[21]SlimLine with Prog Discount'!J11+'[21]SlimLine with Prog Discount'!J11*(-SlimlineDiscount)+SlimFullBlindLabour</f>
        <v>71.011647469696982</v>
      </c>
      <c r="K11" s="15">
        <f>'[21]SlimLine with Prog Discount'!K11+'[21]SlimLine with Prog Discount'!K11*(-SlimlineDiscount)+SlimFullBlindLabour</f>
        <v>74.073473424242422</v>
      </c>
      <c r="L11" s="15">
        <f>'[21]SlimLine with Prog Discount'!L11+'[21]SlimLine with Prog Discount'!L11*(-SlimlineDiscount)+SlimFullBlindLabour</f>
        <v>80.644684333333331</v>
      </c>
      <c r="M11" s="15">
        <f>'[21]SlimLine with Prog Discount'!M11+'[21]SlimLine with Prog Discount'!M11*(-SlimlineDiscount)+SlimFullBlindLabour</f>
        <v>82.611308469696965</v>
      </c>
    </row>
    <row r="12" spans="1:13" ht="20.100000000000001" customHeight="1" x14ac:dyDescent="0.2">
      <c r="A12" s="17">
        <f>[21]Sumary!Q20</f>
        <v>4</v>
      </c>
      <c r="B12" s="18">
        <f>[21]Sumary!R20</f>
        <v>157.48031496062993</v>
      </c>
      <c r="C12" s="15">
        <f>'[21]SlimLine with Prog Discount'!C12+'[21]SlimLine with Prog Discount'!C12*(-SlimlineDiscount)+SlimFullBlindLabour</f>
        <v>23.320677489177491</v>
      </c>
      <c r="D12" s="15">
        <f>'[21]SlimLine with Prog Discount'!D12+'[21]SlimLine with Prog Discount'!D12*(-SlimlineDiscount)+SlimFullBlindLabour</f>
        <v>31.206999567099565</v>
      </c>
      <c r="E12" s="15">
        <f>'[21]SlimLine with Prog Discount'!E12+'[21]SlimLine with Prog Discount'!E12*(-SlimlineDiscount)+SlimFullBlindLabour</f>
        <v>39.093321645021639</v>
      </c>
      <c r="F12" s="15">
        <f>'[21]SlimLine with Prog Discount'!F12+'[21]SlimLine with Prog Discount'!F12*(-SlimlineDiscount)+SlimFullBlindLabour</f>
        <v>48.240533722943724</v>
      </c>
      <c r="G12" s="15">
        <f>'[21]SlimLine with Prog Discount'!G12+'[21]SlimLine with Prog Discount'!G12*(-SlimlineDiscount)+SlimFullBlindLabour</f>
        <v>56.126855800865798</v>
      </c>
      <c r="H12" s="15">
        <f>'[21]SlimLine with Prog Discount'!H12+'[21]SlimLine with Prog Discount'!H12*(-SlimlineDiscount)+SlimFullBlindLabour</f>
        <v>61.029185651515135</v>
      </c>
      <c r="I12" s="15">
        <f>'[21]SlimLine with Prog Discount'!I12+'[21]SlimLine with Prog Discount'!I12*(-SlimlineDiscount)+SlimFullBlindLabour</f>
        <v>68.521191625541093</v>
      </c>
      <c r="J12" s="15">
        <f>'[21]SlimLine with Prog Discount'!J12+'[21]SlimLine with Prog Discount'!J12*(-SlimlineDiscount)+SlimFullBlindLabour</f>
        <v>76.013197599567093</v>
      </c>
      <c r="K12" s="15">
        <f>'[21]SlimLine with Prog Discount'!K12+'[21]SlimLine with Prog Discount'!K12*(-SlimlineDiscount)+SlimFullBlindLabour</f>
        <v>79.338263034632035</v>
      </c>
      <c r="L12" s="15">
        <f>'[21]SlimLine with Prog Discount'!L12+'[21]SlimLine with Prog Discount'!L12*(-SlimlineDiscount)+SlimFullBlindLabour</f>
        <v>86.435952904761905</v>
      </c>
      <c r="M12" s="15">
        <f>'[21]SlimLine with Prog Discount'!M12+'[21]SlimLine with Prog Discount'!M12*(-SlimlineDiscount)+SlimFullBlindLabour</f>
        <v>88.578070028138512</v>
      </c>
    </row>
    <row r="13" spans="1:13" ht="20.100000000000001" customHeight="1" x14ac:dyDescent="0.2">
      <c r="A13" s="21" t="s">
        <v>3</v>
      </c>
      <c r="B13" s="19"/>
      <c r="C13" s="19"/>
      <c r="D13" s="19"/>
      <c r="E13" s="22"/>
      <c r="F13" s="19"/>
      <c r="H13" s="19"/>
      <c r="I13" s="19"/>
      <c r="J13" s="19"/>
      <c r="K13" s="20"/>
      <c r="L13" s="20"/>
    </row>
    <row r="14" spans="1:13" ht="20.100000000000001" customHeight="1" x14ac:dyDescent="0.2">
      <c r="A14" s="500" t="s">
        <v>1</v>
      </c>
      <c r="B14" s="502"/>
      <c r="C14" s="24">
        <f>[21]Sumary!S10</f>
        <v>0.8</v>
      </c>
      <c r="D14" s="24">
        <f>[21]Sumary!T10</f>
        <v>1.2</v>
      </c>
      <c r="E14" s="24">
        <f>[21]Sumary!U10</f>
        <v>1.6</v>
      </c>
      <c r="F14" s="24">
        <f>[21]Sumary!V10</f>
        <v>2</v>
      </c>
      <c r="G14" s="24">
        <f>[21]Sumary!W10</f>
        <v>2.4</v>
      </c>
      <c r="H14" s="25">
        <f>[21]Sumary!X10</f>
        <v>2.8</v>
      </c>
      <c r="I14" s="25">
        <f>[21]Sumary!Y10</f>
        <v>3.2</v>
      </c>
      <c r="J14" s="25">
        <f>[21]Sumary!Z10</f>
        <v>3.6</v>
      </c>
      <c r="K14" s="25">
        <f>[21]Sumary!AA10</f>
        <v>4</v>
      </c>
      <c r="L14" s="25">
        <f>[21]Sumary!AB10</f>
        <v>4.4000000000000004</v>
      </c>
      <c r="M14" s="25">
        <f>[21]Sumary!AC10</f>
        <v>4.8</v>
      </c>
    </row>
    <row r="15" spans="1:13" ht="20.100000000000001" customHeight="1" x14ac:dyDescent="0.2">
      <c r="A15" s="9"/>
      <c r="B15" s="26" t="s">
        <v>2</v>
      </c>
      <c r="C15" s="27">
        <f>[21]Sumary!S11</f>
        <v>31.496062992125985</v>
      </c>
      <c r="D15" s="27">
        <f>[21]Sumary!T11</f>
        <v>47.244094488188978</v>
      </c>
      <c r="E15" s="27">
        <f>[21]Sumary!U11</f>
        <v>62.99212598425197</v>
      </c>
      <c r="F15" s="27">
        <f>[21]Sumary!V11</f>
        <v>78.740157480314963</v>
      </c>
      <c r="G15" s="27">
        <f>[21]Sumary!W11</f>
        <v>94.488188976377955</v>
      </c>
      <c r="H15" s="28">
        <f>[21]Sumary!X11</f>
        <v>110.23622047244095</v>
      </c>
      <c r="I15" s="28">
        <f>[21]Sumary!Y11</f>
        <v>125.98425196850394</v>
      </c>
      <c r="J15" s="28">
        <f>[21]Sumary!Z11</f>
        <v>141.73228346456693</v>
      </c>
      <c r="K15" s="28">
        <f>[21]Sumary!AA11</f>
        <v>157.48031496062993</v>
      </c>
      <c r="L15" s="28">
        <f>[21]Sumary!AB11</f>
        <v>173.22834645669292</v>
      </c>
      <c r="M15" s="28">
        <f>[21]Sumary!AC11</f>
        <v>188.97637795275591</v>
      </c>
    </row>
    <row r="16" spans="1:13" ht="20.100000000000001" customHeight="1" x14ac:dyDescent="0.2">
      <c r="A16" s="13">
        <f>[21]Sumary!Q12</f>
        <v>0.8</v>
      </c>
      <c r="B16" s="14">
        <f>[21]Sumary!R12</f>
        <v>31.496062992125985</v>
      </c>
      <c r="C16" s="15">
        <f>'[21]SlimLine with Prog Discount'!C16+'[21]SlimLine with Prog Discount'!C16*(-SlimlineDiscount)+SlimFullBlindLabour</f>
        <v>15.753655151515156</v>
      </c>
      <c r="D16" s="15">
        <f>'[21]SlimLine with Prog Discount'!D16+'[21]SlimLine with Prog Discount'!D16*(-SlimlineDiscount)+SlimFullBlindLabour</f>
        <v>19.85646606060606</v>
      </c>
      <c r="E16" s="15">
        <f>'[21]SlimLine with Prog Discount'!E16+'[21]SlimLine with Prog Discount'!E16*(-SlimlineDiscount)+SlimFullBlindLabour</f>
        <v>23.959276969696973</v>
      </c>
      <c r="F16" s="15">
        <f>'[21]SlimLine with Prog Discount'!F16+'[21]SlimLine with Prog Discount'!F16*(-SlimlineDiscount)+SlimFullBlindLabour</f>
        <v>29.322977878787881</v>
      </c>
      <c r="G16" s="15">
        <f>'[21]SlimLine with Prog Discount'!G16+'[21]SlimLine with Prog Discount'!G16*(-SlimlineDiscount)+SlimFullBlindLabour</f>
        <v>33.425788787878787</v>
      </c>
      <c r="H16" s="15">
        <f>'[21]SlimLine with Prog Discount'!H16+'[21]SlimLine with Prog Discount'!H16*(-SlimlineDiscount)+SlimFullBlindLabour</f>
        <v>35.868836378787876</v>
      </c>
      <c r="I16" s="15">
        <f>'[21]SlimLine with Prog Discount'!I16+'[21]SlimLine with Prog Discount'!I16*(-SlimlineDiscount)+SlimFullBlindLabour</f>
        <v>39.766506742424241</v>
      </c>
      <c r="J16" s="15">
        <f>'[21]SlimLine with Prog Discount'!J16+'[21]SlimLine with Prog Discount'!J16*(-SlimlineDiscount)+SlimFullBlindLabour</f>
        <v>43.664177106060613</v>
      </c>
      <c r="K16" s="15">
        <f>'[21]SlimLine with Prog Discount'!K16+'[21]SlimLine with Prog Discount'!K16*(-SlimlineDiscount)+SlimFullBlindLabour</f>
        <v>45.286662515151519</v>
      </c>
      <c r="L16" s="15">
        <f>'[21]SlimLine with Prog Discount'!L16+'[21]SlimLine with Prog Discount'!L16*(-SlimlineDiscount)+SlimFullBlindLabour</f>
        <v>48.979192333333337</v>
      </c>
      <c r="M16" s="15">
        <f>'[21]SlimLine with Prog Discount'!M16+'[21]SlimLine with Prog Discount'!M16*(-SlimlineDiscount)+SlimFullBlindLabour</f>
        <v>49.986256106060601</v>
      </c>
    </row>
    <row r="17" spans="1:13" ht="20.100000000000001" customHeight="1" x14ac:dyDescent="0.2">
      <c r="A17" s="13">
        <f>[21]Sumary!Q13</f>
        <v>1.2</v>
      </c>
      <c r="B17" s="14">
        <f>[21]Sumary!R13</f>
        <v>47.244094488188978</v>
      </c>
      <c r="C17" s="15">
        <f>'[21]SlimLine with Prog Discount'!C17+'[21]SlimLine with Prog Discount'!C17*(-SlimlineDiscount)+SlimFullBlindLabour</f>
        <v>17.724772034632039</v>
      </c>
      <c r="D17" s="15">
        <f>'[21]SlimLine with Prog Discount'!D17+'[21]SlimLine with Prog Discount'!D17*(-SlimlineDiscount)+SlimFullBlindLabour</f>
        <v>22.813141385281391</v>
      </c>
      <c r="E17" s="15">
        <f>'[21]SlimLine with Prog Discount'!E17+'[21]SlimLine with Prog Discount'!E17*(-SlimlineDiscount)+SlimFullBlindLabour</f>
        <v>27.901510735930735</v>
      </c>
      <c r="F17" s="15">
        <f>'[21]SlimLine with Prog Discount'!F17+'[21]SlimLine with Prog Discount'!F17*(-SlimlineDiscount)+SlimFullBlindLabour</f>
        <v>34.25077008658009</v>
      </c>
      <c r="G17" s="15">
        <f>'[21]SlimLine with Prog Discount'!G17+'[21]SlimLine with Prog Discount'!G17*(-SlimlineDiscount)+SlimFullBlindLabour</f>
        <v>39.339139437229434</v>
      </c>
      <c r="H17" s="15">
        <f>'[21]SlimLine with Prog Discount'!H17+'[21]SlimLine with Prog Discount'!H17*(-SlimlineDiscount)+SlimFullBlindLabour</f>
        <v>42.422800015151509</v>
      </c>
      <c r="I17" s="15">
        <f>'[21]SlimLine with Prog Discount'!I17+'[21]SlimLine with Prog Discount'!I17*(-SlimlineDiscount)+SlimFullBlindLabour</f>
        <v>47.2567508982684</v>
      </c>
      <c r="J17" s="15">
        <f>'[21]SlimLine with Prog Discount'!J17+'[21]SlimLine with Prog Discount'!J17*(-SlimlineDiscount)+SlimFullBlindLabour</f>
        <v>52.090701781385292</v>
      </c>
      <c r="K17" s="15">
        <f>'[21]SlimLine with Prog Discount'!K17+'[21]SlimLine with Prog Discount'!K17*(-SlimlineDiscount)+SlimFullBlindLabour</f>
        <v>54.156688489177498</v>
      </c>
      <c r="L17" s="15">
        <f>'[21]SlimLine with Prog Discount'!L17+'[21]SlimLine with Prog Discount'!L17*(-SlimlineDiscount)+SlimFullBlindLabour</f>
        <v>58.736220904761907</v>
      </c>
      <c r="M17" s="15">
        <f>'[21]SlimLine with Prog Discount'!M17+'[21]SlimLine with Prog Discount'!M17*(-SlimlineDiscount)+SlimFullBlindLabour</f>
        <v>60.038952209956705</v>
      </c>
    </row>
    <row r="18" spans="1:13" ht="20.100000000000001" customHeight="1" x14ac:dyDescent="0.2">
      <c r="A18" s="13">
        <f>[21]Sumary!Q14</f>
        <v>1.6</v>
      </c>
      <c r="B18" s="14">
        <f>[21]Sumary!R14</f>
        <v>62.99212598425197</v>
      </c>
      <c r="C18" s="15">
        <f>'[21]SlimLine with Prog Discount'!C18+'[21]SlimLine with Prog Discount'!C18*(-SlimlineDiscount)+SlimFullBlindLabour</f>
        <v>19.69588891774892</v>
      </c>
      <c r="D18" s="15">
        <f>'[21]SlimLine with Prog Discount'!D18+'[21]SlimLine with Prog Discount'!D18*(-SlimlineDiscount)+SlimFullBlindLabour</f>
        <v>25.769816709956714</v>
      </c>
      <c r="E18" s="15">
        <f>'[21]SlimLine with Prog Discount'!E18+'[21]SlimLine with Prog Discount'!E18*(-SlimlineDiscount)+SlimFullBlindLabour</f>
        <v>31.843744502164505</v>
      </c>
      <c r="F18" s="15">
        <f>'[21]SlimLine with Prog Discount'!F18+'[21]SlimLine with Prog Discount'!F18*(-SlimlineDiscount)+SlimFullBlindLabour</f>
        <v>39.178562294372298</v>
      </c>
      <c r="G18" s="15">
        <f>'[21]SlimLine with Prog Discount'!G18+'[21]SlimLine with Prog Discount'!G18*(-SlimlineDiscount)+SlimFullBlindLabour</f>
        <v>45.252490086580089</v>
      </c>
      <c r="H18" s="15">
        <f>'[21]SlimLine with Prog Discount'!H18+'[21]SlimLine with Prog Discount'!H18*(-SlimlineDiscount)+SlimFullBlindLabour</f>
        <v>48.976763651515149</v>
      </c>
      <c r="I18" s="15">
        <f>'[21]SlimLine with Prog Discount'!I18+'[21]SlimLine with Prog Discount'!I18*(-SlimlineDiscount)+SlimFullBlindLabour</f>
        <v>54.74699505411256</v>
      </c>
      <c r="J18" s="15">
        <f>'[21]SlimLine with Prog Discount'!J18+'[21]SlimLine with Prog Discount'!J18*(-SlimlineDiscount)+SlimFullBlindLabour</f>
        <v>60.51722645670997</v>
      </c>
      <c r="K18" s="15">
        <f>'[21]SlimLine with Prog Discount'!K18+'[21]SlimLine with Prog Discount'!K18*(-SlimlineDiscount)+SlimFullBlindLabour</f>
        <v>63.026714463203476</v>
      </c>
      <c r="L18" s="15">
        <f>'[21]SlimLine with Prog Discount'!L18+'[21]SlimLine with Prog Discount'!L18*(-SlimlineDiscount)+SlimFullBlindLabour</f>
        <v>68.493249476190471</v>
      </c>
      <c r="M18" s="15">
        <f>'[21]SlimLine with Prog Discount'!M18+'[21]SlimLine with Prog Discount'!M18*(-SlimlineDiscount)+SlimFullBlindLabour</f>
        <v>70.091648313852801</v>
      </c>
    </row>
    <row r="19" spans="1:13" ht="20.100000000000001" customHeight="1" x14ac:dyDescent="0.2">
      <c r="A19" s="13">
        <f>[21]Sumary!Q15</f>
        <v>2</v>
      </c>
      <c r="B19" s="14">
        <f>[21]Sumary!R15</f>
        <v>78.740157480314963</v>
      </c>
      <c r="C19" s="15">
        <f>'[21]SlimLine with Prog Discount'!C19+'[21]SlimLine with Prog Discount'!C19*(-SlimlineDiscount)+SlimFullBlindLabour</f>
        <v>21.667005800865809</v>
      </c>
      <c r="D19" s="15">
        <f>'[21]SlimLine with Prog Discount'!D19+'[21]SlimLine with Prog Discount'!D19*(-SlimlineDiscount)+SlimFullBlindLabour</f>
        <v>28.726492034632038</v>
      </c>
      <c r="E19" s="15">
        <f>'[21]SlimLine with Prog Discount'!E19+'[21]SlimLine with Prog Discount'!E19*(-SlimlineDiscount)+SlimFullBlindLabour</f>
        <v>35.785978268398274</v>
      </c>
      <c r="F19" s="15">
        <f>'[21]SlimLine with Prog Discount'!F19+'[21]SlimLine with Prog Discount'!F19*(-SlimlineDiscount)+SlimFullBlindLabour</f>
        <v>44.106354502164507</v>
      </c>
      <c r="G19" s="15">
        <f>'[21]SlimLine with Prog Discount'!G19+'[21]SlimLine with Prog Discount'!G19*(-SlimlineDiscount)+SlimFullBlindLabour</f>
        <v>51.165840735930736</v>
      </c>
      <c r="H19" s="15">
        <f>'[21]SlimLine with Prog Discount'!H19+'[21]SlimLine with Prog Discount'!H19*(-SlimlineDiscount)+SlimFullBlindLabour</f>
        <v>55.53072728787879</v>
      </c>
      <c r="I19" s="15">
        <f>'[21]SlimLine with Prog Discount'!I19+'[21]SlimLine with Prog Discount'!I19*(-SlimlineDiscount)+SlimFullBlindLabour</f>
        <v>62.237239209956719</v>
      </c>
      <c r="J19" s="15">
        <f>'[21]SlimLine with Prog Discount'!J19+'[21]SlimLine with Prog Discount'!J19*(-SlimlineDiscount)+SlimFullBlindLabour</f>
        <v>68.943751132034635</v>
      </c>
      <c r="K19" s="15">
        <f>'[21]SlimLine with Prog Discount'!K19+'[21]SlimLine with Prog Discount'!K19*(-SlimlineDiscount)+SlimFullBlindLabour</f>
        <v>71.89674043722944</v>
      </c>
      <c r="L19" s="15">
        <f>'[21]SlimLine with Prog Discount'!L19+'[21]SlimLine with Prog Discount'!L19*(-SlimlineDiscount)+SlimFullBlindLabour</f>
        <v>78.250278047619062</v>
      </c>
      <c r="M19" s="15">
        <f>'[21]SlimLine with Prog Discount'!M19+'[21]SlimLine with Prog Discount'!M19*(-SlimlineDiscount)+SlimFullBlindLabour</f>
        <v>80.144344417748911</v>
      </c>
    </row>
    <row r="20" spans="1:13" ht="20.100000000000001" customHeight="1" x14ac:dyDescent="0.2">
      <c r="A20" s="13">
        <f>[21]Sumary!Q16</f>
        <v>2.4</v>
      </c>
      <c r="B20" s="14">
        <f>[21]Sumary!R16</f>
        <v>94.488188976377955</v>
      </c>
      <c r="C20" s="15">
        <f>'[21]SlimLine with Prog Discount'!C20+'[21]SlimLine with Prog Discount'!C20*(-SlimlineDiscount)+SlimFullBlindLabour</f>
        <v>23.638122683982687</v>
      </c>
      <c r="D20" s="15">
        <f>'[21]SlimLine with Prog Discount'!D20+'[21]SlimLine with Prog Discount'!D20*(-SlimlineDiscount)+SlimFullBlindLabour</f>
        <v>31.683167359307362</v>
      </c>
      <c r="E20" s="15">
        <f>'[21]SlimLine with Prog Discount'!E20+'[21]SlimLine with Prog Discount'!E20*(-SlimlineDiscount)+SlimFullBlindLabour</f>
        <v>39.728212034632037</v>
      </c>
      <c r="F20" s="15">
        <f>'[21]SlimLine with Prog Discount'!F20+'[21]SlimLine with Prog Discount'!F20*(-SlimlineDiscount)+SlimFullBlindLabour</f>
        <v>49.034146709956708</v>
      </c>
      <c r="G20" s="15">
        <f>'[21]SlimLine with Prog Discount'!G20+'[21]SlimLine with Prog Discount'!G20*(-SlimlineDiscount)+SlimFullBlindLabour</f>
        <v>57.079191385281391</v>
      </c>
      <c r="H20" s="15">
        <f>'[21]SlimLine with Prog Discount'!H20+'[21]SlimLine with Prog Discount'!H20*(-SlimlineDiscount)+SlimFullBlindLabour</f>
        <v>62.084690924242423</v>
      </c>
      <c r="I20" s="15">
        <f>'[21]SlimLine with Prog Discount'!I20+'[21]SlimLine with Prog Discount'!I20*(-SlimlineDiscount)+SlimFullBlindLabour</f>
        <v>69.72748336580085</v>
      </c>
      <c r="J20" s="15">
        <f>'[21]SlimLine with Prog Discount'!J20+'[21]SlimLine with Prog Discount'!J20*(-SlimlineDiscount)+SlimFullBlindLabour</f>
        <v>77.370275807359306</v>
      </c>
      <c r="K20" s="15">
        <f>'[21]SlimLine with Prog Discount'!K20+'[21]SlimLine with Prog Discount'!K20*(-SlimlineDiscount)+SlimFullBlindLabour</f>
        <v>80.766766411255418</v>
      </c>
      <c r="L20" s="15">
        <f>'[21]SlimLine with Prog Discount'!L20+'[21]SlimLine with Prog Discount'!L20*(-SlimlineDiscount)+SlimFullBlindLabour</f>
        <v>88.007306619047625</v>
      </c>
      <c r="M20" s="15">
        <f>'[21]SlimLine with Prog Discount'!M20+'[21]SlimLine with Prog Discount'!M20*(-SlimlineDiscount)+SlimFullBlindLabour</f>
        <v>90.197040521645022</v>
      </c>
    </row>
    <row r="21" spans="1:13" ht="20.100000000000001" customHeight="1" x14ac:dyDescent="0.2">
      <c r="A21" s="13">
        <f>[21]Sumary!Q17</f>
        <v>2.8</v>
      </c>
      <c r="B21" s="14">
        <f>[21]Sumary!R17</f>
        <v>110.23622047244095</v>
      </c>
      <c r="C21" s="15">
        <f>'[21]SlimLine with Prog Discount'!C21+'[21]SlimLine with Prog Discount'!C21*(-SlimlineDiscount)+SlimFullBlindLabour</f>
        <v>25.609239567099571</v>
      </c>
      <c r="D21" s="15">
        <f>'[21]SlimLine with Prog Discount'!D21+'[21]SlimLine with Prog Discount'!D21*(-SlimlineDiscount)+SlimFullBlindLabour</f>
        <v>34.639842683982685</v>
      </c>
      <c r="E21" s="15">
        <f>'[21]SlimLine with Prog Discount'!E21+'[21]SlimLine with Prog Discount'!E21*(-SlimlineDiscount)+SlimFullBlindLabour</f>
        <v>43.670445800865799</v>
      </c>
      <c r="F21" s="15">
        <f>'[21]SlimLine with Prog Discount'!F21+'[21]SlimLine with Prog Discount'!F21*(-SlimlineDiscount)+SlimFullBlindLabour</f>
        <v>53.961938917748931</v>
      </c>
      <c r="G21" s="15">
        <f>'[21]SlimLine with Prog Discount'!G21+'[21]SlimLine with Prog Discount'!G21*(-SlimlineDiscount)+SlimFullBlindLabour</f>
        <v>62.992542034632031</v>
      </c>
      <c r="H21" s="15">
        <f>'[21]SlimLine with Prog Discount'!H21+'[21]SlimLine with Prog Discount'!H21*(-SlimlineDiscount)+SlimFullBlindLabour</f>
        <v>68.638654560606057</v>
      </c>
      <c r="I21" s="15">
        <f>'[21]SlimLine with Prog Discount'!I21+'[21]SlimLine with Prog Discount'!I21*(-SlimlineDiscount)+SlimFullBlindLabour</f>
        <v>77.217727521645017</v>
      </c>
      <c r="J21" s="15">
        <f>'[21]SlimLine with Prog Discount'!J21+'[21]SlimLine with Prog Discount'!J21*(-SlimlineDiscount)+SlimFullBlindLabour</f>
        <v>85.796800482683977</v>
      </c>
      <c r="K21" s="15">
        <f>'[21]SlimLine with Prog Discount'!K21+'[21]SlimLine with Prog Discount'!K21*(-SlimlineDiscount)+SlimFullBlindLabour</f>
        <v>89.636792385281396</v>
      </c>
      <c r="L21" s="15">
        <f>'[21]SlimLine with Prog Discount'!L21+'[21]SlimLine with Prog Discount'!L21*(-SlimlineDiscount)+SlimFullBlindLabour</f>
        <v>97.764335190476203</v>
      </c>
      <c r="M21" s="15">
        <f>'[21]SlimLine with Prog Discount'!M21+'[21]SlimLine with Prog Discount'!M21*(-SlimlineDiscount)+SlimFullBlindLabour</f>
        <v>100.2497366255411</v>
      </c>
    </row>
    <row r="22" spans="1:13" ht="20.100000000000001" customHeight="1" x14ac:dyDescent="0.2">
      <c r="A22" s="13">
        <f>[21]Sumary!Q18</f>
        <v>3.2</v>
      </c>
      <c r="B22" s="14">
        <f>[21]Sumary!R18</f>
        <v>125.98425196850394</v>
      </c>
      <c r="C22" s="15">
        <f>'[21]SlimLine with Prog Discount'!C22+'[21]SlimLine with Prog Discount'!C22*(-SlimlineDiscount)+SlimFullBlindLabour</f>
        <v>27.580356450216456</v>
      </c>
      <c r="D22" s="15">
        <f>'[21]SlimLine with Prog Discount'!D22+'[21]SlimLine with Prog Discount'!D22*(-SlimlineDiscount)+SlimFullBlindLabour</f>
        <v>37.596518008658016</v>
      </c>
      <c r="E22" s="15">
        <f>'[21]SlimLine with Prog Discount'!E22+'[21]SlimLine with Prog Discount'!E22*(-SlimlineDiscount)+SlimFullBlindLabour</f>
        <v>47.612679567099576</v>
      </c>
      <c r="F22" s="15">
        <f>'[21]SlimLine with Prog Discount'!F22+'[21]SlimLine with Prog Discount'!F22*(-SlimlineDiscount)+SlimFullBlindLabour</f>
        <v>58.88973112554114</v>
      </c>
      <c r="G22" s="15">
        <f>'[21]SlimLine with Prog Discount'!G22+'[21]SlimLine with Prog Discount'!G22*(-SlimlineDiscount)+SlimFullBlindLabour</f>
        <v>68.905892683982685</v>
      </c>
      <c r="H22" s="15">
        <f>'[21]SlimLine with Prog Discount'!H22+'[21]SlimLine with Prog Discount'!H22*(-SlimlineDiscount)+SlimFullBlindLabour</f>
        <v>75.19261819696969</v>
      </c>
      <c r="I22" s="15">
        <f>'[21]SlimLine with Prog Discount'!I22+'[21]SlimLine with Prog Discount'!I22*(-SlimlineDiscount)+SlimFullBlindLabour</f>
        <v>84.707971677489198</v>
      </c>
      <c r="J22" s="15">
        <f>'[21]SlimLine with Prog Discount'!J22+'[21]SlimLine with Prog Discount'!J22*(-SlimlineDiscount)+SlimFullBlindLabour</f>
        <v>94.223325158008663</v>
      </c>
      <c r="K22" s="15">
        <f>'[21]SlimLine with Prog Discount'!K22+'[21]SlimLine with Prog Discount'!K22*(-SlimlineDiscount)+SlimFullBlindLabour</f>
        <v>98.506818359307374</v>
      </c>
      <c r="L22" s="15">
        <f>'[21]SlimLine with Prog Discount'!L22+'[21]SlimLine with Prog Discount'!L22*(-SlimlineDiscount)+SlimFullBlindLabour</f>
        <v>107.52136376190477</v>
      </c>
      <c r="M22" s="15">
        <f>'[21]SlimLine with Prog Discount'!M22+'[21]SlimLine with Prog Discount'!M22*(-SlimlineDiscount)+SlimFullBlindLabour</f>
        <v>110.30243272943723</v>
      </c>
    </row>
    <row r="23" spans="1:13" ht="20.100000000000001" customHeight="1" x14ac:dyDescent="0.2">
      <c r="A23" s="17">
        <f>[21]Sumary!Q19</f>
        <v>3.6</v>
      </c>
      <c r="B23" s="18">
        <f>[21]Sumary!R19</f>
        <v>141.73228346456693</v>
      </c>
      <c r="C23" s="15">
        <f>'[21]SlimLine with Prog Discount'!C23+'[21]SlimLine with Prog Discount'!C23*(-SlimlineDiscount)+SlimFullBlindLabour</f>
        <v>29.551473333333341</v>
      </c>
      <c r="D23" s="15">
        <f>'[21]SlimLine with Prog Discount'!D23+'[21]SlimLine with Prog Discount'!D23*(-SlimlineDiscount)+SlimFullBlindLabour</f>
        <v>40.553193333333333</v>
      </c>
      <c r="E23" s="15">
        <f>'[21]SlimLine with Prog Discount'!E23+'[21]SlimLine with Prog Discount'!E23*(-SlimlineDiscount)+SlimFullBlindLabour</f>
        <v>51.554913333333339</v>
      </c>
      <c r="F23" s="15">
        <f>'[21]SlimLine with Prog Discount'!F23+'[21]SlimLine with Prog Discount'!F23*(-SlimlineDiscount)+SlimFullBlindLabour</f>
        <v>63.817523333333341</v>
      </c>
      <c r="G23" s="15">
        <f>'[21]SlimLine with Prog Discount'!G23+'[21]SlimLine with Prog Discount'!G23*(-SlimlineDiscount)+SlimFullBlindLabour</f>
        <v>74.819243333333318</v>
      </c>
      <c r="H23" s="15">
        <f>'[21]SlimLine with Prog Discount'!H23+'[21]SlimLine with Prog Discount'!H23*(-SlimlineDiscount)+SlimFullBlindLabour</f>
        <v>81.746581833333323</v>
      </c>
      <c r="I23" s="15">
        <f>'[21]SlimLine with Prog Discount'!I23+'[21]SlimLine with Prog Discount'!I23*(-SlimlineDiscount)+SlimFullBlindLabour</f>
        <v>92.198215833333322</v>
      </c>
      <c r="J23" s="15">
        <f>'[21]SlimLine with Prog Discount'!J23+'[21]SlimLine with Prog Discount'!J23*(-SlimlineDiscount)+SlimFullBlindLabour</f>
        <v>102.64984983333335</v>
      </c>
      <c r="K23" s="15">
        <f>'[21]SlimLine with Prog Discount'!K23+'[21]SlimLine with Prog Discount'!K23*(-SlimlineDiscount)+SlimFullBlindLabour</f>
        <v>107.37684433333334</v>
      </c>
      <c r="L23" s="15">
        <f>'[21]SlimLine with Prog Discount'!L23+'[21]SlimLine with Prog Discount'!L23*(-SlimlineDiscount)+SlimFullBlindLabour</f>
        <v>117.27839233333334</v>
      </c>
      <c r="M23" s="15">
        <f>'[21]SlimLine with Prog Discount'!M23+'[21]SlimLine with Prog Discount'!M23*(-SlimlineDiscount)+SlimFullBlindLabour</f>
        <v>120.35512883333332</v>
      </c>
    </row>
    <row r="24" spans="1:13" ht="20.100000000000001" customHeight="1" x14ac:dyDescent="0.2">
      <c r="A24" s="17">
        <f>[21]Sumary!Q20</f>
        <v>4</v>
      </c>
      <c r="B24" s="18">
        <f>[21]Sumary!R20</f>
        <v>157.48031496062993</v>
      </c>
      <c r="C24" s="15">
        <f>'[21]SlimLine with Prog Discount'!C24+'[21]SlimLine with Prog Discount'!C24*(-SlimlineDiscount)+SlimFullBlindLabour</f>
        <v>31.522590216450219</v>
      </c>
      <c r="D24" s="15">
        <f>'[21]SlimLine with Prog Discount'!D24+'[21]SlimLine with Prog Discount'!D24*(-SlimlineDiscount)+SlimFullBlindLabour</f>
        <v>43.509868658008656</v>
      </c>
      <c r="E24" s="15">
        <f>'[21]SlimLine with Prog Discount'!E24+'[21]SlimLine with Prog Discount'!E24*(-SlimlineDiscount)+SlimFullBlindLabour</f>
        <v>55.497147099567101</v>
      </c>
      <c r="F24" s="15">
        <f>'[21]SlimLine with Prog Discount'!F24+'[21]SlimLine with Prog Discount'!F24*(-SlimlineDiscount)+SlimFullBlindLabour</f>
        <v>68.745315541125535</v>
      </c>
      <c r="G24" s="15">
        <f>'[21]SlimLine with Prog Discount'!G24+'[21]SlimLine with Prog Discount'!G24*(-SlimlineDiscount)+SlimFullBlindLabour</f>
        <v>80.73259398268398</v>
      </c>
      <c r="H24" s="15">
        <f>'[21]SlimLine with Prog Discount'!H24+'[21]SlimLine with Prog Discount'!H24*(-SlimlineDiscount)+SlimFullBlindLabour</f>
        <v>88.300545469696957</v>
      </c>
      <c r="I24" s="15">
        <f>'[21]SlimLine with Prog Discount'!I24+'[21]SlimLine with Prog Discount'!I24*(-SlimlineDiscount)+SlimFullBlindLabour</f>
        <v>99.68845998917746</v>
      </c>
      <c r="J24" s="15">
        <f>'[21]SlimLine with Prog Discount'!J24+'[21]SlimLine with Prog Discount'!J24*(-SlimlineDiscount)+SlimFullBlindLabour</f>
        <v>111.07637450865801</v>
      </c>
      <c r="K24" s="15">
        <f>'[21]SlimLine with Prog Discount'!K24+'[21]SlimLine with Prog Discount'!K24*(-SlimlineDiscount)+SlimFullBlindLabour</f>
        <v>116.24687030735932</v>
      </c>
      <c r="L24" s="15">
        <f>'[21]SlimLine with Prog Discount'!L24+'[21]SlimLine with Prog Discount'!L24*(-SlimlineDiscount)+SlimFullBlindLabour</f>
        <v>127.03542090476191</v>
      </c>
      <c r="M24" s="15">
        <f>'[21]SlimLine with Prog Discount'!M24+'[21]SlimLine with Prog Discount'!M24*(-SlimlineDiscount)+SlimFullBlindLabour</f>
        <v>130.40782493722944</v>
      </c>
    </row>
    <row r="25" spans="1:13" ht="20.100000000000001" customHeight="1" x14ac:dyDescent="0.2">
      <c r="A25" s="1" t="s">
        <v>4</v>
      </c>
    </row>
    <row r="26" spans="1:13" ht="20.100000000000001" customHeight="1" x14ac:dyDescent="0.2">
      <c r="A26" s="500" t="s">
        <v>1</v>
      </c>
      <c r="B26" s="501"/>
      <c r="C26" s="7">
        <f>[21]Sumary!S10</f>
        <v>0.8</v>
      </c>
      <c r="D26" s="7">
        <f>[21]Sumary!T10</f>
        <v>1.2</v>
      </c>
      <c r="E26" s="7">
        <f>[21]Sumary!U10</f>
        <v>1.6</v>
      </c>
      <c r="F26" s="7">
        <f>[21]Sumary!V10</f>
        <v>2</v>
      </c>
      <c r="G26" s="7">
        <f>[21]Sumary!W10</f>
        <v>2.4</v>
      </c>
      <c r="H26" s="8">
        <f>[21]Sumary!X10</f>
        <v>2.8</v>
      </c>
      <c r="I26" s="8">
        <f>[21]Sumary!Y10</f>
        <v>3.2</v>
      </c>
      <c r="J26" s="8">
        <f>[21]Sumary!Z10</f>
        <v>3.6</v>
      </c>
      <c r="K26" s="8">
        <f>[21]Sumary!AA10</f>
        <v>4</v>
      </c>
      <c r="L26" s="8">
        <f>[21]Sumary!AB10</f>
        <v>4.4000000000000004</v>
      </c>
      <c r="M26" s="8">
        <f>[21]Sumary!AC10</f>
        <v>4.8</v>
      </c>
    </row>
    <row r="27" spans="1:13" ht="20.100000000000001" customHeight="1" x14ac:dyDescent="0.2">
      <c r="A27" s="9"/>
      <c r="B27" s="10" t="s">
        <v>2</v>
      </c>
      <c r="C27" s="11">
        <f>[21]Sumary!S11</f>
        <v>31.496062992125985</v>
      </c>
      <c r="D27" s="11">
        <f>[21]Sumary!T11</f>
        <v>47.244094488188978</v>
      </c>
      <c r="E27" s="11">
        <f>[21]Sumary!U11</f>
        <v>62.99212598425197</v>
      </c>
      <c r="F27" s="11">
        <f>[21]Sumary!V11</f>
        <v>78.740157480314963</v>
      </c>
      <c r="G27" s="11">
        <f>[21]Sumary!W11</f>
        <v>94.488188976377955</v>
      </c>
      <c r="H27" s="12">
        <f>[21]Sumary!X11</f>
        <v>110.23622047244095</v>
      </c>
      <c r="I27" s="12">
        <f>[21]Sumary!Y11</f>
        <v>125.98425196850394</v>
      </c>
      <c r="J27" s="12">
        <f>[21]Sumary!Z11</f>
        <v>141.73228346456693</v>
      </c>
      <c r="K27" s="12">
        <f>[21]Sumary!AA11</f>
        <v>157.48031496062993</v>
      </c>
      <c r="L27" s="12">
        <f>[21]Sumary!AB11</f>
        <v>173.22834645669292</v>
      </c>
      <c r="M27" s="12">
        <f>[21]Sumary!AC11</f>
        <v>188.97637795275591</v>
      </c>
    </row>
    <row r="28" spans="1:13" ht="20.100000000000001" customHeight="1" x14ac:dyDescent="0.2">
      <c r="A28" s="13">
        <f>[21]Sumary!Q12</f>
        <v>0.8</v>
      </c>
      <c r="B28" s="14">
        <f>[21]Sumary!R12</f>
        <v>31.496062992125985</v>
      </c>
      <c r="C28" s="15">
        <f>'[21]SlimLine with Prog Discount'!C28+'[21]SlimLine with Prog Discount'!C28*(-SlimlineDiscount)+SlimFullBlindLabour</f>
        <v>17.233264502164502</v>
      </c>
      <c r="D28" s="15">
        <f>'[21]SlimLine with Prog Discount'!D28+'[21]SlimLine with Prog Discount'!D28*(-SlimlineDiscount)+SlimFullBlindLabour</f>
        <v>22.075880086580092</v>
      </c>
      <c r="E28" s="15">
        <f>'[21]SlimLine with Prog Discount'!E28+'[21]SlimLine with Prog Discount'!E28*(-SlimlineDiscount)+SlimFullBlindLabour</f>
        <v>26.918495670995675</v>
      </c>
      <c r="F28" s="15">
        <f>'[21]SlimLine with Prog Discount'!F28+'[21]SlimLine with Prog Discount'!F28*(-SlimlineDiscount)+SlimFullBlindLabour</f>
        <v>33.022001255411261</v>
      </c>
      <c r="G28" s="15">
        <f>'[21]SlimLine with Prog Discount'!G28+'[21]SlimLine with Prog Discount'!G28*(-SlimlineDiscount)+SlimFullBlindLabour</f>
        <v>37.864616839826837</v>
      </c>
      <c r="H28" s="15">
        <f>'[21]SlimLine with Prog Discount'!H28+'[21]SlimLine with Prog Discount'!H28*(-SlimlineDiscount)+SlimFullBlindLabour</f>
        <v>40.788537469696962</v>
      </c>
      <c r="I28" s="15">
        <f>'[21]SlimLine with Prog Discount'!I28+'[21]SlimLine with Prog Discount'!I28*(-SlimlineDiscount)+SlimFullBlindLabour</f>
        <v>45.389022274891772</v>
      </c>
      <c r="J28" s="15">
        <f>'[21]SlimLine with Prog Discount'!J28+'[21]SlimLine with Prog Discount'!J28*(-SlimlineDiscount)+SlimFullBlindLabour</f>
        <v>49.989507080086575</v>
      </c>
      <c r="K28" s="15">
        <f>'[21]SlimLine with Prog Discount'!K28+'[21]SlimLine with Prog Discount'!K28*(-SlimlineDiscount)+SlimFullBlindLabour</f>
        <v>51.944904593073595</v>
      </c>
      <c r="L28" s="15">
        <f>'[21]SlimLine with Prog Discount'!L28+'[21]SlimLine with Prog Discount'!L28*(-SlimlineDiscount)+SlimFullBlindLabour</f>
        <v>56.303258619047618</v>
      </c>
      <c r="M28" s="15">
        <f>'[21]SlimLine with Prog Discount'!M28+'[21]SlimLine with Prog Discount'!M28*(-SlimlineDiscount)+SlimFullBlindLabour</f>
        <v>57.532263794372291</v>
      </c>
    </row>
    <row r="29" spans="1:13" ht="20.100000000000001" customHeight="1" x14ac:dyDescent="0.2">
      <c r="A29" s="13">
        <f>[21]Sumary!Q13</f>
        <v>1.2</v>
      </c>
      <c r="B29" s="14">
        <f>[21]Sumary!R13</f>
        <v>47.244094488188978</v>
      </c>
      <c r="C29" s="15">
        <f>'[21]SlimLine with Prog Discount'!C29+'[21]SlimLine with Prog Discount'!C29*(-SlimlineDiscount)+SlimFullBlindLabour</f>
        <v>19.865659307359309</v>
      </c>
      <c r="D29" s="15">
        <f>'[21]SlimLine with Prog Discount'!D29+'[21]SlimLine with Prog Discount'!D29*(-SlimlineDiscount)+SlimFullBlindLabour</f>
        <v>26.024472294372295</v>
      </c>
      <c r="E29" s="15">
        <f>'[21]SlimLine with Prog Discount'!E29+'[21]SlimLine with Prog Discount'!E29*(-SlimlineDiscount)+SlimFullBlindLabour</f>
        <v>32.183285281385281</v>
      </c>
      <c r="F29" s="15">
        <f>'[21]SlimLine with Prog Discount'!F29+'[21]SlimLine with Prog Discount'!F29*(-SlimlineDiscount)+SlimFullBlindLabour</f>
        <v>39.602988268398271</v>
      </c>
      <c r="G29" s="15">
        <f>'[21]SlimLine with Prog Discount'!G29+'[21]SlimLine with Prog Discount'!G29*(-SlimlineDiscount)+SlimFullBlindLabour</f>
        <v>45.76180125541125</v>
      </c>
      <c r="H29" s="15">
        <f>'[21]SlimLine with Prog Discount'!H29+'[21]SlimLine with Prog Discount'!H29*(-SlimlineDiscount)+SlimFullBlindLabour</f>
        <v>49.541250196969699</v>
      </c>
      <c r="I29" s="15">
        <f>'[21]SlimLine with Prog Discount'!I29+'[21]SlimLine with Prog Discount'!I29*(-SlimlineDiscount)+SlimFullBlindLabour</f>
        <v>55.39212253463203</v>
      </c>
      <c r="J29" s="15">
        <f>'[21]SlimLine with Prog Discount'!J29+'[21]SlimLine with Prog Discount'!J29*(-SlimlineDiscount)+SlimFullBlindLabour</f>
        <v>61.242994872294375</v>
      </c>
      <c r="K29" s="15">
        <f>'[21]SlimLine with Prog Discount'!K29+'[21]SlimLine with Prog Discount'!K29*(-SlimlineDiscount)+SlimFullBlindLabour</f>
        <v>63.790681216450224</v>
      </c>
      <c r="L29" s="15">
        <f>'[21]SlimLine with Prog Discount'!L29+'[21]SlimLine with Prog Discount'!L29*(-SlimlineDiscount)+SlimFullBlindLabour</f>
        <v>69.333612904761893</v>
      </c>
      <c r="M29" s="15">
        <f>'[21]SlimLine with Prog Discount'!M29+'[21]SlimLine with Prog Discount'!M29*(-SlimlineDiscount)+SlimFullBlindLabour</f>
        <v>70.957477300865776</v>
      </c>
    </row>
    <row r="30" spans="1:13" ht="20.100000000000001" customHeight="1" x14ac:dyDescent="0.2">
      <c r="A30" s="13">
        <f>[21]Sumary!Q14</f>
        <v>1.6</v>
      </c>
      <c r="B30" s="14">
        <f>[21]Sumary!R14</f>
        <v>62.99212598425197</v>
      </c>
      <c r="C30" s="15">
        <f>'[21]SlimLine with Prog Discount'!C30+'[21]SlimLine with Prog Discount'!C30*(-SlimlineDiscount)+SlimFullBlindLabour</f>
        <v>22.498054112554115</v>
      </c>
      <c r="D30" s="15">
        <f>'[21]SlimLine with Prog Discount'!D30+'[21]SlimLine with Prog Discount'!D30*(-SlimlineDiscount)+SlimFullBlindLabour</f>
        <v>29.973064502164505</v>
      </c>
      <c r="E30" s="15">
        <f>'[21]SlimLine with Prog Discount'!E30+'[21]SlimLine with Prog Discount'!E30*(-SlimlineDiscount)+SlimFullBlindLabour</f>
        <v>37.448074891774901</v>
      </c>
      <c r="F30" s="15">
        <f>'[21]SlimLine with Prog Discount'!F30+'[21]SlimLine with Prog Discount'!F30*(-SlimlineDiscount)+SlimFullBlindLabour</f>
        <v>46.18397528138528</v>
      </c>
      <c r="G30" s="15">
        <f>'[21]SlimLine with Prog Discount'!G30+'[21]SlimLine with Prog Discount'!G30*(-SlimlineDiscount)+SlimFullBlindLabour</f>
        <v>53.658985670995669</v>
      </c>
      <c r="H30" s="15">
        <f>'[21]SlimLine with Prog Discount'!H30+'[21]SlimLine with Prog Discount'!H30*(-SlimlineDiscount)+SlimFullBlindLabour</f>
        <v>58.293962924242422</v>
      </c>
      <c r="I30" s="15">
        <f>'[21]SlimLine with Prog Discount'!I30+'[21]SlimLine with Prog Discount'!I30*(-SlimlineDiscount)+SlimFullBlindLabour</f>
        <v>65.395222794372287</v>
      </c>
      <c r="J30" s="15">
        <f>'[21]SlimLine with Prog Discount'!J30+'[21]SlimLine with Prog Discount'!J30*(-SlimlineDiscount)+SlimFullBlindLabour</f>
        <v>72.496482664502167</v>
      </c>
      <c r="K30" s="15">
        <f>'[21]SlimLine with Prog Discount'!K30+'[21]SlimLine with Prog Discount'!K30*(-SlimlineDiscount)+SlimFullBlindLabour</f>
        <v>75.636457839826846</v>
      </c>
      <c r="L30" s="15">
        <f>'[21]SlimLine with Prog Discount'!L30+'[21]SlimLine with Prog Discount'!L30*(-SlimlineDiscount)+SlimFullBlindLabour</f>
        <v>82.363967190476188</v>
      </c>
      <c r="M30" s="15">
        <f>'[21]SlimLine with Prog Discount'!M30+'[21]SlimLine with Prog Discount'!M30*(-SlimlineDiscount)+SlimFullBlindLabour</f>
        <v>84.382690807359296</v>
      </c>
    </row>
    <row r="31" spans="1:13" ht="20.100000000000001" customHeight="1" x14ac:dyDescent="0.2">
      <c r="A31" s="13">
        <f>[21]Sumary!Q15</f>
        <v>2</v>
      </c>
      <c r="B31" s="14">
        <f>[21]Sumary!R15</f>
        <v>78.740157480314963</v>
      </c>
      <c r="C31" s="15">
        <f>'[21]SlimLine with Prog Discount'!C31+'[21]SlimLine with Prog Discount'!C31*(-SlimlineDiscount)+SlimFullBlindLabour</f>
        <v>25.130448917748922</v>
      </c>
      <c r="D31" s="15">
        <f>'[21]SlimLine with Prog Discount'!D31+'[21]SlimLine with Prog Discount'!D31*(-SlimlineDiscount)+SlimFullBlindLabour</f>
        <v>33.921656709956707</v>
      </c>
      <c r="E31" s="15">
        <f>'[21]SlimLine with Prog Discount'!E31+'[21]SlimLine with Prog Discount'!E31*(-SlimlineDiscount)+SlimFullBlindLabour</f>
        <v>42.712864502164507</v>
      </c>
      <c r="F31" s="15">
        <f>'[21]SlimLine with Prog Discount'!F31+'[21]SlimLine with Prog Discount'!F31*(-SlimlineDiscount)+SlimFullBlindLabour</f>
        <v>52.764962294372296</v>
      </c>
      <c r="G31" s="15">
        <f>'[21]SlimLine with Prog Discount'!G31+'[21]SlimLine with Prog Discount'!G31*(-SlimlineDiscount)+SlimFullBlindLabour</f>
        <v>61.556170086580074</v>
      </c>
      <c r="H31" s="15">
        <f>'[21]SlimLine with Prog Discount'!H31+'[21]SlimLine with Prog Discount'!H31*(-SlimlineDiscount)+SlimFullBlindLabour</f>
        <v>67.046675651515159</v>
      </c>
      <c r="I31" s="15">
        <f>'[21]SlimLine with Prog Discount'!I31+'[21]SlimLine with Prog Discount'!I31*(-SlimlineDiscount)+SlimFullBlindLabour</f>
        <v>75.398323054112538</v>
      </c>
      <c r="J31" s="15">
        <f>'[21]SlimLine with Prog Discount'!J31+'[21]SlimLine with Prog Discount'!J31*(-SlimlineDiscount)+SlimFullBlindLabour</f>
        <v>83.74997045670996</v>
      </c>
      <c r="K31" s="15">
        <f>'[21]SlimLine with Prog Discount'!K31+'[21]SlimLine with Prog Discount'!K31*(-SlimlineDiscount)+SlimFullBlindLabour</f>
        <v>87.482234463203469</v>
      </c>
      <c r="L31" s="15">
        <f>'[21]SlimLine with Prog Discount'!L31+'[21]SlimLine with Prog Discount'!L31*(-SlimlineDiscount)+SlimFullBlindLabour</f>
        <v>95.394321476190498</v>
      </c>
      <c r="M31" s="15">
        <f>'[21]SlimLine with Prog Discount'!M31+'[21]SlimLine with Prog Discount'!M31*(-SlimlineDiscount)+SlimFullBlindLabour</f>
        <v>97.807904313852802</v>
      </c>
    </row>
    <row r="32" spans="1:13" ht="20.100000000000001" customHeight="1" x14ac:dyDescent="0.2">
      <c r="A32" s="13">
        <f>[21]Sumary!Q16</f>
        <v>2.4</v>
      </c>
      <c r="B32" s="14">
        <f>[21]Sumary!R16</f>
        <v>94.488188976377955</v>
      </c>
      <c r="C32" s="15">
        <f>'[21]SlimLine with Prog Discount'!C32+'[21]SlimLine with Prog Discount'!C32*(-SlimlineDiscount)+SlimFullBlindLabour</f>
        <v>27.762843722943728</v>
      </c>
      <c r="D32" s="15">
        <f>'[21]SlimLine with Prog Discount'!D32+'[21]SlimLine with Prog Discount'!D32*(-SlimlineDiscount)+SlimFullBlindLabour</f>
        <v>37.870248917748917</v>
      </c>
      <c r="E32" s="15">
        <f>'[21]SlimLine with Prog Discount'!E32+'[21]SlimLine with Prog Discount'!E32*(-SlimlineDiscount)+SlimFullBlindLabour</f>
        <v>47.977654112554113</v>
      </c>
      <c r="F32" s="15">
        <f>'[21]SlimLine with Prog Discount'!F32+'[21]SlimLine with Prog Discount'!F32*(-SlimlineDiscount)+SlimFullBlindLabour</f>
        <v>59.345949307359312</v>
      </c>
      <c r="G32" s="15">
        <f>'[21]SlimLine with Prog Discount'!G32+'[21]SlimLine with Prog Discount'!G32*(-SlimlineDiscount)+SlimFullBlindLabour</f>
        <v>69.453354502164487</v>
      </c>
      <c r="H32" s="15">
        <f>'[21]SlimLine with Prog Discount'!H32+'[21]SlimLine with Prog Discount'!H32*(-SlimlineDiscount)+SlimFullBlindLabour</f>
        <v>75.799388378787867</v>
      </c>
      <c r="I32" s="15">
        <f>'[21]SlimLine with Prog Discount'!I32+'[21]SlimLine with Prog Discount'!I32*(-SlimlineDiscount)+SlimFullBlindLabour</f>
        <v>85.401423313852803</v>
      </c>
      <c r="J32" s="15">
        <f>'[21]SlimLine with Prog Discount'!J32+'[21]SlimLine with Prog Discount'!J32*(-SlimlineDiscount)+SlimFullBlindLabour</f>
        <v>95.003458248917752</v>
      </c>
      <c r="K32" s="15">
        <f>'[21]SlimLine with Prog Discount'!K32+'[21]SlimLine with Prog Discount'!K32*(-SlimlineDiscount)+SlimFullBlindLabour</f>
        <v>99.328011086580076</v>
      </c>
      <c r="L32" s="15">
        <f>'[21]SlimLine with Prog Discount'!L32+'[21]SlimLine with Prog Discount'!L32*(-SlimlineDiscount)+SlimFullBlindLabour</f>
        <v>108.42467576190477</v>
      </c>
      <c r="M32" s="15">
        <f>'[21]SlimLine with Prog Discount'!M32+'[21]SlimLine with Prog Discount'!M32*(-SlimlineDiscount)+SlimFullBlindLabour</f>
        <v>111.23311782034631</v>
      </c>
    </row>
    <row r="33" spans="1:13" ht="20.100000000000001" customHeight="1" x14ac:dyDescent="0.2">
      <c r="A33" s="13">
        <f>[21]Sumary!Q17</f>
        <v>2.8</v>
      </c>
      <c r="B33" s="14">
        <f>[21]Sumary!R17</f>
        <v>110.23622047244095</v>
      </c>
      <c r="C33" s="15">
        <f>'[21]SlimLine with Prog Discount'!C33+'[21]SlimLine with Prog Discount'!C33*(-SlimlineDiscount)+SlimFullBlindLabour</f>
        <v>30.395238528138528</v>
      </c>
      <c r="D33" s="15">
        <f>'[21]SlimLine with Prog Discount'!D33+'[21]SlimLine with Prog Discount'!D33*(-SlimlineDiscount)+SlimFullBlindLabour</f>
        <v>41.818841125541127</v>
      </c>
      <c r="E33" s="15">
        <f>'[21]SlimLine with Prog Discount'!E33+'[21]SlimLine with Prog Discount'!E33*(-SlimlineDiscount)+SlimFullBlindLabour</f>
        <v>53.242443722943726</v>
      </c>
      <c r="F33" s="15">
        <f>'[21]SlimLine with Prog Discount'!F33+'[21]SlimLine with Prog Discount'!F33*(-SlimlineDiscount)+SlimFullBlindLabour</f>
        <v>65.926936320346314</v>
      </c>
      <c r="G33" s="15">
        <f>'[21]SlimLine with Prog Discount'!G33+'[21]SlimLine with Prog Discount'!G33*(-SlimlineDiscount)+SlimFullBlindLabour</f>
        <v>77.350538917748921</v>
      </c>
      <c r="H33" s="15">
        <f>'[21]SlimLine with Prog Discount'!H33+'[21]SlimLine with Prog Discount'!H33*(-SlimlineDiscount)+SlimFullBlindLabour</f>
        <v>84.55210110606059</v>
      </c>
      <c r="I33" s="15">
        <f>'[21]SlimLine with Prog Discount'!I33+'[21]SlimLine with Prog Discount'!I33*(-SlimlineDiscount)+SlimFullBlindLabour</f>
        <v>95.404523573593053</v>
      </c>
      <c r="J33" s="15">
        <f>'[21]SlimLine with Prog Discount'!J33+'[21]SlimLine with Prog Discount'!J33*(-SlimlineDiscount)+SlimFullBlindLabour</f>
        <v>106.25694604112553</v>
      </c>
      <c r="K33" s="15">
        <f>'[21]SlimLine with Prog Discount'!K33+'[21]SlimLine with Prog Discount'!K33*(-SlimlineDiscount)+SlimFullBlindLabour</f>
        <v>111.1737877099567</v>
      </c>
      <c r="L33" s="15">
        <f>'[21]SlimLine with Prog Discount'!L33+'[21]SlimLine with Prog Discount'!L33*(-SlimlineDiscount)+SlimFullBlindLabour</f>
        <v>121.45503004761905</v>
      </c>
      <c r="M33" s="15">
        <f>'[21]SlimLine with Prog Discount'!M33+'[21]SlimLine with Prog Discount'!M33*(-SlimlineDiscount)+SlimFullBlindLabour</f>
        <v>124.65833132683983</v>
      </c>
    </row>
    <row r="34" spans="1:13" ht="20.100000000000001" customHeight="1" x14ac:dyDescent="0.2">
      <c r="A34" s="13">
        <f>[21]Sumary!Q18</f>
        <v>3.2</v>
      </c>
      <c r="B34" s="14">
        <f>[21]Sumary!R18</f>
        <v>125.98425196850394</v>
      </c>
      <c r="C34" s="15">
        <f>'[21]SlimLine with Prog Discount'!C34+'[21]SlimLine with Prog Discount'!C34*(-SlimlineDiscount)+SlimFullBlindLabour</f>
        <v>33.027633333333341</v>
      </c>
      <c r="D34" s="15">
        <f>'[21]SlimLine with Prog Discount'!D34+'[21]SlimLine with Prog Discount'!D34*(-SlimlineDiscount)+SlimFullBlindLabour</f>
        <v>45.767433333333337</v>
      </c>
      <c r="E34" s="15">
        <f>'[21]SlimLine with Prog Discount'!E34+'[21]SlimLine with Prog Discount'!E34*(-SlimlineDiscount)+SlimFullBlindLabour</f>
        <v>58.507233333333339</v>
      </c>
      <c r="F34" s="15">
        <f>'[21]SlimLine with Prog Discount'!F34+'[21]SlimLine with Prog Discount'!F34*(-SlimlineDiscount)+SlimFullBlindLabour</f>
        <v>72.507923333333338</v>
      </c>
      <c r="G34" s="15">
        <f>'[21]SlimLine with Prog Discount'!G34+'[21]SlimLine with Prog Discount'!G34*(-SlimlineDiscount)+SlimFullBlindLabour</f>
        <v>85.247723333333326</v>
      </c>
      <c r="H34" s="15">
        <f>'[21]SlimLine with Prog Discount'!H34+'[21]SlimLine with Prog Discount'!H34*(-SlimlineDiscount)+SlimFullBlindLabour</f>
        <v>93.304813833333327</v>
      </c>
      <c r="I34" s="15">
        <f>'[21]SlimLine with Prog Discount'!I34+'[21]SlimLine with Prog Discount'!I34*(-SlimlineDiscount)+SlimFullBlindLabour</f>
        <v>105.40762383333335</v>
      </c>
      <c r="J34" s="15">
        <f>'[21]SlimLine with Prog Discount'!J34+'[21]SlimLine with Prog Discount'!J34*(-SlimlineDiscount)+SlimFullBlindLabour</f>
        <v>117.51043383333331</v>
      </c>
      <c r="K34" s="15">
        <f>'[21]SlimLine with Prog Discount'!K34+'[21]SlimLine with Prog Discount'!K34*(-SlimlineDiscount)+SlimFullBlindLabour</f>
        <v>123.01956433333334</v>
      </c>
      <c r="L34" s="15">
        <f>'[21]SlimLine with Prog Discount'!L34+'[21]SlimLine with Prog Discount'!L34*(-SlimlineDiscount)+SlimFullBlindLabour</f>
        <v>134.48538433333334</v>
      </c>
      <c r="M34" s="15">
        <f>'[21]SlimLine with Prog Discount'!M34+'[21]SlimLine with Prog Discount'!M34*(-SlimlineDiscount)+SlimFullBlindLabour</f>
        <v>138.08354483333332</v>
      </c>
    </row>
    <row r="35" spans="1:13" ht="20.100000000000001" customHeight="1" x14ac:dyDescent="0.2">
      <c r="A35" s="17">
        <f>[21]Sumary!Q19</f>
        <v>3.6</v>
      </c>
      <c r="B35" s="18">
        <f>[21]Sumary!R19</f>
        <v>141.73228346456693</v>
      </c>
      <c r="C35" s="15">
        <f>'[21]SlimLine with Prog Discount'!C35+'[21]SlimLine with Prog Discount'!C35*(-SlimlineDiscount)+SlimFullBlindLabour</f>
        <v>35.660028138528141</v>
      </c>
      <c r="D35" s="15">
        <f>'[21]SlimLine with Prog Discount'!D35+'[21]SlimLine with Prog Discount'!D35*(-SlimlineDiscount)+SlimFullBlindLabour</f>
        <v>49.716025541125539</v>
      </c>
      <c r="E35" s="15">
        <f>'[21]SlimLine with Prog Discount'!E35+'[21]SlimLine with Prog Discount'!E35*(-SlimlineDiscount)+SlimFullBlindLabour</f>
        <v>63.772022943722945</v>
      </c>
      <c r="F35" s="15">
        <f>'[21]SlimLine with Prog Discount'!F35+'[21]SlimLine with Prog Discount'!F35*(-SlimlineDiscount)+SlimFullBlindLabour</f>
        <v>79.088910346320333</v>
      </c>
      <c r="G35" s="15">
        <f>'[21]SlimLine with Prog Discount'!G35+'[21]SlimLine with Prog Discount'!G35*(-SlimlineDiscount)+SlimFullBlindLabour</f>
        <v>93.144907748917731</v>
      </c>
      <c r="H35" s="15">
        <f>'[21]SlimLine with Prog Discount'!H35+'[21]SlimLine with Prog Discount'!H35*(-SlimlineDiscount)+SlimFullBlindLabour</f>
        <v>102.05752656060604</v>
      </c>
      <c r="I35" s="15">
        <f>'[21]SlimLine with Prog Discount'!I35+'[21]SlimLine with Prog Discount'!I35*(-SlimlineDiscount)+SlimFullBlindLabour</f>
        <v>115.4107240930736</v>
      </c>
      <c r="J35" s="15">
        <f>'[21]SlimLine with Prog Discount'!J35+'[21]SlimLine with Prog Discount'!J35*(-SlimlineDiscount)+SlimFullBlindLabour</f>
        <v>128.76392162554112</v>
      </c>
      <c r="K35" s="15">
        <f>'[21]SlimLine with Prog Discount'!K35+'[21]SlimLine with Prog Discount'!K35*(-SlimlineDiscount)+SlimFullBlindLabour</f>
        <v>134.86534095670996</v>
      </c>
      <c r="L35" s="15">
        <f>'[21]SlimLine with Prog Discount'!L35+'[21]SlimLine with Prog Discount'!L35*(-SlimlineDiscount)+SlimFullBlindLabour</f>
        <v>147.51573861904762</v>
      </c>
      <c r="M35" s="15">
        <f>'[21]SlimLine with Prog Discount'!M35+'[21]SlimLine with Prog Discount'!M35*(-SlimlineDiscount)+SlimFullBlindLabour</f>
        <v>151.50875833982681</v>
      </c>
    </row>
    <row r="36" spans="1:13" ht="20.100000000000001" customHeight="1" x14ac:dyDescent="0.2">
      <c r="A36" s="17">
        <f>[21]Sumary!Q20</f>
        <v>4</v>
      </c>
      <c r="B36" s="18">
        <f>[21]Sumary!R20</f>
        <v>157.48031496062993</v>
      </c>
      <c r="C36" s="15">
        <f>'[21]SlimLine with Prog Discount'!C36+'[21]SlimLine with Prog Discount'!C36*(-SlimlineDiscount)+SlimFullBlindLabour</f>
        <v>38.292422943722947</v>
      </c>
      <c r="D36" s="15">
        <f>'[21]SlimLine with Prog Discount'!D36+'[21]SlimLine with Prog Discount'!D36*(-SlimlineDiscount)+SlimFullBlindLabour</f>
        <v>53.664617748917742</v>
      </c>
      <c r="E36" s="15">
        <f>'[21]SlimLine with Prog Discount'!E36+'[21]SlimLine with Prog Discount'!E36*(-SlimlineDiscount)+SlimFullBlindLabour</f>
        <v>69.036812554112544</v>
      </c>
      <c r="F36" s="15">
        <f>'[21]SlimLine with Prog Discount'!F36+'[21]SlimLine with Prog Discount'!F36*(-SlimlineDiscount)+SlimFullBlindLabour</f>
        <v>85.669897359307342</v>
      </c>
      <c r="G36" s="15">
        <f>'[21]SlimLine with Prog Discount'!G36+'[21]SlimLine with Prog Discount'!G36*(-SlimlineDiscount)+SlimFullBlindLabour</f>
        <v>101.04209216450214</v>
      </c>
      <c r="H36" s="15">
        <f>'[21]SlimLine with Prog Discount'!H36+'[21]SlimLine with Prog Discount'!H36*(-SlimlineDiscount)+SlimFullBlindLabour</f>
        <v>110.81023928787874</v>
      </c>
      <c r="I36" s="15">
        <f>'[21]SlimLine with Prog Discount'!I36+'[21]SlimLine with Prog Discount'!I36*(-SlimlineDiscount)+SlimFullBlindLabour</f>
        <v>125.41382435281383</v>
      </c>
      <c r="J36" s="15">
        <f>'[21]SlimLine with Prog Discount'!J36+'[21]SlimLine with Prog Discount'!J36*(-SlimlineDiscount)+SlimFullBlindLabour</f>
        <v>140.01740941774892</v>
      </c>
      <c r="K36" s="15">
        <f>'[21]SlimLine with Prog Discount'!K36+'[21]SlimLine with Prog Discount'!K36*(-SlimlineDiscount)+SlimFullBlindLabour</f>
        <v>146.71111758008658</v>
      </c>
      <c r="L36" s="15">
        <f>'[21]SlimLine with Prog Discount'!L36+'[21]SlimLine with Prog Discount'!L36*(-SlimlineDiscount)+SlimFullBlindLabour</f>
        <v>160.54609290476193</v>
      </c>
      <c r="M36" s="15">
        <f>'[21]SlimLine with Prog Discount'!M36+'[21]SlimLine with Prog Discount'!M36*(-SlimlineDiscount)+SlimFullBlindLabour</f>
        <v>164.93397184632033</v>
      </c>
    </row>
    <row r="37" spans="1:13" ht="20.100000000000001" customHeight="1" x14ac:dyDescent="0.2">
      <c r="A37" s="21" t="s">
        <v>5</v>
      </c>
      <c r="B37" s="19"/>
      <c r="C37" s="19"/>
      <c r="D37" s="19"/>
      <c r="E37" s="22"/>
      <c r="F37" s="19"/>
      <c r="H37" s="19"/>
      <c r="I37" s="19"/>
      <c r="J37" s="19"/>
      <c r="K37" s="20"/>
      <c r="L37" s="20"/>
    </row>
    <row r="38" spans="1:13" ht="20.100000000000001" customHeight="1" x14ac:dyDescent="0.2">
      <c r="A38" s="500" t="s">
        <v>1</v>
      </c>
      <c r="B38" s="502"/>
      <c r="C38" s="24">
        <f>[21]Sumary!S10</f>
        <v>0.8</v>
      </c>
      <c r="D38" s="24">
        <f>[21]Sumary!T10</f>
        <v>1.2</v>
      </c>
      <c r="E38" s="24">
        <f>[21]Sumary!U10</f>
        <v>1.6</v>
      </c>
      <c r="F38" s="24">
        <f>[21]Sumary!V10</f>
        <v>2</v>
      </c>
      <c r="G38" s="24">
        <f>[21]Sumary!W10</f>
        <v>2.4</v>
      </c>
      <c r="H38" s="25">
        <f>[21]Sumary!X10</f>
        <v>2.8</v>
      </c>
      <c r="I38" s="25">
        <f>[21]Sumary!Y10</f>
        <v>3.2</v>
      </c>
      <c r="J38" s="25">
        <f>[21]Sumary!Z10</f>
        <v>3.6</v>
      </c>
      <c r="K38" s="25">
        <f>[21]Sumary!AA10</f>
        <v>4</v>
      </c>
      <c r="L38" s="25">
        <f>[21]Sumary!AB10</f>
        <v>4.4000000000000004</v>
      </c>
      <c r="M38" s="25">
        <f>[21]Sumary!AC10</f>
        <v>4.8</v>
      </c>
    </row>
    <row r="39" spans="1:13" ht="20.100000000000001" customHeight="1" x14ac:dyDescent="0.2">
      <c r="A39" s="9"/>
      <c r="B39" s="26" t="s">
        <v>2</v>
      </c>
      <c r="C39" s="29">
        <f>[21]Sumary!S11</f>
        <v>31.496062992125985</v>
      </c>
      <c r="D39" s="29">
        <f>[21]Sumary!T11</f>
        <v>47.244094488188978</v>
      </c>
      <c r="E39" s="29">
        <f>[21]Sumary!U11</f>
        <v>62.99212598425197</v>
      </c>
      <c r="F39" s="29">
        <f>[21]Sumary!V11</f>
        <v>78.740157480314963</v>
      </c>
      <c r="G39" s="29">
        <f>[21]Sumary!W11</f>
        <v>94.488188976377955</v>
      </c>
      <c r="H39" s="30">
        <f>[21]Sumary!X11</f>
        <v>110.23622047244095</v>
      </c>
      <c r="I39" s="30">
        <f>[21]Sumary!Y11</f>
        <v>125.98425196850394</v>
      </c>
      <c r="J39" s="30">
        <f>[21]Sumary!Z11</f>
        <v>141.73228346456693</v>
      </c>
      <c r="K39" s="30">
        <f>[21]Sumary!AA11</f>
        <v>157.48031496062993</v>
      </c>
      <c r="L39" s="30">
        <f>[21]Sumary!AB11</f>
        <v>173.22834645669292</v>
      </c>
      <c r="M39" s="30">
        <f>[21]Sumary!AC11</f>
        <v>188.97637795275591</v>
      </c>
    </row>
    <row r="40" spans="1:13" ht="20.100000000000001" customHeight="1" x14ac:dyDescent="0.2">
      <c r="A40" s="13">
        <f>[21]Sumary!Q12</f>
        <v>0.8</v>
      </c>
      <c r="B40" s="14">
        <f>[21]Sumary!R12</f>
        <v>31.496062992125985</v>
      </c>
      <c r="C40" s="15">
        <f>'[21]SlimLine with Prog Discount'!C40+'[21]SlimLine with Prog Discount'!C40*(-SlimlineDiscount)+SlimFullBlindLabour</f>
        <v>19.360202943722946</v>
      </c>
      <c r="D40" s="15">
        <f>'[21]SlimLine with Prog Discount'!D40+'[21]SlimLine with Prog Discount'!D40*(-SlimlineDiscount)+SlimFullBlindLabour</f>
        <v>25.266287748917748</v>
      </c>
      <c r="E40" s="15">
        <f>'[21]SlimLine with Prog Discount'!E40+'[21]SlimLine with Prog Discount'!E40*(-SlimlineDiscount)+SlimFullBlindLabour</f>
        <v>31.172372554112556</v>
      </c>
      <c r="F40" s="15">
        <f>'[21]SlimLine with Prog Discount'!F40+'[21]SlimLine with Prog Discount'!F40*(-SlimlineDiscount)+SlimFullBlindLabour</f>
        <v>38.339347359307361</v>
      </c>
      <c r="G40" s="15">
        <f>'[21]SlimLine with Prog Discount'!G40+'[21]SlimLine with Prog Discount'!G40*(-SlimlineDiscount)+SlimFullBlindLabour</f>
        <v>44.245432164502162</v>
      </c>
      <c r="H40" s="15">
        <f>'[21]SlimLine with Prog Discount'!H40+'[21]SlimLine with Prog Discount'!H40*(-SlimlineDiscount)+SlimFullBlindLabour</f>
        <v>47.860607787878777</v>
      </c>
      <c r="I40" s="15">
        <f>'[21]SlimLine with Prog Discount'!I40+'[21]SlimLine with Prog Discount'!I40*(-SlimlineDiscount)+SlimFullBlindLabour</f>
        <v>53.471388352813854</v>
      </c>
      <c r="J40" s="15">
        <f>'[21]SlimLine with Prog Discount'!J40+'[21]SlimLine with Prog Discount'!J40*(-SlimlineDiscount)+SlimFullBlindLabour</f>
        <v>59.082168917748916</v>
      </c>
      <c r="K40" s="15">
        <f>'[21]SlimLine with Prog Discount'!K40+'[21]SlimLine with Prog Discount'!K40*(-SlimlineDiscount)+SlimFullBlindLabour</f>
        <v>61.516127580086582</v>
      </c>
      <c r="L40" s="15">
        <f>'[21]SlimLine with Prog Discount'!L40+'[21]SlimLine with Prog Discount'!L40*(-SlimlineDiscount)+SlimFullBlindLabour</f>
        <v>66.831603904761906</v>
      </c>
      <c r="M40" s="15">
        <f>'[21]SlimLine with Prog Discount'!M40+'[21]SlimLine with Prog Discount'!M40*(-SlimlineDiscount)+SlimFullBlindLabour</f>
        <v>68.379649846320333</v>
      </c>
    </row>
    <row r="41" spans="1:13" ht="20.100000000000001" customHeight="1" x14ac:dyDescent="0.2">
      <c r="A41" s="13">
        <f>[21]Sumary!Q13</f>
        <v>1.2</v>
      </c>
      <c r="B41" s="14">
        <f>[21]Sumary!R13</f>
        <v>47.244094488188978</v>
      </c>
      <c r="C41" s="15">
        <f>'[21]SlimLine with Prog Discount'!C41+'[21]SlimLine with Prog Discount'!C41*(-SlimlineDiscount)+SlimFullBlindLabour</f>
        <v>22.94318476190476</v>
      </c>
      <c r="D41" s="15">
        <f>'[21]SlimLine with Prog Discount'!D41+'[21]SlimLine with Prog Discount'!D41*(-SlimlineDiscount)+SlimFullBlindLabour</f>
        <v>30.640760476190479</v>
      </c>
      <c r="E41" s="15">
        <f>'[21]SlimLine with Prog Discount'!E41+'[21]SlimLine with Prog Discount'!E41*(-SlimlineDiscount)+SlimFullBlindLabour</f>
        <v>38.338336190476191</v>
      </c>
      <c r="F41" s="15">
        <f>'[21]SlimLine with Prog Discount'!F41+'[21]SlimLine with Prog Discount'!F41*(-SlimlineDiscount)+SlimFullBlindLabour</f>
        <v>47.296801904761899</v>
      </c>
      <c r="G41" s="15">
        <f>'[21]SlimLine with Prog Discount'!G41+'[21]SlimLine with Prog Discount'!G41*(-SlimlineDiscount)+SlimFullBlindLabour</f>
        <v>54.994377619047619</v>
      </c>
      <c r="H41" s="15">
        <f>'[21]SlimLine with Prog Discount'!H41+'[21]SlimLine with Prog Discount'!H41*(-SlimlineDiscount)+SlimFullBlindLabour</f>
        <v>59.77402233333332</v>
      </c>
      <c r="I41" s="15">
        <f>'[21]SlimLine with Prog Discount'!I41+'[21]SlimLine with Prog Discount'!I41*(-SlimlineDiscount)+SlimFullBlindLabour</f>
        <v>67.086719261904747</v>
      </c>
      <c r="J41" s="15">
        <f>'[21]SlimLine with Prog Discount'!J41+'[21]SlimLine with Prog Discount'!J41*(-SlimlineDiscount)+SlimFullBlindLabour</f>
        <v>74.399416190476188</v>
      </c>
      <c r="K41" s="15">
        <f>'[21]SlimLine with Prog Discount'!K41+'[21]SlimLine with Prog Discount'!K41*(-SlimlineDiscount)+SlimFullBlindLabour</f>
        <v>77.639545761904756</v>
      </c>
      <c r="L41" s="15">
        <f>'[21]SlimLine with Prog Discount'!L41+'[21]SlimLine with Prog Discount'!L41*(-SlimlineDiscount)+SlimFullBlindLabour</f>
        <v>84.567363904761891</v>
      </c>
      <c r="M41" s="15">
        <f>'[21]SlimLine with Prog Discount'!M41+'[21]SlimLine with Prog Discount'!M41*(-SlimlineDiscount)+SlimFullBlindLabour</f>
        <v>86.652857119047596</v>
      </c>
    </row>
    <row r="42" spans="1:13" ht="20.100000000000001" customHeight="1" x14ac:dyDescent="0.2">
      <c r="A42" s="13">
        <f>[21]Sumary!Q14</f>
        <v>1.6</v>
      </c>
      <c r="B42" s="14">
        <f>[21]Sumary!R14</f>
        <v>62.99212598425197</v>
      </c>
      <c r="C42" s="15">
        <f>'[21]SlimLine with Prog Discount'!C42+'[21]SlimLine with Prog Discount'!C42*(-SlimlineDiscount)+SlimFullBlindLabour</f>
        <v>26.526166580086581</v>
      </c>
      <c r="D42" s="15">
        <f>'[21]SlimLine with Prog Discount'!D42+'[21]SlimLine with Prog Discount'!D42*(-SlimlineDiscount)+SlimFullBlindLabour</f>
        <v>36.015233203463204</v>
      </c>
      <c r="E42" s="15">
        <f>'[21]SlimLine with Prog Discount'!E42+'[21]SlimLine with Prog Discount'!E42*(-SlimlineDiscount)+SlimFullBlindLabour</f>
        <v>45.504299826839834</v>
      </c>
      <c r="F42" s="15">
        <f>'[21]SlimLine with Prog Discount'!F42+'[21]SlimLine with Prog Discount'!F42*(-SlimlineDiscount)+SlimFullBlindLabour</f>
        <v>56.254256450216452</v>
      </c>
      <c r="G42" s="15">
        <f>'[21]SlimLine with Prog Discount'!G42+'[21]SlimLine with Prog Discount'!G42*(-SlimlineDiscount)+SlimFullBlindLabour</f>
        <v>65.743323073593061</v>
      </c>
      <c r="H42" s="15">
        <f>'[21]SlimLine with Prog Discount'!H42+'[21]SlimLine with Prog Discount'!H42*(-SlimlineDiscount)+SlimFullBlindLabour</f>
        <v>71.687436878787864</v>
      </c>
      <c r="I42" s="15">
        <f>'[21]SlimLine with Prog Discount'!I42+'[21]SlimLine with Prog Discount'!I42*(-SlimlineDiscount)+SlimFullBlindLabour</f>
        <v>80.702050170995662</v>
      </c>
      <c r="J42" s="15">
        <f>'[21]SlimLine with Prog Discount'!J42+'[21]SlimLine with Prog Discount'!J42*(-SlimlineDiscount)+SlimFullBlindLabour</f>
        <v>89.71666346320346</v>
      </c>
      <c r="K42" s="15">
        <f>'[21]SlimLine with Prog Discount'!K42+'[21]SlimLine with Prog Discount'!K42*(-SlimlineDiscount)+SlimFullBlindLabour</f>
        <v>93.762963943722937</v>
      </c>
      <c r="L42" s="15">
        <f>'[21]SlimLine with Prog Discount'!L42+'[21]SlimLine with Prog Discount'!L42*(-SlimlineDiscount)+SlimFullBlindLabour</f>
        <v>102.3031239047619</v>
      </c>
      <c r="M42" s="15">
        <f>'[21]SlimLine with Prog Discount'!M42+'[21]SlimLine with Prog Discount'!M42*(-SlimlineDiscount)+SlimFullBlindLabour</f>
        <v>104.92606439177489</v>
      </c>
    </row>
    <row r="43" spans="1:13" ht="20.100000000000001" customHeight="1" x14ac:dyDescent="0.2">
      <c r="A43" s="13">
        <f>[21]Sumary!Q15</f>
        <v>2</v>
      </c>
      <c r="B43" s="14">
        <f>[21]Sumary!R15</f>
        <v>78.740157480314963</v>
      </c>
      <c r="C43" s="15">
        <f>'[21]SlimLine with Prog Discount'!C43+'[21]SlimLine with Prog Discount'!C43*(-SlimlineDiscount)+SlimFullBlindLabour</f>
        <v>30.109148398268403</v>
      </c>
      <c r="D43" s="15">
        <f>'[21]SlimLine with Prog Discount'!D43+'[21]SlimLine with Prog Discount'!D43*(-SlimlineDiscount)+SlimFullBlindLabour</f>
        <v>41.389705930735936</v>
      </c>
      <c r="E43" s="15">
        <f>'[21]SlimLine with Prog Discount'!E43+'[21]SlimLine with Prog Discount'!E43*(-SlimlineDiscount)+SlimFullBlindLabour</f>
        <v>52.670263463203462</v>
      </c>
      <c r="F43" s="15">
        <f>'[21]SlimLine with Prog Discount'!F43+'[21]SlimLine with Prog Discount'!F43*(-SlimlineDiscount)+SlimFullBlindLabour</f>
        <v>65.211710995670984</v>
      </c>
      <c r="G43" s="15">
        <f>'[21]SlimLine with Prog Discount'!G43+'[21]SlimLine with Prog Discount'!G43*(-SlimlineDiscount)+SlimFullBlindLabour</f>
        <v>76.492268528138538</v>
      </c>
      <c r="H43" s="15">
        <f>'[21]SlimLine with Prog Discount'!H43+'[21]SlimLine with Prog Discount'!H43*(-SlimlineDiscount)+SlimFullBlindLabour</f>
        <v>83.600851424242407</v>
      </c>
      <c r="I43" s="15">
        <f>'[21]SlimLine with Prog Discount'!I43+'[21]SlimLine with Prog Discount'!I43*(-SlimlineDiscount)+SlimFullBlindLabour</f>
        <v>94.317381080086562</v>
      </c>
      <c r="J43" s="15">
        <f>'[21]SlimLine with Prog Discount'!J43+'[21]SlimLine with Prog Discount'!J43*(-SlimlineDiscount)+SlimFullBlindLabour</f>
        <v>105.03391073593073</v>
      </c>
      <c r="K43" s="15">
        <f>'[21]SlimLine with Prog Discount'!K43+'[21]SlimLine with Prog Discount'!K43*(-SlimlineDiscount)+SlimFullBlindLabour</f>
        <v>109.88638212554113</v>
      </c>
      <c r="L43" s="15">
        <f>'[21]SlimLine with Prog Discount'!L43+'[21]SlimLine with Prog Discount'!L43*(-SlimlineDiscount)+SlimFullBlindLabour</f>
        <v>120.03888390476193</v>
      </c>
      <c r="M43" s="15">
        <f>'[21]SlimLine with Prog Discount'!M43+'[21]SlimLine with Prog Discount'!M43*(-SlimlineDiscount)+SlimFullBlindLabour</f>
        <v>123.19927166450218</v>
      </c>
    </row>
    <row r="44" spans="1:13" ht="20.100000000000001" customHeight="1" x14ac:dyDescent="0.2">
      <c r="A44" s="13">
        <f>[21]Sumary!Q16</f>
        <v>2.4</v>
      </c>
      <c r="B44" s="14">
        <f>[21]Sumary!R16</f>
        <v>94.488188976377955</v>
      </c>
      <c r="C44" s="15">
        <f>'[21]SlimLine with Prog Discount'!C44+'[21]SlimLine with Prog Discount'!C44*(-SlimlineDiscount)+SlimFullBlindLabour</f>
        <v>33.692130216450217</v>
      </c>
      <c r="D44" s="15">
        <f>'[21]SlimLine with Prog Discount'!D44+'[21]SlimLine with Prog Discount'!D44*(-SlimlineDiscount)+SlimFullBlindLabour</f>
        <v>46.764178658008653</v>
      </c>
      <c r="E44" s="15">
        <f>'[21]SlimLine with Prog Discount'!E44+'[21]SlimLine with Prog Discount'!E44*(-SlimlineDiscount)+SlimFullBlindLabour</f>
        <v>59.836227099567104</v>
      </c>
      <c r="F44" s="15">
        <f>'[21]SlimLine with Prog Discount'!F44+'[21]SlimLine with Prog Discount'!F44*(-SlimlineDiscount)+SlimFullBlindLabour</f>
        <v>74.169165541125523</v>
      </c>
      <c r="G44" s="15">
        <f>'[21]SlimLine with Prog Discount'!G44+'[21]SlimLine with Prog Discount'!G44*(-SlimlineDiscount)+SlimFullBlindLabour</f>
        <v>87.241213982683959</v>
      </c>
      <c r="H44" s="15">
        <f>'[21]SlimLine with Prog Discount'!H44+'[21]SlimLine with Prog Discount'!H44*(-SlimlineDiscount)+SlimFullBlindLabour</f>
        <v>95.51426596969695</v>
      </c>
      <c r="I44" s="15">
        <f>'[21]SlimLine with Prog Discount'!I44+'[21]SlimLine with Prog Discount'!I44*(-SlimlineDiscount)+SlimFullBlindLabour</f>
        <v>107.93271198917746</v>
      </c>
      <c r="J44" s="15">
        <f>'[21]SlimLine with Prog Discount'!J44+'[21]SlimLine with Prog Discount'!J44*(-SlimlineDiscount)+SlimFullBlindLabour</f>
        <v>120.35115800865802</v>
      </c>
      <c r="K44" s="15">
        <f>'[21]SlimLine with Prog Discount'!K44+'[21]SlimLine with Prog Discount'!K44*(-SlimlineDiscount)+SlimFullBlindLabour</f>
        <v>126.0098003073593</v>
      </c>
      <c r="L44" s="15">
        <f>'[21]SlimLine with Prog Discount'!L44+'[21]SlimLine with Prog Discount'!L44*(-SlimlineDiscount)+SlimFullBlindLabour</f>
        <v>137.77464390476194</v>
      </c>
      <c r="M44" s="15">
        <f>'[21]SlimLine with Prog Discount'!M44+'[21]SlimLine with Prog Discount'!M44*(-SlimlineDiscount)+SlimFullBlindLabour</f>
        <v>141.47247893722943</v>
      </c>
    </row>
    <row r="45" spans="1:13" ht="20.100000000000001" customHeight="1" x14ac:dyDescent="0.2">
      <c r="A45" s="13">
        <f>[21]Sumary!Q17</f>
        <v>2.8</v>
      </c>
      <c r="B45" s="14">
        <f>[21]Sumary!R17</f>
        <v>110.23622047244095</v>
      </c>
      <c r="C45" s="15">
        <f>'[21]SlimLine with Prog Discount'!C45+'[21]SlimLine with Prog Discount'!C45*(-SlimlineDiscount)+SlimFullBlindLabour</f>
        <v>37.275112034632038</v>
      </c>
      <c r="D45" s="15">
        <f>'[21]SlimLine with Prog Discount'!D45+'[21]SlimLine with Prog Discount'!D45*(-SlimlineDiscount)+SlimFullBlindLabour</f>
        <v>52.138651385281385</v>
      </c>
      <c r="E45" s="15">
        <f>'[21]SlimLine with Prog Discount'!E45+'[21]SlimLine with Prog Discount'!E45*(-SlimlineDiscount)+SlimFullBlindLabour</f>
        <v>67.002190735930739</v>
      </c>
      <c r="F45" s="15">
        <f>'[21]SlimLine with Prog Discount'!F45+'[21]SlimLine with Prog Discount'!F45*(-SlimlineDiscount)+SlimFullBlindLabour</f>
        <v>83.126620086580076</v>
      </c>
      <c r="G45" s="15">
        <f>'[21]SlimLine with Prog Discount'!G45+'[21]SlimLine with Prog Discount'!G45*(-SlimlineDiscount)+SlimFullBlindLabour</f>
        <v>97.990159437229423</v>
      </c>
      <c r="H45" s="15">
        <f>'[21]SlimLine with Prog Discount'!H45+'[21]SlimLine with Prog Discount'!H45*(-SlimlineDiscount)+SlimFullBlindLabour</f>
        <v>107.42768051515149</v>
      </c>
      <c r="I45" s="15">
        <f>'[21]SlimLine with Prog Discount'!I45+'[21]SlimLine with Prog Discount'!I45*(-SlimlineDiscount)+SlimFullBlindLabour</f>
        <v>121.54804289826841</v>
      </c>
      <c r="J45" s="15">
        <f>'[21]SlimLine with Prog Discount'!J45+'[21]SlimLine with Prog Discount'!J45*(-SlimlineDiscount)+SlimFullBlindLabour</f>
        <v>135.66840528138528</v>
      </c>
      <c r="K45" s="15">
        <f>'[21]SlimLine with Prog Discount'!K45+'[21]SlimLine with Prog Discount'!K45*(-SlimlineDiscount)+SlimFullBlindLabour</f>
        <v>142.13321848917749</v>
      </c>
      <c r="L45" s="15">
        <f>'[21]SlimLine with Prog Discount'!L45+'[21]SlimLine with Prog Discount'!L45*(-SlimlineDiscount)+SlimFullBlindLabour</f>
        <v>155.51040390476192</v>
      </c>
      <c r="M45" s="15">
        <f>'[21]SlimLine with Prog Discount'!M45+'[21]SlimLine with Prog Discount'!M45*(-SlimlineDiscount)+SlimFullBlindLabour</f>
        <v>159.74568620995669</v>
      </c>
    </row>
    <row r="46" spans="1:13" ht="20.100000000000001" customHeight="1" x14ac:dyDescent="0.2">
      <c r="A46" s="13">
        <f>[21]Sumary!Q18</f>
        <v>3.2</v>
      </c>
      <c r="B46" s="14">
        <f>[21]Sumary!R18</f>
        <v>125.98425196850394</v>
      </c>
      <c r="C46" s="15">
        <f>'[21]SlimLine with Prog Discount'!C46+'[21]SlimLine with Prog Discount'!C46*(-SlimlineDiscount)+SlimFullBlindLabour</f>
        <v>40.858093852813859</v>
      </c>
      <c r="D46" s="15">
        <f>'[21]SlimLine with Prog Discount'!D46+'[21]SlimLine with Prog Discount'!D46*(-SlimlineDiscount)+SlimFullBlindLabour</f>
        <v>57.513124112554117</v>
      </c>
      <c r="E46" s="15">
        <f>'[21]SlimLine with Prog Discount'!E46+'[21]SlimLine with Prog Discount'!E46*(-SlimlineDiscount)+SlimFullBlindLabour</f>
        <v>74.168154372294381</v>
      </c>
      <c r="F46" s="15">
        <f>'[21]SlimLine with Prog Discount'!F46+'[21]SlimLine with Prog Discount'!F46*(-SlimlineDiscount)+SlimFullBlindLabour</f>
        <v>92.084074632034628</v>
      </c>
      <c r="G46" s="15">
        <f>'[21]SlimLine with Prog Discount'!G46+'[21]SlimLine with Prog Discount'!G46*(-SlimlineDiscount)+SlimFullBlindLabour</f>
        <v>108.73910489177489</v>
      </c>
      <c r="H46" s="15">
        <f>'[21]SlimLine with Prog Discount'!H46+'[21]SlimLine with Prog Discount'!H46*(-SlimlineDiscount)+SlimFullBlindLabour</f>
        <v>119.34109506060604</v>
      </c>
      <c r="I46" s="15">
        <f>'[21]SlimLine with Prog Discount'!I46+'[21]SlimLine with Prog Discount'!I46*(-SlimlineDiscount)+SlimFullBlindLabour</f>
        <v>135.16337380735933</v>
      </c>
      <c r="J46" s="15">
        <f>'[21]SlimLine with Prog Discount'!J46+'[21]SlimLine with Prog Discount'!J46*(-SlimlineDiscount)+SlimFullBlindLabour</f>
        <v>150.98565255411259</v>
      </c>
      <c r="K46" s="15">
        <f>'[21]SlimLine with Prog Discount'!K46+'[21]SlimLine with Prog Discount'!K46*(-SlimlineDiscount)+SlimFullBlindLabour</f>
        <v>158.2566366709957</v>
      </c>
      <c r="L46" s="15">
        <f>'[21]SlimLine with Prog Discount'!L46+'[21]SlimLine with Prog Discount'!L46*(-SlimlineDiscount)+SlimFullBlindLabour</f>
        <v>173.24616390476194</v>
      </c>
      <c r="M46" s="15">
        <f>'[21]SlimLine with Prog Discount'!M46+'[21]SlimLine with Prog Discount'!M46*(-SlimlineDiscount)+SlimFullBlindLabour</f>
        <v>178.01889348268398</v>
      </c>
    </row>
    <row r="47" spans="1:13" ht="20.100000000000001" customHeight="1" x14ac:dyDescent="0.2">
      <c r="A47" s="17">
        <f>[21]Sumary!Q19</f>
        <v>3.6</v>
      </c>
      <c r="B47" s="18">
        <f>[21]Sumary!R19</f>
        <v>141.73228346456693</v>
      </c>
      <c r="C47" s="15">
        <f>'[21]SlimLine with Prog Discount'!C47+'[21]SlimLine with Prog Discount'!C47*(-SlimlineDiscount)+SlimFullBlindLabour</f>
        <v>44.441075670995666</v>
      </c>
      <c r="D47" s="15">
        <f>'[21]SlimLine with Prog Discount'!D47+'[21]SlimLine with Prog Discount'!D47*(-SlimlineDiscount)+SlimFullBlindLabour</f>
        <v>62.887596839826848</v>
      </c>
      <c r="E47" s="15">
        <f>'[21]SlimLine with Prog Discount'!E47+'[21]SlimLine with Prog Discount'!E47*(-SlimlineDiscount)+SlimFullBlindLabour</f>
        <v>81.334118008657995</v>
      </c>
      <c r="F47" s="15">
        <f>'[21]SlimLine with Prog Discount'!F47+'[21]SlimLine with Prog Discount'!F47*(-SlimlineDiscount)+SlimFullBlindLabour</f>
        <v>101.04152917748918</v>
      </c>
      <c r="G47" s="15">
        <f>'[21]SlimLine with Prog Discount'!G47+'[21]SlimLine with Prog Discount'!G47*(-SlimlineDiscount)+SlimFullBlindLabour</f>
        <v>119.48805034632035</v>
      </c>
      <c r="H47" s="15">
        <f>'[21]SlimLine with Prog Discount'!H47+'[21]SlimLine with Prog Discount'!H47*(-SlimlineDiscount)+SlimFullBlindLabour</f>
        <v>131.25450960606059</v>
      </c>
      <c r="I47" s="15">
        <f>'[21]SlimLine with Prog Discount'!I47+'[21]SlimLine with Prog Discount'!I47*(-SlimlineDiscount)+SlimFullBlindLabour</f>
        <v>148.77870471645022</v>
      </c>
      <c r="J47" s="15">
        <f>'[21]SlimLine with Prog Discount'!J47+'[21]SlimLine with Prog Discount'!J47*(-SlimlineDiscount)+SlimFullBlindLabour</f>
        <v>166.30289982683982</v>
      </c>
      <c r="K47" s="15">
        <f>'[21]SlimLine with Prog Discount'!K47+'[21]SlimLine with Prog Discount'!K47*(-SlimlineDiscount)+SlimFullBlindLabour</f>
        <v>174.38005485281388</v>
      </c>
      <c r="L47" s="15">
        <f>'[21]SlimLine with Prog Discount'!L47+'[21]SlimLine with Prog Discount'!L47*(-SlimlineDiscount)+SlimFullBlindLabour</f>
        <v>190.98192390476191</v>
      </c>
      <c r="M47" s="15">
        <f>'[21]SlimLine with Prog Discount'!M47+'[21]SlimLine with Prog Discount'!M47*(-SlimlineDiscount)+SlimFullBlindLabour</f>
        <v>196.29210075541127</v>
      </c>
    </row>
    <row r="48" spans="1:13" ht="20.100000000000001" customHeight="1" x14ac:dyDescent="0.2">
      <c r="A48" s="17">
        <f>[21]Sumary!Q20</f>
        <v>4</v>
      </c>
      <c r="B48" s="18">
        <f>[21]Sumary!R20</f>
        <v>157.48031496062993</v>
      </c>
      <c r="C48" s="15">
        <f>'[21]SlimLine with Prog Discount'!C48+'[21]SlimLine with Prog Discount'!C48*(-SlimlineDiscount)+SlimFullBlindLabour</f>
        <v>48.02405748917748</v>
      </c>
      <c r="D48" s="15">
        <f>'[21]SlimLine with Prog Discount'!D48+'[21]SlimLine with Prog Discount'!D48*(-SlimlineDiscount)+SlimFullBlindLabour</f>
        <v>68.262069567099559</v>
      </c>
      <c r="E48" s="15">
        <f>'[21]SlimLine with Prog Discount'!E48+'[21]SlimLine with Prog Discount'!E48*(-SlimlineDiscount)+SlimFullBlindLabour</f>
        <v>88.500081645021623</v>
      </c>
      <c r="F48" s="15">
        <f>'[21]SlimLine with Prog Discount'!F48+'[21]SlimLine with Prog Discount'!F48*(-SlimlineDiscount)+SlimFullBlindLabour</f>
        <v>109.99898372294372</v>
      </c>
      <c r="G48" s="15">
        <f>'[21]SlimLine with Prog Discount'!G48+'[21]SlimLine with Prog Discount'!G48*(-SlimlineDiscount)+SlimFullBlindLabour</f>
        <v>130.23699580086577</v>
      </c>
      <c r="H48" s="15">
        <f>'[21]SlimLine with Prog Discount'!H48+'[21]SlimLine with Prog Discount'!H48*(-SlimlineDiscount)+SlimFullBlindLabour</f>
        <v>143.16792415151514</v>
      </c>
      <c r="I48" s="15">
        <f>'[21]SlimLine with Prog Discount'!I48+'[21]SlimLine with Prog Discount'!I48*(-SlimlineDiscount)+SlimFullBlindLabour</f>
        <v>162.39403562554108</v>
      </c>
      <c r="J48" s="15">
        <f>'[21]SlimLine with Prog Discount'!J48+'[21]SlimLine with Prog Discount'!J48*(-SlimlineDiscount)+SlimFullBlindLabour</f>
        <v>181.62014709956711</v>
      </c>
      <c r="K48" s="15">
        <f>'[21]SlimLine with Prog Discount'!K48+'[21]SlimLine with Prog Discount'!K48*(-SlimlineDiscount)+SlimFullBlindLabour</f>
        <v>190.50347303463204</v>
      </c>
      <c r="L48" s="15">
        <f>'[21]SlimLine with Prog Discount'!L48+'[21]SlimLine with Prog Discount'!L48*(-SlimlineDiscount)+SlimFullBlindLabour</f>
        <v>208.71768390476191</v>
      </c>
      <c r="M48" s="15">
        <f>'[21]SlimLine with Prog Discount'!M48+'[21]SlimLine with Prog Discount'!M48*(-SlimlineDiscount)+SlimFullBlindLabour</f>
        <v>214.5653080281385</v>
      </c>
    </row>
    <row r="49" spans="1:42" ht="20.100000000000001" customHeight="1" x14ac:dyDescent="0.2">
      <c r="A49" s="21" t="s">
        <v>6</v>
      </c>
      <c r="B49" s="19"/>
      <c r="C49" s="19"/>
      <c r="D49" s="19"/>
      <c r="E49" s="22"/>
      <c r="F49" s="19"/>
      <c r="H49" s="19"/>
      <c r="I49" s="19"/>
      <c r="J49" s="19"/>
      <c r="K49" s="20"/>
      <c r="L49" s="20"/>
    </row>
    <row r="50" spans="1:42" ht="20.100000000000001" customHeight="1" x14ac:dyDescent="0.2">
      <c r="A50" s="5" t="s">
        <v>1</v>
      </c>
      <c r="B50" s="23"/>
      <c r="C50" s="24">
        <f>[21]Sumary!S10</f>
        <v>0.8</v>
      </c>
      <c r="D50" s="24">
        <f>[21]Sumary!T10</f>
        <v>1.2</v>
      </c>
      <c r="E50" s="24">
        <f>[21]Sumary!U10</f>
        <v>1.6</v>
      </c>
      <c r="F50" s="24">
        <f>[21]Sumary!V10</f>
        <v>2</v>
      </c>
      <c r="G50" s="24">
        <f>[21]Sumary!W10</f>
        <v>2.4</v>
      </c>
      <c r="H50" s="25">
        <f>[21]Sumary!X10</f>
        <v>2.8</v>
      </c>
      <c r="I50" s="25">
        <f>[21]Sumary!Y10</f>
        <v>3.2</v>
      </c>
      <c r="J50" s="25">
        <f>[21]Sumary!Z10</f>
        <v>3.6</v>
      </c>
      <c r="K50" s="25">
        <f>[21]Sumary!AA10</f>
        <v>4</v>
      </c>
      <c r="L50" s="25">
        <f>[21]Sumary!AB10</f>
        <v>4.4000000000000004</v>
      </c>
      <c r="M50" s="25">
        <f>[21]Sumary!AC10</f>
        <v>4.8</v>
      </c>
    </row>
    <row r="51" spans="1:42" ht="20.100000000000001" customHeight="1" x14ac:dyDescent="0.2">
      <c r="A51" s="9"/>
      <c r="B51" s="26" t="s">
        <v>2</v>
      </c>
      <c r="C51" s="29">
        <f>[21]Sumary!S11</f>
        <v>31.496062992125985</v>
      </c>
      <c r="D51" s="29">
        <f>[21]Sumary!T11</f>
        <v>47.244094488188978</v>
      </c>
      <c r="E51" s="29">
        <f>[21]Sumary!U11</f>
        <v>62.99212598425197</v>
      </c>
      <c r="F51" s="29">
        <f>[21]Sumary!V11</f>
        <v>78.740157480314963</v>
      </c>
      <c r="G51" s="29">
        <f>[21]Sumary!W11</f>
        <v>94.488188976377955</v>
      </c>
      <c r="H51" s="30">
        <f>[21]Sumary!X11</f>
        <v>110.23622047244095</v>
      </c>
      <c r="I51" s="30">
        <f>[21]Sumary!Y11</f>
        <v>125.98425196850394</v>
      </c>
      <c r="J51" s="30">
        <f>[21]Sumary!Z11</f>
        <v>141.73228346456693</v>
      </c>
      <c r="K51" s="30">
        <f>[21]Sumary!AA11</f>
        <v>157.48031496062993</v>
      </c>
      <c r="L51" s="30">
        <f>[21]Sumary!AB11</f>
        <v>173.22834645669292</v>
      </c>
      <c r="M51" s="30">
        <f>[21]Sumary!AC11</f>
        <v>188.97637795275591</v>
      </c>
    </row>
    <row r="52" spans="1:42" ht="20.100000000000001" customHeight="1" x14ac:dyDescent="0.2">
      <c r="A52" s="13">
        <f>[21]Sumary!Q12</f>
        <v>0.8</v>
      </c>
      <c r="B52" s="14">
        <f>[21]Sumary!R12</f>
        <v>31.496062992125985</v>
      </c>
      <c r="C52" s="15">
        <f>'[21]SlimLine with Prog Discount'!C52+'[21]SlimLine with Prog Discount'!C52*(-SlimlineDiscount)+SlimFullBlindLabour</f>
        <v>22.788122683982685</v>
      </c>
      <c r="D52" s="15">
        <f>'[21]SlimLine with Prog Discount'!D52+'[21]SlimLine with Prog Discount'!D52*(-SlimlineDiscount)+SlimFullBlindLabour</f>
        <v>30.408167359307356</v>
      </c>
      <c r="E52" s="15">
        <f>'[21]SlimLine with Prog Discount'!E52+'[21]SlimLine with Prog Discount'!E52*(-SlimlineDiscount)+SlimFullBlindLabour</f>
        <v>38.028212034632041</v>
      </c>
      <c r="F52" s="15">
        <f>'[21]SlimLine with Prog Discount'!F52+'[21]SlimLine with Prog Discount'!F52*(-SlimlineDiscount)+SlimFullBlindLabour</f>
        <v>46.909146709956708</v>
      </c>
      <c r="G52" s="15">
        <f>'[21]SlimLine with Prog Discount'!G52+'[21]SlimLine with Prog Discount'!G52*(-SlimlineDiscount)+SlimFullBlindLabour</f>
        <v>54.529191385281386</v>
      </c>
      <c r="H52" s="15">
        <f>'[21]SlimLine with Prog Discount'!H52+'[21]SlimLine with Prog Discount'!H52*(-SlimlineDiscount)+SlimFullBlindLabour</f>
        <v>59.258440924242421</v>
      </c>
      <c r="I52" s="15">
        <f>'[21]SlimLine with Prog Discount'!I52+'[21]SlimLine with Prog Discount'!I52*(-SlimlineDiscount)+SlimFullBlindLabour</f>
        <v>66.497483365800861</v>
      </c>
      <c r="J52" s="15">
        <f>'[21]SlimLine with Prog Discount'!J52+'[21]SlimLine with Prog Discount'!J52*(-SlimlineDiscount)+SlimFullBlindLabour</f>
        <v>73.736525807359286</v>
      </c>
      <c r="K52" s="15">
        <f>'[21]SlimLine with Prog Discount'!K52+'[21]SlimLine with Prog Discount'!K52*(-SlimlineDiscount)+SlimFullBlindLabour</f>
        <v>76.941766411255415</v>
      </c>
      <c r="L52" s="15">
        <f>'[21]SlimLine with Prog Discount'!L52+'[21]SlimLine with Prog Discount'!L52*(-SlimlineDiscount)+SlimFullBlindLabour</f>
        <v>83.799806619047615</v>
      </c>
      <c r="M52" s="15">
        <f>'[21]SlimLine with Prog Discount'!M52+'[21]SlimLine with Prog Discount'!M52*(-SlimlineDiscount)+SlimFullBlindLabour</f>
        <v>85.862040521645</v>
      </c>
      <c r="AP52" s="4" t="s">
        <v>36</v>
      </c>
    </row>
    <row r="53" spans="1:42" ht="20.100000000000001" customHeight="1" x14ac:dyDescent="0.2">
      <c r="A53" s="13">
        <f>[21]Sumary!Q13</f>
        <v>1.2</v>
      </c>
      <c r="B53" s="14">
        <f>[21]Sumary!R13</f>
        <v>47.244094488188978</v>
      </c>
      <c r="C53" s="15">
        <f>'[21]SlimLine with Prog Discount'!C53+'[21]SlimLine with Prog Discount'!C53*(-SlimlineDiscount)+SlimFullBlindLabour</f>
        <v>27.903135670995674</v>
      </c>
      <c r="D53" s="15">
        <f>'[21]SlimLine with Prog Discount'!D53+'[21]SlimLine with Prog Discount'!D53*(-SlimlineDiscount)+SlimFullBlindLabour</f>
        <v>38.080686839826846</v>
      </c>
      <c r="E53" s="15">
        <f>'[21]SlimLine with Prog Discount'!E53+'[21]SlimLine with Prog Discount'!E53*(-SlimlineDiscount)+SlimFullBlindLabour</f>
        <v>48.258238008658005</v>
      </c>
      <c r="F53" s="15">
        <f>'[21]SlimLine with Prog Discount'!F53+'[21]SlimLine with Prog Discount'!F53*(-SlimlineDiscount)+SlimFullBlindLabour</f>
        <v>59.696679177489173</v>
      </c>
      <c r="G53" s="15">
        <f>'[21]SlimLine with Prog Discount'!G53+'[21]SlimLine with Prog Discount'!G53*(-SlimlineDiscount)+SlimFullBlindLabour</f>
        <v>69.874230346320331</v>
      </c>
      <c r="H53" s="15">
        <f>'[21]SlimLine with Prog Discount'!H53+'[21]SlimLine with Prog Discount'!H53*(-SlimlineDiscount)+SlimFullBlindLabour</f>
        <v>76.265859106060589</v>
      </c>
      <c r="I53" s="15">
        <f>'[21]SlimLine with Prog Discount'!I53+'[21]SlimLine with Prog Discount'!I53*(-SlimlineDiscount)+SlimFullBlindLabour</f>
        <v>85.934532716450192</v>
      </c>
      <c r="J53" s="15">
        <f>'[21]SlimLine with Prog Discount'!J53+'[21]SlimLine with Prog Discount'!J53*(-SlimlineDiscount)+SlimFullBlindLabour</f>
        <v>95.603206326839825</v>
      </c>
      <c r="K53" s="15">
        <f>'[21]SlimLine with Prog Discount'!K53+'[21]SlimLine with Prog Discount'!K53*(-SlimlineDiscount)+SlimFullBlindLabour</f>
        <v>99.959324852813836</v>
      </c>
      <c r="L53" s="15">
        <f>'[21]SlimLine with Prog Discount'!L53+'[21]SlimLine with Prog Discount'!L53*(-SlimlineDiscount)+SlimFullBlindLabour</f>
        <v>109.1191209047619</v>
      </c>
      <c r="M53" s="15">
        <f>'[21]SlimLine with Prog Discount'!M53+'[21]SlimLine with Prog Discount'!M53*(-SlimlineDiscount)+SlimFullBlindLabour</f>
        <v>111.94860675541125</v>
      </c>
    </row>
    <row r="54" spans="1:42" ht="20.100000000000001" customHeight="1" x14ac:dyDescent="0.2">
      <c r="A54" s="13">
        <f>[21]Sumary!Q14</f>
        <v>1.6</v>
      </c>
      <c r="B54" s="14">
        <f>[21]Sumary!R14</f>
        <v>62.99212598425197</v>
      </c>
      <c r="C54" s="15">
        <f>'[21]SlimLine with Prog Discount'!C54+'[21]SlimLine with Prog Discount'!C54*(-SlimlineDiscount)+SlimFullBlindLabour</f>
        <v>33.018148658008663</v>
      </c>
      <c r="D54" s="15">
        <f>'[21]SlimLine with Prog Discount'!D54+'[21]SlimLine with Prog Discount'!D54*(-SlimlineDiscount)+SlimFullBlindLabour</f>
        <v>45.753206320346315</v>
      </c>
      <c r="E54" s="15">
        <f>'[21]SlimLine with Prog Discount'!E54+'[21]SlimLine with Prog Discount'!E54*(-SlimlineDiscount)+SlimFullBlindLabour</f>
        <v>58.488263982683982</v>
      </c>
      <c r="F54" s="15">
        <f>'[21]SlimLine with Prog Discount'!F54+'[21]SlimLine with Prog Discount'!F54*(-SlimlineDiscount)+SlimFullBlindLabour</f>
        <v>72.484211645021645</v>
      </c>
      <c r="G54" s="15">
        <f>'[21]SlimLine with Prog Discount'!G54+'[21]SlimLine with Prog Discount'!G54*(-SlimlineDiscount)+SlimFullBlindLabour</f>
        <v>85.219269307359298</v>
      </c>
      <c r="H54" s="15">
        <f>'[21]SlimLine with Prog Discount'!H54+'[21]SlimLine with Prog Discount'!H54*(-SlimlineDiscount)+SlimFullBlindLabour</f>
        <v>93.273277287878784</v>
      </c>
      <c r="I54" s="15">
        <f>'[21]SlimLine with Prog Discount'!I54+'[21]SlimLine with Prog Discount'!I54*(-SlimlineDiscount)+SlimFullBlindLabour</f>
        <v>105.37158206709955</v>
      </c>
      <c r="J54" s="15">
        <f>'[21]SlimLine with Prog Discount'!J54+'[21]SlimLine with Prog Discount'!J54*(-SlimlineDiscount)+SlimFullBlindLabour</f>
        <v>117.46988684632035</v>
      </c>
      <c r="K54" s="15">
        <f>'[21]SlimLine with Prog Discount'!K54+'[21]SlimLine with Prog Discount'!K54*(-SlimlineDiscount)+SlimFullBlindLabour</f>
        <v>122.97688329437229</v>
      </c>
      <c r="L54" s="15">
        <f>'[21]SlimLine with Prog Discount'!L54+'[21]SlimLine with Prog Discount'!L54*(-SlimlineDiscount)+SlimFullBlindLabour</f>
        <v>134.43843519047618</v>
      </c>
      <c r="M54" s="15">
        <f>'[21]SlimLine with Prog Discount'!M54+'[21]SlimLine with Prog Discount'!M54*(-SlimlineDiscount)+SlimFullBlindLabour</f>
        <v>138.03517298917751</v>
      </c>
    </row>
    <row r="55" spans="1:42" ht="20.100000000000001" customHeight="1" x14ac:dyDescent="0.2">
      <c r="A55" s="13">
        <f>[21]Sumary!Q15</f>
        <v>2</v>
      </c>
      <c r="B55" s="14">
        <f>[21]Sumary!R15</f>
        <v>78.740157480314963</v>
      </c>
      <c r="C55" s="15">
        <f>'[21]SlimLine with Prog Discount'!C55+'[21]SlimLine with Prog Discount'!C55*(-SlimlineDiscount)+SlimFullBlindLabour</f>
        <v>38.133161645021652</v>
      </c>
      <c r="D55" s="15">
        <f>'[21]SlimLine with Prog Discount'!D55+'[21]SlimLine with Prog Discount'!D55*(-SlimlineDiscount)+SlimFullBlindLabour</f>
        <v>53.425725800865798</v>
      </c>
      <c r="E55" s="15">
        <f>'[21]SlimLine with Prog Discount'!E55+'[21]SlimLine with Prog Discount'!E55*(-SlimlineDiscount)+SlimFullBlindLabour</f>
        <v>68.718289956709953</v>
      </c>
      <c r="F55" s="15">
        <f>'[21]SlimLine with Prog Discount'!F55+'[21]SlimLine with Prog Discount'!F55*(-SlimlineDiscount)+SlimFullBlindLabour</f>
        <v>85.271744112554103</v>
      </c>
      <c r="G55" s="15">
        <f>'[21]SlimLine with Prog Discount'!G55+'[21]SlimLine with Prog Discount'!G55*(-SlimlineDiscount)+SlimFullBlindLabour</f>
        <v>100.56430826839826</v>
      </c>
      <c r="H55" s="15">
        <f>'[21]SlimLine with Prog Discount'!H55+'[21]SlimLine with Prog Discount'!H55*(-SlimlineDiscount)+SlimFullBlindLabour</f>
        <v>110.28069546969698</v>
      </c>
      <c r="I55" s="15">
        <f>'[21]SlimLine with Prog Discount'!I55+'[21]SlimLine with Prog Discount'!I55*(-SlimlineDiscount)+SlimFullBlindLabour</f>
        <v>124.80863141774891</v>
      </c>
      <c r="J55" s="15">
        <f>'[21]SlimLine with Prog Discount'!J55+'[21]SlimLine with Prog Discount'!J55*(-SlimlineDiscount)+SlimFullBlindLabour</f>
        <v>139.33656736580087</v>
      </c>
      <c r="K55" s="15">
        <f>'[21]SlimLine with Prog Discount'!K55+'[21]SlimLine with Prog Discount'!K55*(-SlimlineDiscount)+SlimFullBlindLabour</f>
        <v>145.99444173593076</v>
      </c>
      <c r="L55" s="15">
        <f>'[21]SlimLine with Prog Discount'!L55+'[21]SlimLine with Prog Discount'!L55*(-SlimlineDiscount)+SlimFullBlindLabour</f>
        <v>159.7577494761905</v>
      </c>
      <c r="M55" s="15">
        <f>'[21]SlimLine with Prog Discount'!M55+'[21]SlimLine with Prog Discount'!M55*(-SlimlineDiscount)+SlimFullBlindLabour</f>
        <v>164.12173922294375</v>
      </c>
    </row>
    <row r="56" spans="1:42" ht="20.100000000000001" customHeight="1" x14ac:dyDescent="0.2">
      <c r="A56" s="13">
        <f>[21]Sumary!Q16</f>
        <v>2.4</v>
      </c>
      <c r="B56" s="14">
        <f>[21]Sumary!R16</f>
        <v>94.488188976377955</v>
      </c>
      <c r="C56" s="15">
        <f>'[21]SlimLine with Prog Discount'!C56+'[21]SlimLine with Prog Discount'!C56*(-SlimlineDiscount)+SlimFullBlindLabour</f>
        <v>43.248174632034633</v>
      </c>
      <c r="D56" s="15">
        <f>'[21]SlimLine with Prog Discount'!D56+'[21]SlimLine with Prog Discount'!D56*(-SlimlineDiscount)+SlimFullBlindLabour</f>
        <v>61.098245281385282</v>
      </c>
      <c r="E56" s="15">
        <f>'[21]SlimLine with Prog Discount'!E56+'[21]SlimLine with Prog Discount'!E56*(-SlimlineDiscount)+SlimFullBlindLabour</f>
        <v>78.94831593073593</v>
      </c>
      <c r="F56" s="15">
        <f>'[21]SlimLine with Prog Discount'!F56+'[21]SlimLine with Prog Discount'!F56*(-SlimlineDiscount)+SlimFullBlindLabour</f>
        <v>98.059276580086575</v>
      </c>
      <c r="G56" s="15">
        <f>'[21]SlimLine with Prog Discount'!G56+'[21]SlimLine with Prog Discount'!G56*(-SlimlineDiscount)+SlimFullBlindLabour</f>
        <v>115.90934722943723</v>
      </c>
      <c r="H56" s="15">
        <f>'[21]SlimLine with Prog Discount'!H56+'[21]SlimLine with Prog Discount'!H56*(-SlimlineDiscount)+SlimFullBlindLabour</f>
        <v>127.28811365151512</v>
      </c>
      <c r="I56" s="15">
        <f>'[21]SlimLine with Prog Discount'!I56+'[21]SlimLine with Prog Discount'!I56*(-SlimlineDiscount)+SlimFullBlindLabour</f>
        <v>144.24568076839827</v>
      </c>
      <c r="J56" s="15">
        <f>'[21]SlimLine with Prog Discount'!J56+'[21]SlimLine with Prog Discount'!J56*(-SlimlineDiscount)+SlimFullBlindLabour</f>
        <v>161.20324788528137</v>
      </c>
      <c r="K56" s="15">
        <f>'[21]SlimLine with Prog Discount'!K56+'[21]SlimLine with Prog Discount'!K56*(-SlimlineDiscount)+SlimFullBlindLabour</f>
        <v>169.01200017748917</v>
      </c>
      <c r="L56" s="15">
        <f>'[21]SlimLine with Prog Discount'!L56+'[21]SlimLine with Prog Discount'!L56*(-SlimlineDiscount)+SlimFullBlindLabour</f>
        <v>185.07706376190475</v>
      </c>
      <c r="M56" s="15">
        <f>'[21]SlimLine with Prog Discount'!M56+'[21]SlimLine with Prog Discount'!M56*(-SlimlineDiscount)+SlimFullBlindLabour</f>
        <v>190.20830545670998</v>
      </c>
    </row>
    <row r="57" spans="1:42" ht="20.100000000000001" customHeight="1" x14ac:dyDescent="0.2">
      <c r="A57" s="13">
        <f>[21]Sumary!Q17</f>
        <v>2.8</v>
      </c>
      <c r="B57" s="14">
        <f>[21]Sumary!R17</f>
        <v>110.23622047244095</v>
      </c>
      <c r="C57" s="15">
        <f>'[21]SlimLine with Prog Discount'!C57+'[21]SlimLine with Prog Discount'!C57*(-SlimlineDiscount)+SlimFullBlindLabour</f>
        <v>48.363187619047629</v>
      </c>
      <c r="D57" s="15">
        <f>'[21]SlimLine with Prog Discount'!D57+'[21]SlimLine with Prog Discount'!D57*(-SlimlineDiscount)+SlimFullBlindLabour</f>
        <v>68.770764761904758</v>
      </c>
      <c r="E57" s="15">
        <f>'[21]SlimLine with Prog Discount'!E57+'[21]SlimLine with Prog Discount'!E57*(-SlimlineDiscount)+SlimFullBlindLabour</f>
        <v>89.178341904761893</v>
      </c>
      <c r="F57" s="15">
        <f>'[21]SlimLine with Prog Discount'!F57+'[21]SlimLine with Prog Discount'!F57*(-SlimlineDiscount)+SlimFullBlindLabour</f>
        <v>110.84680904761903</v>
      </c>
      <c r="G57" s="15">
        <f>'[21]SlimLine with Prog Discount'!G57+'[21]SlimLine with Prog Discount'!G57*(-SlimlineDiscount)+SlimFullBlindLabour</f>
        <v>131.25438619047617</v>
      </c>
      <c r="H57" s="15">
        <f>'[21]SlimLine with Prog Discount'!H57+'[21]SlimLine with Prog Discount'!H57*(-SlimlineDiscount)+SlimFullBlindLabour</f>
        <v>144.29553183333331</v>
      </c>
      <c r="I57" s="15">
        <f>'[21]SlimLine with Prog Discount'!I57+'[21]SlimLine with Prog Discount'!I57*(-SlimlineDiscount)+SlimFullBlindLabour</f>
        <v>163.68273011904762</v>
      </c>
      <c r="J57" s="15">
        <f>'[21]SlimLine with Prog Discount'!J57+'[21]SlimLine with Prog Discount'!J57*(-SlimlineDiscount)+SlimFullBlindLabour</f>
        <v>183.0699284047619</v>
      </c>
      <c r="K57" s="15">
        <f>'[21]SlimLine with Prog Discount'!K57+'[21]SlimLine with Prog Discount'!K57*(-SlimlineDiscount)+SlimFullBlindLabour</f>
        <v>192.02955861904763</v>
      </c>
      <c r="L57" s="15">
        <f>'[21]SlimLine with Prog Discount'!L57+'[21]SlimLine with Prog Discount'!L57*(-SlimlineDiscount)+SlimFullBlindLabour</f>
        <v>210.39637804761907</v>
      </c>
      <c r="M57" s="15">
        <f>'[21]SlimLine with Prog Discount'!M57+'[21]SlimLine with Prog Discount'!M57*(-SlimlineDiscount)+SlimFullBlindLabour</f>
        <v>216.29487169047619</v>
      </c>
    </row>
    <row r="58" spans="1:42" ht="20.100000000000001" customHeight="1" x14ac:dyDescent="0.2">
      <c r="A58" s="13">
        <f>[21]Sumary!Q18</f>
        <v>3.2</v>
      </c>
      <c r="B58" s="14">
        <f>[21]Sumary!R18</f>
        <v>125.98425196850394</v>
      </c>
      <c r="C58" s="15">
        <f>'[21]SlimLine with Prog Discount'!C58+'[21]SlimLine with Prog Discount'!C58*(-SlimlineDiscount)+SlimFullBlindLabour</f>
        <v>53.478200606060618</v>
      </c>
      <c r="D58" s="15">
        <f>'[21]SlimLine with Prog Discount'!D58+'[21]SlimLine with Prog Discount'!D58*(-SlimlineDiscount)+SlimFullBlindLabour</f>
        <v>76.443284242424241</v>
      </c>
      <c r="E58" s="15">
        <f>'[21]SlimLine with Prog Discount'!E58+'[21]SlimLine with Prog Discount'!E58*(-SlimlineDiscount)+SlimFullBlindLabour</f>
        <v>99.408367878787885</v>
      </c>
      <c r="F58" s="15">
        <f>'[21]SlimLine with Prog Discount'!F58+'[21]SlimLine with Prog Discount'!F58*(-SlimlineDiscount)+SlimFullBlindLabour</f>
        <v>123.63434151515152</v>
      </c>
      <c r="G58" s="15">
        <f>'[21]SlimLine with Prog Discount'!G58+'[21]SlimLine with Prog Discount'!G58*(-SlimlineDiscount)+SlimFullBlindLabour</f>
        <v>146.59942515151513</v>
      </c>
      <c r="H58" s="15">
        <f>'[21]SlimLine with Prog Discount'!H58+'[21]SlimLine with Prog Discount'!H58*(-SlimlineDiscount)+SlimFullBlindLabour</f>
        <v>161.30295001515151</v>
      </c>
      <c r="I58" s="15">
        <f>'[21]SlimLine with Prog Discount'!I58+'[21]SlimLine with Prog Discount'!I58*(-SlimlineDiscount)+SlimFullBlindLabour</f>
        <v>183.11977946969699</v>
      </c>
      <c r="J58" s="15">
        <f>'[21]SlimLine with Prog Discount'!J58+'[21]SlimLine with Prog Discount'!J58*(-SlimlineDiscount)+SlimFullBlindLabour</f>
        <v>204.93660892424245</v>
      </c>
      <c r="K58" s="15">
        <f>'[21]SlimLine with Prog Discount'!K58+'[21]SlimLine with Prog Discount'!K58*(-SlimlineDiscount)+SlimFullBlindLabour</f>
        <v>215.04711706060607</v>
      </c>
      <c r="L58" s="15">
        <f>'[21]SlimLine with Prog Discount'!L58+'[21]SlimLine with Prog Discount'!L58*(-SlimlineDiscount)+SlimFullBlindLabour</f>
        <v>235.71569233333332</v>
      </c>
      <c r="M58" s="15">
        <f>'[21]SlimLine with Prog Discount'!M58+'[21]SlimLine with Prog Discount'!M58*(-SlimlineDiscount)+SlimFullBlindLabour</f>
        <v>242.38143792424242</v>
      </c>
    </row>
    <row r="59" spans="1:42" ht="20.100000000000001" customHeight="1" x14ac:dyDescent="0.2">
      <c r="A59" s="17">
        <f>[21]Sumary!Q19</f>
        <v>3.6</v>
      </c>
      <c r="B59" s="18">
        <f>[21]Sumary!R19</f>
        <v>141.73228346456693</v>
      </c>
      <c r="C59" s="15">
        <f>'[21]SlimLine with Prog Discount'!C59+'[21]SlimLine with Prog Discount'!C59*(-SlimlineDiscount)+SlimFullBlindLabour</f>
        <v>58.593213593073592</v>
      </c>
      <c r="D59" s="15">
        <f>'[21]SlimLine with Prog Discount'!D59+'[21]SlimLine with Prog Discount'!D59*(-SlimlineDiscount)+SlimFullBlindLabour</f>
        <v>84.115803722943724</v>
      </c>
      <c r="E59" s="15">
        <f>'[21]SlimLine with Prog Discount'!E59+'[21]SlimLine with Prog Discount'!E59*(-SlimlineDiscount)+SlimFullBlindLabour</f>
        <v>109.63839385281385</v>
      </c>
      <c r="F59" s="15">
        <f>'[21]SlimLine with Prog Discount'!F59+'[21]SlimLine with Prog Discount'!F59*(-SlimlineDiscount)+SlimFullBlindLabour</f>
        <v>136.42187398268399</v>
      </c>
      <c r="G59" s="15">
        <f>'[21]SlimLine with Prog Discount'!G59+'[21]SlimLine with Prog Discount'!G59*(-SlimlineDiscount)+SlimFullBlindLabour</f>
        <v>161.94446411255413</v>
      </c>
      <c r="H59" s="15">
        <f>'[21]SlimLine with Prog Discount'!H59+'[21]SlimLine with Prog Discount'!H59*(-SlimlineDiscount)+SlimFullBlindLabour</f>
        <v>178.31036819696965</v>
      </c>
      <c r="I59" s="15">
        <f>'[21]SlimLine with Prog Discount'!I59+'[21]SlimLine with Prog Discount'!I59*(-SlimlineDiscount)+SlimFullBlindLabour</f>
        <v>202.55682882034631</v>
      </c>
      <c r="J59" s="15">
        <f>'[21]SlimLine with Prog Discount'!J59+'[21]SlimLine with Prog Discount'!J59*(-SlimlineDiscount)+SlimFullBlindLabour</f>
        <v>226.80328944372297</v>
      </c>
      <c r="K59" s="15">
        <f>'[21]SlimLine with Prog Discount'!K59+'[21]SlimLine with Prog Discount'!K59*(-SlimlineDiscount)+SlimFullBlindLabour</f>
        <v>238.06467550216456</v>
      </c>
      <c r="L59" s="15">
        <f>'[21]SlimLine with Prog Discount'!L59+'[21]SlimLine with Prog Discount'!L59*(-SlimlineDiscount)+SlimFullBlindLabour</f>
        <v>261.03500661904758</v>
      </c>
      <c r="M59" s="15">
        <f>'[21]SlimLine with Prog Discount'!M59+'[21]SlimLine with Prog Discount'!M59*(-SlimlineDiscount)+SlimFullBlindLabour</f>
        <v>268.46800415800863</v>
      </c>
    </row>
    <row r="60" spans="1:42" ht="20.100000000000001" customHeight="1" x14ac:dyDescent="0.2">
      <c r="A60" s="17">
        <f>[21]Sumary!Q20</f>
        <v>4</v>
      </c>
      <c r="B60" s="18">
        <f>[21]Sumary!R20</f>
        <v>157.48031496062993</v>
      </c>
      <c r="C60" s="15">
        <f>'[21]SlimLine with Prog Discount'!C60+'[21]SlimLine with Prog Discount'!C60*(-SlimlineDiscount)+SlimFullBlindLabour</f>
        <v>63.708226580086581</v>
      </c>
      <c r="D60" s="15">
        <f>'[21]SlimLine with Prog Discount'!D60+'[21]SlimLine with Prog Discount'!D60*(-SlimlineDiscount)+SlimFullBlindLabour</f>
        <v>91.788323203463193</v>
      </c>
      <c r="E60" s="15">
        <f>'[21]SlimLine with Prog Discount'!E60+'[21]SlimLine with Prog Discount'!E60*(-SlimlineDiscount)+SlimFullBlindLabour</f>
        <v>119.8684198268398</v>
      </c>
      <c r="F60" s="15">
        <f>'[21]SlimLine with Prog Discount'!F60+'[21]SlimLine with Prog Discount'!F60*(-SlimlineDiscount)+SlimFullBlindLabour</f>
        <v>149.20940645021645</v>
      </c>
      <c r="G60" s="15">
        <f>'[21]SlimLine with Prog Discount'!G60+'[21]SlimLine with Prog Discount'!G60*(-SlimlineDiscount)+SlimFullBlindLabour</f>
        <v>177.28950307359307</v>
      </c>
      <c r="H60" s="15">
        <f>'[21]SlimLine with Prog Discount'!H60+'[21]SlimLine with Prog Discount'!H60*(-SlimlineDiscount)+SlimFullBlindLabour</f>
        <v>195.31778637878784</v>
      </c>
      <c r="I60" s="15">
        <f>'[21]SlimLine with Prog Discount'!I60+'[21]SlimLine with Prog Discount'!I60*(-SlimlineDiscount)+SlimFullBlindLabour</f>
        <v>221.99387817099563</v>
      </c>
      <c r="J60" s="15">
        <f>'[21]SlimLine with Prog Discount'!J60+'[21]SlimLine with Prog Discount'!J60*(-SlimlineDiscount)+SlimFullBlindLabour</f>
        <v>248.6699699632035</v>
      </c>
      <c r="K60" s="15">
        <f>'[21]SlimLine with Prog Discount'!K60+'[21]SlimLine with Prog Discount'!K60*(-SlimlineDiscount)+SlimFullBlindLabour</f>
        <v>261.08223394372288</v>
      </c>
      <c r="L60" s="15">
        <f>'[21]SlimLine with Prog Discount'!L60+'[21]SlimLine with Prog Discount'!L60*(-SlimlineDiscount)+SlimFullBlindLabour</f>
        <v>286.35432090476183</v>
      </c>
      <c r="M60" s="15">
        <f>'[21]SlimLine with Prog Discount'!M60+'[21]SlimLine with Prog Discount'!M60*(-SlimlineDiscount)+SlimFullBlindLabour</f>
        <v>294.5545703917748</v>
      </c>
    </row>
    <row r="61" spans="1:42" ht="20.100000000000001" customHeight="1" x14ac:dyDescent="0.2">
      <c r="A61" s="1" t="s">
        <v>7</v>
      </c>
    </row>
    <row r="62" spans="1:42" ht="20.100000000000001" customHeight="1" x14ac:dyDescent="0.2">
      <c r="A62" s="5" t="s">
        <v>1</v>
      </c>
      <c r="B62" s="6"/>
      <c r="C62" s="7">
        <f>[21]Sumary!S10</f>
        <v>0.8</v>
      </c>
      <c r="D62" s="24">
        <f>[21]Sumary!T10</f>
        <v>1.2</v>
      </c>
      <c r="E62" s="24">
        <f>[21]Sumary!U10</f>
        <v>1.6</v>
      </c>
      <c r="F62" s="24">
        <f>[21]Sumary!V10</f>
        <v>2</v>
      </c>
      <c r="G62" s="24">
        <f>[21]Sumary!W10</f>
        <v>2.4</v>
      </c>
      <c r="H62" s="25">
        <f>[21]Sumary!X10</f>
        <v>2.8</v>
      </c>
      <c r="I62" s="25">
        <f>[21]Sumary!Y10</f>
        <v>3.2</v>
      </c>
      <c r="J62" s="25">
        <f>[21]Sumary!Z10</f>
        <v>3.6</v>
      </c>
      <c r="K62" s="25">
        <f>[21]Sumary!AA10</f>
        <v>4</v>
      </c>
      <c r="L62" s="25">
        <f>[21]Sumary!AB10</f>
        <v>4.4000000000000004</v>
      </c>
      <c r="M62" s="25">
        <f>[21]Sumary!AC10</f>
        <v>4.8</v>
      </c>
    </row>
    <row r="63" spans="1:42" ht="20.100000000000001" customHeight="1" x14ac:dyDescent="0.2">
      <c r="A63" s="9"/>
      <c r="B63" s="10" t="s">
        <v>2</v>
      </c>
      <c r="C63" s="32">
        <f>[21]Sumary!S11</f>
        <v>31.496062992125985</v>
      </c>
      <c r="D63" s="29">
        <f>[21]Sumary!T11</f>
        <v>47.244094488188978</v>
      </c>
      <c r="E63" s="29">
        <f>[21]Sumary!U11</f>
        <v>62.99212598425197</v>
      </c>
      <c r="F63" s="29">
        <f>[21]Sumary!V11</f>
        <v>78.740157480314963</v>
      </c>
      <c r="G63" s="29">
        <f>[21]Sumary!W11</f>
        <v>94.488188976377955</v>
      </c>
      <c r="H63" s="30">
        <f>[21]Sumary!X11</f>
        <v>110.23622047244095</v>
      </c>
      <c r="I63" s="30">
        <f>[21]Sumary!Y11</f>
        <v>125.98425196850394</v>
      </c>
      <c r="J63" s="30">
        <f>[21]Sumary!Z11</f>
        <v>141.73228346456693</v>
      </c>
      <c r="K63" s="30">
        <f>[21]Sumary!AA11</f>
        <v>157.48031496062993</v>
      </c>
      <c r="L63" s="30">
        <f>[21]Sumary!AB11</f>
        <v>173.22834645669292</v>
      </c>
      <c r="M63" s="30">
        <f>[21]Sumary!AC11</f>
        <v>188.97637795275591</v>
      </c>
    </row>
    <row r="64" spans="1:42" ht="20.100000000000001" customHeight="1" x14ac:dyDescent="0.2">
      <c r="A64" s="13">
        <f>[21]Sumary!Q12</f>
        <v>0.8</v>
      </c>
      <c r="B64" s="14">
        <f>[21]Sumary!R12</f>
        <v>31.496062992125985</v>
      </c>
      <c r="C64" s="15">
        <f>'[21]SlimLine with Prog Discount'!C64+'[21]SlimLine with Prog Discount'!C64*(-SlimlineDiscount)+SlimFullBlindLabour</f>
        <v>25.250186320346323</v>
      </c>
      <c r="D64" s="15">
        <f>'[21]SlimLine with Prog Discount'!D64+'[21]SlimLine with Prog Discount'!D64*(-SlimlineDiscount)+SlimFullBlindLabour</f>
        <v>34.101262813852813</v>
      </c>
      <c r="E64" s="15">
        <f>'[21]SlimLine with Prog Discount'!E64+'[21]SlimLine with Prog Discount'!E64*(-SlimlineDiscount)+SlimFullBlindLabour</f>
        <v>42.952339307359317</v>
      </c>
      <c r="F64" s="15">
        <f>'[21]SlimLine with Prog Discount'!F64+'[21]SlimLine with Prog Discount'!F64*(-SlimlineDiscount)+SlimFullBlindLabour</f>
        <v>53.06430580086581</v>
      </c>
      <c r="G64" s="15">
        <f>'[21]SlimLine with Prog Discount'!G64+'[21]SlimLine with Prog Discount'!G64*(-SlimlineDiscount)+SlimFullBlindLabour</f>
        <v>61.915382294372286</v>
      </c>
      <c r="H64" s="15">
        <f>'[21]SlimLine with Prog Discount'!H64+'[21]SlimLine with Prog Discount'!H64*(-SlimlineDiscount)+SlimFullBlindLabour</f>
        <v>67.444802515151508</v>
      </c>
      <c r="I64" s="15">
        <f>'[21]SlimLine with Prog Discount'!I64+'[21]SlimLine with Prog Discount'!I64*(-SlimlineDiscount)+SlimFullBlindLabour</f>
        <v>75.85332518398269</v>
      </c>
      <c r="J64" s="15">
        <f>'[21]SlimLine with Prog Discount'!J64+'[21]SlimLine with Prog Discount'!J64*(-SlimlineDiscount)+SlimFullBlindLabour</f>
        <v>84.261847852813858</v>
      </c>
      <c r="K64" s="15">
        <f>'[21]SlimLine with Prog Discount'!K64+'[21]SlimLine with Prog Discount'!K64*(-SlimlineDiscount)+SlimFullBlindLabour</f>
        <v>88.021052774891785</v>
      </c>
      <c r="L64" s="15">
        <f>'[21]SlimLine with Prog Discount'!L64+'[21]SlimLine with Prog Discount'!L64*(-SlimlineDiscount)+SlimFullBlindLabour</f>
        <v>95.987021619047638</v>
      </c>
      <c r="M64" s="15">
        <f>'[21]SlimLine with Prog Discount'!M64+'[21]SlimLine with Prog Discount'!M64*(-SlimlineDiscount)+SlimFullBlindLabour</f>
        <v>98.41856506709955</v>
      </c>
    </row>
    <row r="65" spans="1:13" ht="20.100000000000001" customHeight="1" x14ac:dyDescent="0.2">
      <c r="A65" s="13">
        <f>[21]Sumary!Q13</f>
        <v>1.2</v>
      </c>
      <c r="B65" s="14">
        <f>[21]Sumary!R13</f>
        <v>47.244094488188978</v>
      </c>
      <c r="C65" s="15">
        <f>'[21]SlimLine with Prog Discount'!C65+'[21]SlimLine with Prog Discount'!C65*(-SlimlineDiscount)+SlimFullBlindLabour</f>
        <v>31.465562943722944</v>
      </c>
      <c r="D65" s="15">
        <f>'[21]SlimLine with Prog Discount'!D65+'[21]SlimLine with Prog Discount'!D65*(-SlimlineDiscount)+SlimFullBlindLabour</f>
        <v>43.424327748917754</v>
      </c>
      <c r="E65" s="15">
        <f>'[21]SlimLine with Prog Discount'!E65+'[21]SlimLine with Prog Discount'!E65*(-SlimlineDiscount)+SlimFullBlindLabour</f>
        <v>55.383092554112551</v>
      </c>
      <c r="F65" s="15">
        <f>'[21]SlimLine with Prog Discount'!F65+'[21]SlimLine with Prog Discount'!F65*(-SlimlineDiscount)+SlimFullBlindLabour</f>
        <v>68.602747359307358</v>
      </c>
      <c r="G65" s="15">
        <f>'[21]SlimLine with Prog Discount'!G65+'[21]SlimLine with Prog Discount'!G65*(-SlimlineDiscount)+SlimFullBlindLabour</f>
        <v>80.561512164502147</v>
      </c>
      <c r="H65" s="15">
        <f>'[21]SlimLine with Prog Discount'!H65+'[21]SlimLine with Prog Discount'!H65*(-SlimlineDiscount)+SlimFullBlindLabour</f>
        <v>88.11092978787876</v>
      </c>
      <c r="I65" s="15">
        <f>'[21]SlimLine with Prog Discount'!I65+'[21]SlimLine with Prog Discount'!I65*(-SlimlineDiscount)+SlimFullBlindLabour</f>
        <v>99.471756352813841</v>
      </c>
      <c r="J65" s="15">
        <f>'[21]SlimLine with Prog Discount'!J65+'[21]SlimLine with Prog Discount'!J65*(-SlimlineDiscount)+SlimFullBlindLabour</f>
        <v>110.83258291774891</v>
      </c>
      <c r="K65" s="15">
        <f>'[21]SlimLine with Prog Discount'!K65+'[21]SlimLine with Prog Discount'!K65*(-SlimlineDiscount)+SlimFullBlindLabour</f>
        <v>115.99024758008657</v>
      </c>
      <c r="L65" s="15">
        <f>'[21]SlimLine with Prog Discount'!L65+'[21]SlimLine with Prog Discount'!L65*(-SlimlineDiscount)+SlimFullBlindLabour</f>
        <v>126.7531359047619</v>
      </c>
      <c r="M65" s="15">
        <f>'[21]SlimLine with Prog Discount'!M65+'[21]SlimLine with Prog Discount'!M65*(-SlimlineDiscount)+SlimFullBlindLabour</f>
        <v>130.11698584632035</v>
      </c>
    </row>
    <row r="66" spans="1:13" ht="20.100000000000001" customHeight="1" x14ac:dyDescent="0.2">
      <c r="A66" s="13">
        <f>[21]Sumary!Q14</f>
        <v>1.6</v>
      </c>
      <c r="B66" s="14">
        <f>[21]Sumary!R14</f>
        <v>62.99212598425197</v>
      </c>
      <c r="C66" s="15">
        <f>'[21]SlimLine with Prog Discount'!C66+'[21]SlimLine with Prog Discount'!C66*(-SlimlineDiscount)+SlimFullBlindLabour</f>
        <v>37.680939567099571</v>
      </c>
      <c r="D66" s="15">
        <f>'[21]SlimLine with Prog Discount'!D66+'[21]SlimLine with Prog Discount'!D66*(-SlimlineDiscount)+SlimFullBlindLabour</f>
        <v>52.747392683982689</v>
      </c>
      <c r="E66" s="15">
        <f>'[21]SlimLine with Prog Discount'!E66+'[21]SlimLine with Prog Discount'!E66*(-SlimlineDiscount)+SlimFullBlindLabour</f>
        <v>67.813845800865806</v>
      </c>
      <c r="F66" s="15">
        <f>'[21]SlimLine with Prog Discount'!F66+'[21]SlimLine with Prog Discount'!F66*(-SlimlineDiscount)+SlimFullBlindLabour</f>
        <v>84.14118891774892</v>
      </c>
      <c r="G66" s="15">
        <f>'[21]SlimLine with Prog Discount'!G66+'[21]SlimLine with Prog Discount'!G66*(-SlimlineDiscount)+SlimFullBlindLabour</f>
        <v>99.20764203463203</v>
      </c>
      <c r="H66" s="15">
        <f>'[21]SlimLine with Prog Discount'!H66+'[21]SlimLine with Prog Discount'!H66*(-SlimlineDiscount)+SlimFullBlindLabour</f>
        <v>108.77705706060604</v>
      </c>
      <c r="I66" s="15">
        <f>'[21]SlimLine with Prog Discount'!I66+'[21]SlimLine with Prog Discount'!I66*(-SlimlineDiscount)+SlimFullBlindLabour</f>
        <v>123.09018752164501</v>
      </c>
      <c r="J66" s="15">
        <f>'[21]SlimLine with Prog Discount'!J66+'[21]SlimLine with Prog Discount'!J66*(-SlimlineDiscount)+SlimFullBlindLabour</f>
        <v>137.40331798268403</v>
      </c>
      <c r="K66" s="15">
        <f>'[21]SlimLine with Prog Discount'!K66+'[21]SlimLine with Prog Discount'!K66*(-SlimlineDiscount)+SlimFullBlindLabour</f>
        <v>143.95944238528139</v>
      </c>
      <c r="L66" s="15">
        <f>'[21]SlimLine with Prog Discount'!L66+'[21]SlimLine with Prog Discount'!L66*(-SlimlineDiscount)+SlimFullBlindLabour</f>
        <v>157.51925019047621</v>
      </c>
      <c r="M66" s="15">
        <f>'[21]SlimLine with Prog Discount'!M66+'[21]SlimLine with Prog Discount'!M66*(-SlimlineDiscount)+SlimFullBlindLabour</f>
        <v>161.81540662554116</v>
      </c>
    </row>
    <row r="67" spans="1:13" ht="20.100000000000001" customHeight="1" x14ac:dyDescent="0.2">
      <c r="A67" s="13">
        <f>[21]Sumary!Q15</f>
        <v>2</v>
      </c>
      <c r="B67" s="14">
        <f>[21]Sumary!R15</f>
        <v>78.740157480314963</v>
      </c>
      <c r="C67" s="15">
        <f>'[21]SlimLine with Prog Discount'!C67+'[21]SlimLine with Prog Discount'!C67*(-SlimlineDiscount)+SlimFullBlindLabour</f>
        <v>43.896316190476192</v>
      </c>
      <c r="D67" s="15">
        <f>'[21]SlimLine with Prog Discount'!D67+'[21]SlimLine with Prog Discount'!D67*(-SlimlineDiscount)+SlimFullBlindLabour</f>
        <v>62.070457619047623</v>
      </c>
      <c r="E67" s="15">
        <f>'[21]SlimLine with Prog Discount'!E67+'[21]SlimLine with Prog Discount'!E67*(-SlimlineDiscount)+SlimFullBlindLabour</f>
        <v>80.244599047619047</v>
      </c>
      <c r="F67" s="15">
        <f>'[21]SlimLine with Prog Discount'!F67+'[21]SlimLine with Prog Discount'!F67*(-SlimlineDiscount)+SlimFullBlindLabour</f>
        <v>99.679630476190468</v>
      </c>
      <c r="G67" s="15">
        <f>'[21]SlimLine with Prog Discount'!G67+'[21]SlimLine with Prog Discount'!G67*(-SlimlineDiscount)+SlimFullBlindLabour</f>
        <v>117.8537719047619</v>
      </c>
      <c r="H67" s="15">
        <f>'[21]SlimLine with Prog Discount'!H67+'[21]SlimLine with Prog Discount'!H67*(-SlimlineDiscount)+SlimFullBlindLabour</f>
        <v>129.44318433333336</v>
      </c>
      <c r="I67" s="15">
        <f>'[21]SlimLine with Prog Discount'!I67+'[21]SlimLine with Prog Discount'!I67*(-SlimlineDiscount)+SlimFullBlindLabour</f>
        <v>146.70861869047621</v>
      </c>
      <c r="J67" s="15">
        <f>'[21]SlimLine with Prog Discount'!J67+'[21]SlimLine with Prog Discount'!J67*(-SlimlineDiscount)+SlimFullBlindLabour</f>
        <v>163.97405304761907</v>
      </c>
      <c r="K67" s="15">
        <f>'[21]SlimLine with Prog Discount'!K67+'[21]SlimLine with Prog Discount'!K67*(-SlimlineDiscount)+SlimFullBlindLabour</f>
        <v>171.92863719047619</v>
      </c>
      <c r="L67" s="15">
        <f>'[21]SlimLine with Prog Discount'!L67+'[21]SlimLine with Prog Discount'!L67*(-SlimlineDiscount)+SlimFullBlindLabour</f>
        <v>188.28536447619052</v>
      </c>
      <c r="M67" s="15">
        <f>'[21]SlimLine with Prog Discount'!M67+'[21]SlimLine with Prog Discount'!M67*(-SlimlineDiscount)+SlimFullBlindLabour</f>
        <v>193.51382740476191</v>
      </c>
    </row>
    <row r="68" spans="1:13" ht="20.100000000000001" customHeight="1" x14ac:dyDescent="0.2">
      <c r="A68" s="13">
        <f>[21]Sumary!Q16</f>
        <v>2.4</v>
      </c>
      <c r="B68" s="14">
        <f>[21]Sumary!R16</f>
        <v>94.488188976377955</v>
      </c>
      <c r="C68" s="15">
        <f>'[21]SlimLine with Prog Discount'!C68+'[21]SlimLine with Prog Discount'!C68*(-SlimlineDiscount)+SlimFullBlindLabour</f>
        <v>50.111692813852819</v>
      </c>
      <c r="D68" s="15">
        <f>'[21]SlimLine with Prog Discount'!D68+'[21]SlimLine with Prog Discount'!D68*(-SlimlineDiscount)+SlimFullBlindLabour</f>
        <v>71.393522554112565</v>
      </c>
      <c r="E68" s="15">
        <f>'[21]SlimLine with Prog Discount'!E68+'[21]SlimLine with Prog Discount'!E68*(-SlimlineDiscount)+SlimFullBlindLabour</f>
        <v>92.675352294372288</v>
      </c>
      <c r="F68" s="15">
        <f>'[21]SlimLine with Prog Discount'!F68+'[21]SlimLine with Prog Discount'!F68*(-SlimlineDiscount)+SlimFullBlindLabour</f>
        <v>115.21807203463202</v>
      </c>
      <c r="G68" s="15">
        <f>'[21]SlimLine with Prog Discount'!G68+'[21]SlimLine with Prog Discount'!G68*(-SlimlineDiscount)+SlimFullBlindLabour</f>
        <v>136.49990177489178</v>
      </c>
      <c r="H68" s="15">
        <f>'[21]SlimLine with Prog Discount'!H68+'[21]SlimLine with Prog Discount'!H68*(-SlimlineDiscount)+SlimFullBlindLabour</f>
        <v>150.1093116060606</v>
      </c>
      <c r="I68" s="15">
        <f>'[21]SlimLine with Prog Discount'!I68+'[21]SlimLine with Prog Discount'!I68*(-SlimlineDiscount)+SlimFullBlindLabour</f>
        <v>170.32704985930735</v>
      </c>
      <c r="J68" s="15">
        <f>'[21]SlimLine with Prog Discount'!J68+'[21]SlimLine with Prog Discount'!J68*(-SlimlineDiscount)+SlimFullBlindLabour</f>
        <v>190.54478811255416</v>
      </c>
      <c r="K68" s="15">
        <f>'[21]SlimLine with Prog Discount'!K68+'[21]SlimLine with Prog Discount'!K68*(-SlimlineDiscount)+SlimFullBlindLabour</f>
        <v>199.897831995671</v>
      </c>
      <c r="L68" s="15">
        <f>'[21]SlimLine with Prog Discount'!L68+'[21]SlimLine with Prog Discount'!L68*(-SlimlineDiscount)+SlimFullBlindLabour</f>
        <v>219.0514787619048</v>
      </c>
      <c r="M68" s="15">
        <f>'[21]SlimLine with Prog Discount'!M68+'[21]SlimLine with Prog Discount'!M68*(-SlimlineDiscount)+SlimFullBlindLabour</f>
        <v>225.21224818398272</v>
      </c>
    </row>
    <row r="69" spans="1:13" ht="20.100000000000001" customHeight="1" x14ac:dyDescent="0.2">
      <c r="A69" s="13">
        <f>[21]Sumary!Q17</f>
        <v>2.8</v>
      </c>
      <c r="B69" s="14">
        <f>[21]Sumary!R17</f>
        <v>110.23622047244095</v>
      </c>
      <c r="C69" s="15">
        <f>'[21]SlimLine with Prog Discount'!C69+'[21]SlimLine with Prog Discount'!C69*(-SlimlineDiscount)+SlimFullBlindLabour</f>
        <v>56.327069437229447</v>
      </c>
      <c r="D69" s="15">
        <f>'[21]SlimLine with Prog Discount'!D69+'[21]SlimLine with Prog Discount'!D69*(-SlimlineDiscount)+SlimFullBlindLabour</f>
        <v>80.716587489177499</v>
      </c>
      <c r="E69" s="15">
        <f>'[21]SlimLine with Prog Discount'!E69+'[21]SlimLine with Prog Discount'!E69*(-SlimlineDiscount)+SlimFullBlindLabour</f>
        <v>105.10610554112553</v>
      </c>
      <c r="F69" s="15">
        <f>'[21]SlimLine with Prog Discount'!F69+'[21]SlimLine with Prog Discount'!F69*(-SlimlineDiscount)+SlimFullBlindLabour</f>
        <v>130.75651359307361</v>
      </c>
      <c r="G69" s="15">
        <f>'[21]SlimLine with Prog Discount'!G69+'[21]SlimLine with Prog Discount'!G69*(-SlimlineDiscount)+SlimFullBlindLabour</f>
        <v>155.14603164502165</v>
      </c>
      <c r="H69" s="15">
        <f>'[21]SlimLine with Prog Discount'!H69+'[21]SlimLine with Prog Discount'!H69*(-SlimlineDiscount)+SlimFullBlindLabour</f>
        <v>170.77543887878787</v>
      </c>
      <c r="I69" s="15">
        <f>'[21]SlimLine with Prog Discount'!I69+'[21]SlimLine with Prog Discount'!I69*(-SlimlineDiscount)+SlimFullBlindLabour</f>
        <v>193.94548102813854</v>
      </c>
      <c r="J69" s="15">
        <f>'[21]SlimLine with Prog Discount'!J69+'[21]SlimLine with Prog Discount'!J69*(-SlimlineDiscount)+SlimFullBlindLabour</f>
        <v>217.11552317748917</v>
      </c>
      <c r="K69" s="15">
        <f>'[21]SlimLine with Prog Discount'!K69+'[21]SlimLine with Prog Discount'!K69*(-SlimlineDiscount)+SlimFullBlindLabour</f>
        <v>227.86702680086583</v>
      </c>
      <c r="L69" s="15">
        <f>'[21]SlimLine with Prog Discount'!L69+'[21]SlimLine with Prog Discount'!L69*(-SlimlineDiscount)+SlimFullBlindLabour</f>
        <v>249.81759304761908</v>
      </c>
      <c r="M69" s="15">
        <f>'[21]SlimLine with Prog Discount'!M69+'[21]SlimLine with Prog Discount'!M69*(-SlimlineDiscount)+SlimFullBlindLabour</f>
        <v>256.91066896320342</v>
      </c>
    </row>
    <row r="70" spans="1:13" ht="20.100000000000001" customHeight="1" x14ac:dyDescent="0.2">
      <c r="A70" s="13">
        <f>[21]Sumary!Q18</f>
        <v>3.2</v>
      </c>
      <c r="B70" s="14">
        <f>[21]Sumary!R18</f>
        <v>125.98425196850394</v>
      </c>
      <c r="C70" s="15">
        <f>'[21]SlimLine with Prog Discount'!C70+'[21]SlimLine with Prog Discount'!C70*(-SlimlineDiscount)+SlimFullBlindLabour</f>
        <v>62.542446060606075</v>
      </c>
      <c r="D70" s="15">
        <f>'[21]SlimLine with Prog Discount'!D70+'[21]SlimLine with Prog Discount'!D70*(-SlimlineDiscount)+SlimFullBlindLabour</f>
        <v>90.039652424242419</v>
      </c>
      <c r="E70" s="15">
        <f>'[21]SlimLine with Prog Discount'!E70+'[21]SlimLine with Prog Discount'!E70*(-SlimlineDiscount)+SlimFullBlindLabour</f>
        <v>117.5368587878788</v>
      </c>
      <c r="F70" s="15">
        <f>'[21]SlimLine with Prog Discount'!F70+'[21]SlimLine with Prog Discount'!F70*(-SlimlineDiscount)+SlimFullBlindLabour</f>
        <v>146.29495515151518</v>
      </c>
      <c r="G70" s="15">
        <f>'[21]SlimLine with Prog Discount'!G70+'[21]SlimLine with Prog Discount'!G70*(-SlimlineDiscount)+SlimFullBlindLabour</f>
        <v>173.79216151515152</v>
      </c>
      <c r="H70" s="15">
        <f>'[21]SlimLine with Prog Discount'!H70+'[21]SlimLine with Prog Discount'!H70*(-SlimlineDiscount)+SlimFullBlindLabour</f>
        <v>191.44156615151516</v>
      </c>
      <c r="I70" s="15">
        <f>'[21]SlimLine with Prog Discount'!I70+'[21]SlimLine with Prog Discount'!I70*(-SlimlineDiscount)+SlimFullBlindLabour</f>
        <v>217.56391219696971</v>
      </c>
      <c r="J70" s="15">
        <f>'[21]SlimLine with Prog Discount'!J70+'[21]SlimLine with Prog Discount'!J70*(-SlimlineDiscount)+SlimFullBlindLabour</f>
        <v>243.68625824242429</v>
      </c>
      <c r="K70" s="15">
        <f>'[21]SlimLine with Prog Discount'!K70+'[21]SlimLine with Prog Discount'!K70*(-SlimlineDiscount)+SlimFullBlindLabour</f>
        <v>255.83622160606066</v>
      </c>
      <c r="L70" s="15">
        <f>'[21]SlimLine with Prog Discount'!L70+'[21]SlimLine with Prog Discount'!L70*(-SlimlineDiscount)+SlimFullBlindLabour</f>
        <v>280.58370733333334</v>
      </c>
      <c r="M70" s="15">
        <f>'[21]SlimLine with Prog Discount'!M70+'[21]SlimLine with Prog Discount'!M70*(-SlimlineDiscount)+SlimFullBlindLabour</f>
        <v>288.60908974242426</v>
      </c>
    </row>
    <row r="71" spans="1:13" ht="20.100000000000001" customHeight="1" x14ac:dyDescent="0.2">
      <c r="A71" s="17">
        <f>[21]Sumary!Q19</f>
        <v>3.6</v>
      </c>
      <c r="B71" s="18">
        <f>[21]Sumary!R19</f>
        <v>141.73228346456693</v>
      </c>
      <c r="C71" s="15">
        <f>'[21]SlimLine with Prog Discount'!C71+'[21]SlimLine with Prog Discount'!C71*(-SlimlineDiscount)+SlimFullBlindLabour</f>
        <v>68.757822683982667</v>
      </c>
      <c r="D71" s="15">
        <f>'[21]SlimLine with Prog Discount'!D71+'[21]SlimLine with Prog Discount'!D71*(-SlimlineDiscount)+SlimFullBlindLabour</f>
        <v>99.362717359307354</v>
      </c>
      <c r="E71" s="15">
        <f>'[21]SlimLine with Prog Discount'!E71+'[21]SlimLine with Prog Discount'!E71*(-SlimlineDiscount)+SlimFullBlindLabour</f>
        <v>129.96761203463203</v>
      </c>
      <c r="F71" s="15">
        <f>'[21]SlimLine with Prog Discount'!F71+'[21]SlimLine with Prog Discount'!F71*(-SlimlineDiscount)+SlimFullBlindLabour</f>
        <v>161.83339670995676</v>
      </c>
      <c r="G71" s="15">
        <f>'[21]SlimLine with Prog Discount'!G71+'[21]SlimLine with Prog Discount'!G71*(-SlimlineDiscount)+SlimFullBlindLabour</f>
        <v>192.43829138528139</v>
      </c>
      <c r="H71" s="15">
        <f>'[21]SlimLine with Prog Discount'!H71+'[21]SlimLine with Prog Discount'!H71*(-SlimlineDiscount)+SlimFullBlindLabour</f>
        <v>212.10769342424243</v>
      </c>
      <c r="I71" s="15">
        <f>'[21]SlimLine with Prog Discount'!I71+'[21]SlimLine with Prog Discount'!I71*(-SlimlineDiscount)+SlimFullBlindLabour</f>
        <v>241.18234336580085</v>
      </c>
      <c r="J71" s="15">
        <f>'[21]SlimLine with Prog Discount'!J71+'[21]SlimLine with Prog Discount'!J71*(-SlimlineDiscount)+SlimFullBlindLabour</f>
        <v>270.25699330735932</v>
      </c>
      <c r="K71" s="15">
        <f>'[21]SlimLine with Prog Discount'!K71+'[21]SlimLine with Prog Discount'!K71*(-SlimlineDiscount)+SlimFullBlindLabour</f>
        <v>283.80541641125546</v>
      </c>
      <c r="L71" s="15">
        <f>'[21]SlimLine with Prog Discount'!L71+'[21]SlimLine with Prog Discount'!L71*(-SlimlineDiscount)+SlimFullBlindLabour</f>
        <v>311.34982161904765</v>
      </c>
      <c r="M71" s="15">
        <f>'[21]SlimLine with Prog Discount'!M71+'[21]SlimLine with Prog Discount'!M71*(-SlimlineDiscount)+SlimFullBlindLabour</f>
        <v>320.30751052164499</v>
      </c>
    </row>
    <row r="72" spans="1:13" ht="20.100000000000001" customHeight="1" x14ac:dyDescent="0.2">
      <c r="A72" s="17">
        <f>[21]Sumary!Q20</f>
        <v>4</v>
      </c>
      <c r="B72" s="18">
        <f>[21]Sumary!R20</f>
        <v>157.48031496062993</v>
      </c>
      <c r="C72" s="15">
        <f>'[21]SlimLine with Prog Discount'!C72+'[21]SlimLine with Prog Discount'!C72*(-SlimlineDiscount)+SlimFullBlindLabour</f>
        <v>74.973199307359295</v>
      </c>
      <c r="D72" s="15">
        <f>'[21]SlimLine with Prog Discount'!D72+'[21]SlimLine with Prog Discount'!D72*(-SlimlineDiscount)+SlimFullBlindLabour</f>
        <v>108.68578229437229</v>
      </c>
      <c r="E72" s="15">
        <f>'[21]SlimLine with Prog Discount'!E72+'[21]SlimLine with Prog Discount'!E72*(-SlimlineDiscount)+SlimFullBlindLabour</f>
        <v>142.39836528138528</v>
      </c>
      <c r="F72" s="15">
        <f>'[21]SlimLine with Prog Discount'!F72+'[21]SlimLine with Prog Discount'!F72*(-SlimlineDiscount)+SlimFullBlindLabour</f>
        <v>177.37183826839831</v>
      </c>
      <c r="G72" s="15">
        <f>'[21]SlimLine with Prog Discount'!G72+'[21]SlimLine with Prog Discount'!G72*(-SlimlineDiscount)+SlimFullBlindLabour</f>
        <v>211.08442125541123</v>
      </c>
      <c r="H72" s="15">
        <f>'[21]SlimLine with Prog Discount'!H72+'[21]SlimLine with Prog Discount'!H72*(-SlimlineDiscount)+SlimFullBlindLabour</f>
        <v>232.77382069696966</v>
      </c>
      <c r="I72" s="15">
        <f>'[21]SlimLine with Prog Discount'!I72+'[21]SlimLine with Prog Discount'!I72*(-SlimlineDiscount)+SlimFullBlindLabour</f>
        <v>264.80077453463196</v>
      </c>
      <c r="J72" s="15">
        <f>'[21]SlimLine with Prog Discount'!J72+'[21]SlimLine with Prog Discount'!J72*(-SlimlineDiscount)+SlimFullBlindLabour</f>
        <v>296.82772837229442</v>
      </c>
      <c r="K72" s="15">
        <f>'[21]SlimLine with Prog Discount'!K72+'[21]SlimLine with Prog Discount'!K72*(-SlimlineDiscount)+SlimFullBlindLabour</f>
        <v>311.77461121645024</v>
      </c>
      <c r="L72" s="15">
        <f>'[21]SlimLine with Prog Discount'!L72+'[21]SlimLine with Prog Discount'!L72*(-SlimlineDiscount)+SlimFullBlindLabour</f>
        <v>342.1159359047619</v>
      </c>
      <c r="M72" s="15">
        <f>'[21]SlimLine with Prog Discount'!M72+'[21]SlimLine with Prog Discount'!M72*(-SlimlineDiscount)+SlimFullBlindLabour</f>
        <v>352.00593130086571</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[21]Sumary!S10</f>
        <v>0.8</v>
      </c>
      <c r="D74" s="24">
        <f>[21]Sumary!T10</f>
        <v>1.2</v>
      </c>
      <c r="E74" s="24">
        <f>[21]Sumary!U10</f>
        <v>1.6</v>
      </c>
      <c r="F74" s="24">
        <f>[21]Sumary!V10</f>
        <v>2</v>
      </c>
      <c r="G74" s="24">
        <f>[21]Sumary!W10</f>
        <v>2.4</v>
      </c>
      <c r="H74" s="25">
        <f>[21]Sumary!X10</f>
        <v>2.8</v>
      </c>
      <c r="I74" s="25">
        <f>[21]Sumary!Y10</f>
        <v>3.2</v>
      </c>
      <c r="J74" s="25">
        <f>[21]Sumary!Z10</f>
        <v>3.6</v>
      </c>
      <c r="K74" s="25">
        <f>[21]Sumary!AA10</f>
        <v>4</v>
      </c>
      <c r="L74" s="25">
        <f>[21]Sumary!AB10</f>
        <v>4.4000000000000004</v>
      </c>
      <c r="M74" s="25">
        <f>[21]Sumary!AC10</f>
        <v>4.8</v>
      </c>
    </row>
    <row r="75" spans="1:13" ht="20.100000000000001" customHeight="1" x14ac:dyDescent="0.2">
      <c r="A75" s="9"/>
      <c r="B75" s="26" t="s">
        <v>2</v>
      </c>
      <c r="C75" s="29">
        <f>[21]Sumary!S11</f>
        <v>31.496062992125985</v>
      </c>
      <c r="D75" s="29">
        <f>[21]Sumary!T11</f>
        <v>47.244094488188978</v>
      </c>
      <c r="E75" s="29">
        <f>[21]Sumary!U11</f>
        <v>62.99212598425197</v>
      </c>
      <c r="F75" s="29">
        <f>[21]Sumary!V11</f>
        <v>78.740157480314963</v>
      </c>
      <c r="G75" s="29">
        <f>[21]Sumary!W11</f>
        <v>94.488188976377955</v>
      </c>
      <c r="H75" s="30">
        <f>[21]Sumary!X11</f>
        <v>110.23622047244095</v>
      </c>
      <c r="I75" s="30">
        <f>[21]Sumary!Y11</f>
        <v>125.98425196850394</v>
      </c>
      <c r="J75" s="30">
        <f>[21]Sumary!Z11</f>
        <v>141.73228346456693</v>
      </c>
      <c r="K75" s="30">
        <f>[21]Sumary!AA11</f>
        <v>157.48031496062993</v>
      </c>
      <c r="L75" s="30">
        <f>[21]Sumary!AB11</f>
        <v>173.22834645669292</v>
      </c>
      <c r="M75" s="30">
        <f>[21]Sumary!AC11</f>
        <v>188.97637795275591</v>
      </c>
    </row>
    <row r="76" spans="1:13" ht="20.100000000000001" customHeight="1" x14ac:dyDescent="0.2">
      <c r="A76" s="13">
        <f>[21]Sumary!Q12</f>
        <v>0.8</v>
      </c>
      <c r="B76" s="14">
        <f>[21]Sumary!R12</f>
        <v>31.496062992125985</v>
      </c>
      <c r="C76" s="15">
        <f>'[21]SlimLine with Prog Discount'!C76+'[21]SlimLine with Prog Discount'!C76*(-SlimlineDiscount)+SlimFullBlindLabour</f>
        <v>27.151073333333336</v>
      </c>
      <c r="D76" s="15">
        <f>'[21]SlimLine with Prog Discount'!D76+'[21]SlimLine with Prog Discount'!D76*(-SlimlineDiscount)+SlimFullBlindLabour</f>
        <v>36.952593333333333</v>
      </c>
      <c r="E76" s="15">
        <f>'[21]SlimLine with Prog Discount'!E76+'[21]SlimLine with Prog Discount'!E76*(-SlimlineDiscount)+SlimFullBlindLabour</f>
        <v>46.754113333333336</v>
      </c>
      <c r="F76" s="15">
        <f>'[21]SlimLine with Prog Discount'!F76+'[21]SlimLine with Prog Discount'!F76*(-SlimlineDiscount)+SlimFullBlindLabour</f>
        <v>57.816523333333343</v>
      </c>
      <c r="G76" s="15">
        <f>'[21]SlimLine with Prog Discount'!G76+'[21]SlimLine with Prog Discount'!G76*(-SlimlineDiscount)+SlimFullBlindLabour</f>
        <v>67.618043333333318</v>
      </c>
      <c r="H76" s="15">
        <f>'[21]SlimLine with Prog Discount'!H76+'[21]SlimLine with Prog Discount'!H76*(-SlimlineDiscount)+SlimFullBlindLabour</f>
        <v>73.765251833333309</v>
      </c>
      <c r="I76" s="15">
        <f>'[21]SlimLine with Prog Discount'!I76+'[21]SlimLine with Prog Discount'!I76*(-SlimlineDiscount)+SlimFullBlindLabour</f>
        <v>83.076695833333332</v>
      </c>
      <c r="J76" s="15">
        <f>'[21]SlimLine with Prog Discount'!J76+'[21]SlimLine with Prog Discount'!J76*(-SlimlineDiscount)+SlimFullBlindLabour</f>
        <v>92.388139833333327</v>
      </c>
      <c r="K76" s="15">
        <f>'[21]SlimLine with Prog Discount'!K76+'[21]SlimLine with Prog Discount'!K76*(-SlimlineDiscount)+SlimFullBlindLabour</f>
        <v>96.575044333333338</v>
      </c>
      <c r="L76" s="15">
        <f>'[21]SlimLine with Prog Discount'!L76+'[21]SlimLine with Prog Discount'!L76*(-SlimlineDiscount)+SlimFullBlindLabour</f>
        <v>105.39641233333332</v>
      </c>
      <c r="M76" s="15">
        <f>'[21]SlimLine with Prog Discount'!M76+'[21]SlimLine with Prog Discount'!M76*(-SlimlineDiscount)+SlimFullBlindLabour</f>
        <v>108.11308883333331</v>
      </c>
    </row>
    <row r="77" spans="1:13" ht="20.100000000000001" customHeight="1" x14ac:dyDescent="0.2">
      <c r="A77" s="13">
        <f>[21]Sumary!Q13</f>
        <v>1.2</v>
      </c>
      <c r="B77" s="14">
        <f>[21]Sumary!R13</f>
        <v>47.244094488188978</v>
      </c>
      <c r="C77" s="15">
        <f>'[21]SlimLine with Prog Discount'!C77+'[21]SlimLine with Prog Discount'!C77*(-SlimlineDiscount)+SlimFullBlindLabour</f>
        <v>34.216008398268393</v>
      </c>
      <c r="D77" s="15">
        <f>'[21]SlimLine with Prog Discount'!D77+'[21]SlimLine with Prog Discount'!D77*(-SlimlineDiscount)+SlimFullBlindLabour</f>
        <v>47.549995930735925</v>
      </c>
      <c r="E77" s="15">
        <f>'[21]SlimLine with Prog Discount'!E77+'[21]SlimLine with Prog Discount'!E77*(-SlimlineDiscount)+SlimFullBlindLabour</f>
        <v>60.883983463203457</v>
      </c>
      <c r="F77" s="15">
        <f>'[21]SlimLine with Prog Discount'!F77+'[21]SlimLine with Prog Discount'!F77*(-SlimlineDiscount)+SlimFullBlindLabour</f>
        <v>75.478860995670985</v>
      </c>
      <c r="G77" s="15">
        <f>'[21]SlimLine with Prog Discount'!G77+'[21]SlimLine with Prog Discount'!G77*(-SlimlineDiscount)+SlimFullBlindLabour</f>
        <v>88.812848528138503</v>
      </c>
      <c r="H77" s="15">
        <f>'[21]SlimLine with Prog Discount'!H77+'[21]SlimLine with Prog Discount'!H77*(-SlimlineDiscount)+SlimFullBlindLabour</f>
        <v>97.256160924242408</v>
      </c>
      <c r="I77" s="15">
        <f>'[21]SlimLine with Prog Discount'!I77+'[21]SlimLine with Prog Discount'!I77*(-SlimlineDiscount)+SlimFullBlindLabour</f>
        <v>109.92344908008657</v>
      </c>
      <c r="J77" s="15">
        <f>'[21]SlimLine with Prog Discount'!J77+'[21]SlimLine with Prog Discount'!J77*(-SlimlineDiscount)+SlimFullBlindLabour</f>
        <v>122.59073723593072</v>
      </c>
      <c r="K77" s="15">
        <f>'[21]SlimLine with Prog Discount'!K77+'[21]SlimLine with Prog Discount'!K77*(-SlimlineDiscount)+SlimFullBlindLabour</f>
        <v>128.36725212554111</v>
      </c>
      <c r="L77" s="15">
        <f>'[21]SlimLine with Prog Discount'!L77+'[21]SlimLine with Prog Discount'!L77*(-SlimlineDiscount)+SlimFullBlindLabour</f>
        <v>140.36784090476192</v>
      </c>
      <c r="M77" s="15">
        <f>'[21]SlimLine with Prog Discount'!M77+'[21]SlimLine with Prog Discount'!M77*(-SlimlineDiscount)+SlimFullBlindLabour</f>
        <v>144.14425766450213</v>
      </c>
    </row>
    <row r="78" spans="1:13" ht="20.100000000000001" customHeight="1" x14ac:dyDescent="0.2">
      <c r="A78" s="13">
        <f>[21]Sumary!Q14</f>
        <v>1.6</v>
      </c>
      <c r="B78" s="14">
        <f>[21]Sumary!R14</f>
        <v>62.99212598425197</v>
      </c>
      <c r="C78" s="15">
        <f>'[21]SlimLine with Prog Discount'!C78+'[21]SlimLine with Prog Discount'!C78*(-SlimlineDiscount)+SlimFullBlindLabour</f>
        <v>41.280943463203464</v>
      </c>
      <c r="D78" s="15">
        <f>'[21]SlimLine with Prog Discount'!D78+'[21]SlimLine with Prog Discount'!D78*(-SlimlineDiscount)+SlimFullBlindLabour</f>
        <v>58.147398528138531</v>
      </c>
      <c r="E78" s="15">
        <f>'[21]SlimLine with Prog Discount'!E78+'[21]SlimLine with Prog Discount'!E78*(-SlimlineDiscount)+SlimFullBlindLabour</f>
        <v>75.013853593073591</v>
      </c>
      <c r="F78" s="15">
        <f>'[21]SlimLine with Prog Discount'!F78+'[21]SlimLine with Prog Discount'!F78*(-SlimlineDiscount)+SlimFullBlindLabour</f>
        <v>93.141198658008662</v>
      </c>
      <c r="G78" s="15">
        <f>'[21]SlimLine with Prog Discount'!G78+'[21]SlimLine with Prog Discount'!G78*(-SlimlineDiscount)+SlimFullBlindLabour</f>
        <v>110.00765372294372</v>
      </c>
      <c r="H78" s="15">
        <f>'[21]SlimLine with Prog Discount'!H78+'[21]SlimLine with Prog Discount'!H78*(-SlimlineDiscount)+SlimFullBlindLabour</f>
        <v>120.74707001515149</v>
      </c>
      <c r="I78" s="15">
        <f>'[21]SlimLine with Prog Discount'!I78+'[21]SlimLine with Prog Discount'!I78*(-SlimlineDiscount)+SlimFullBlindLabour</f>
        <v>136.77020232683984</v>
      </c>
      <c r="J78" s="15">
        <f>'[21]SlimLine with Prog Discount'!J78+'[21]SlimLine with Prog Discount'!J78*(-SlimlineDiscount)+SlimFullBlindLabour</f>
        <v>152.79333463852817</v>
      </c>
      <c r="K78" s="15">
        <f>'[21]SlimLine with Prog Discount'!K78+'[21]SlimLine with Prog Discount'!K78*(-SlimlineDiscount)+SlimFullBlindLabour</f>
        <v>160.15945991774893</v>
      </c>
      <c r="L78" s="15">
        <f>'[21]SlimLine with Prog Discount'!L78+'[21]SlimLine with Prog Discount'!L78*(-SlimlineDiscount)+SlimFullBlindLabour</f>
        <v>175.33926947619048</v>
      </c>
      <c r="M78" s="15">
        <f>'[21]SlimLine with Prog Discount'!M78+'[21]SlimLine with Prog Discount'!M78*(-SlimlineDiscount)+SlimFullBlindLabour</f>
        <v>180.17542649567102</v>
      </c>
    </row>
    <row r="79" spans="1:13" ht="20.100000000000001" customHeight="1" x14ac:dyDescent="0.2">
      <c r="A79" s="13">
        <f>[21]Sumary!Q15</f>
        <v>2</v>
      </c>
      <c r="B79" s="14">
        <f>[21]Sumary!R15</f>
        <v>78.740157480314963</v>
      </c>
      <c r="C79" s="15">
        <f>'[21]SlimLine with Prog Discount'!C79+'[21]SlimLine with Prog Discount'!C79*(-SlimlineDiscount)+SlimFullBlindLabour</f>
        <v>48.345878528138535</v>
      </c>
      <c r="D79" s="15">
        <f>'[21]SlimLine with Prog Discount'!D79+'[21]SlimLine with Prog Discount'!D79*(-SlimlineDiscount)+SlimFullBlindLabour</f>
        <v>68.74480112554113</v>
      </c>
      <c r="E79" s="15">
        <f>'[21]SlimLine with Prog Discount'!E79+'[21]SlimLine with Prog Discount'!E79*(-SlimlineDiscount)+SlimFullBlindLabour</f>
        <v>89.143723722943719</v>
      </c>
      <c r="F79" s="15">
        <f>'[21]SlimLine with Prog Discount'!F79+'[21]SlimLine with Prog Discount'!F79*(-SlimlineDiscount)+SlimFullBlindLabour</f>
        <v>110.80353632034631</v>
      </c>
      <c r="G79" s="15">
        <f>'[21]SlimLine with Prog Discount'!G79+'[21]SlimLine with Prog Discount'!G79*(-SlimlineDiscount)+SlimFullBlindLabour</f>
        <v>131.20245891774891</v>
      </c>
      <c r="H79" s="15">
        <f>'[21]SlimLine with Prog Discount'!H79+'[21]SlimLine with Prog Discount'!H79*(-SlimlineDiscount)+SlimFullBlindLabour</f>
        <v>144.23797910606061</v>
      </c>
      <c r="I79" s="15">
        <f>'[21]SlimLine with Prog Discount'!I79+'[21]SlimLine with Prog Discount'!I79*(-SlimlineDiscount)+SlimFullBlindLabour</f>
        <v>163.61695557359306</v>
      </c>
      <c r="J79" s="15">
        <f>'[21]SlimLine with Prog Discount'!J79+'[21]SlimLine with Prog Discount'!J79*(-SlimlineDiscount)+SlimFullBlindLabour</f>
        <v>182.99593204112557</v>
      </c>
      <c r="K79" s="15">
        <f>'[21]SlimLine with Prog Discount'!K79+'[21]SlimLine with Prog Discount'!K79*(-SlimlineDiscount)+SlimFullBlindLabour</f>
        <v>191.95166770995672</v>
      </c>
      <c r="L79" s="15">
        <f>'[21]SlimLine with Prog Discount'!L79+'[21]SlimLine with Prog Discount'!L79*(-SlimlineDiscount)+SlimFullBlindLabour</f>
        <v>210.3106980476191</v>
      </c>
      <c r="M79" s="15">
        <f>'[21]SlimLine with Prog Discount'!M79+'[21]SlimLine with Prog Discount'!M79*(-SlimlineDiscount)+SlimFullBlindLabour</f>
        <v>216.20659532683982</v>
      </c>
    </row>
    <row r="80" spans="1:13" ht="20.100000000000001" customHeight="1" x14ac:dyDescent="0.2">
      <c r="A80" s="13">
        <f>[21]Sumary!Q16</f>
        <v>2.4</v>
      </c>
      <c r="B80" s="14">
        <f>[21]Sumary!R16</f>
        <v>94.488188976377955</v>
      </c>
      <c r="C80" s="15">
        <f>'[21]SlimLine with Prog Discount'!C80+'[21]SlimLine with Prog Discount'!C80*(-SlimlineDiscount)+SlimFullBlindLabour</f>
        <v>55.410813593073598</v>
      </c>
      <c r="D80" s="15">
        <f>'[21]SlimLine with Prog Discount'!D80+'[21]SlimLine with Prog Discount'!D80*(-SlimlineDiscount)+SlimFullBlindLabour</f>
        <v>79.342203722943722</v>
      </c>
      <c r="E80" s="15">
        <f>'[21]SlimLine with Prog Discount'!E80+'[21]SlimLine with Prog Discount'!E80*(-SlimlineDiscount)+SlimFullBlindLabour</f>
        <v>103.27359385281385</v>
      </c>
      <c r="F80" s="15">
        <f>'[21]SlimLine with Prog Discount'!F80+'[21]SlimLine with Prog Discount'!F80*(-SlimlineDiscount)+SlimFullBlindLabour</f>
        <v>128.465873982684</v>
      </c>
      <c r="G80" s="15">
        <f>'[21]SlimLine with Prog Discount'!G80+'[21]SlimLine with Prog Discount'!G80*(-SlimlineDiscount)+SlimFullBlindLabour</f>
        <v>152.3972641125541</v>
      </c>
      <c r="H80" s="15">
        <f>'[21]SlimLine with Prog Discount'!H80+'[21]SlimLine with Prog Discount'!H80*(-SlimlineDiscount)+SlimFullBlindLabour</f>
        <v>167.72888819696968</v>
      </c>
      <c r="I80" s="15">
        <f>'[21]SlimLine with Prog Discount'!I80+'[21]SlimLine with Prog Discount'!I80*(-SlimlineDiscount)+SlimFullBlindLabour</f>
        <v>190.46370882034631</v>
      </c>
      <c r="J80" s="15">
        <f>'[21]SlimLine with Prog Discount'!J80+'[21]SlimLine with Prog Discount'!J80*(-SlimlineDiscount)+SlimFullBlindLabour</f>
        <v>213.19852944372295</v>
      </c>
      <c r="K80" s="15">
        <f>'[21]SlimLine with Prog Discount'!K80+'[21]SlimLine with Prog Discount'!K80*(-SlimlineDiscount)+SlimFullBlindLabour</f>
        <v>223.74387550216451</v>
      </c>
      <c r="L80" s="15">
        <f>'[21]SlimLine with Prog Discount'!L80+'[21]SlimLine with Prog Discount'!L80*(-SlimlineDiscount)+SlimFullBlindLabour</f>
        <v>245.28212661904763</v>
      </c>
      <c r="M80" s="15">
        <f>'[21]SlimLine with Prog Discount'!M80+'[21]SlimLine with Prog Discount'!M80*(-SlimlineDiscount)+SlimFullBlindLabour</f>
        <v>252.23776415800864</v>
      </c>
    </row>
    <row r="81" spans="1:13" ht="20.100000000000001" customHeight="1" x14ac:dyDescent="0.2">
      <c r="A81" s="13">
        <f>[21]Sumary!Q17</f>
        <v>2.8</v>
      </c>
      <c r="B81" s="14">
        <f>[21]Sumary!R17</f>
        <v>110.23622047244095</v>
      </c>
      <c r="C81" s="15">
        <f>'[21]SlimLine with Prog Discount'!C81+'[21]SlimLine with Prog Discount'!C81*(-SlimlineDiscount)+SlimFullBlindLabour</f>
        <v>62.475748658008662</v>
      </c>
      <c r="D81" s="15">
        <f>'[21]SlimLine with Prog Discount'!D81+'[21]SlimLine with Prog Discount'!D81*(-SlimlineDiscount)+SlimFullBlindLabour</f>
        <v>89.939606320346314</v>
      </c>
      <c r="E81" s="15">
        <f>'[21]SlimLine with Prog Discount'!E81+'[21]SlimLine with Prog Discount'!E81*(-SlimlineDiscount)+SlimFullBlindLabour</f>
        <v>117.40346398268399</v>
      </c>
      <c r="F81" s="15">
        <f>'[21]SlimLine with Prog Discount'!F81+'[21]SlimLine with Prog Discount'!F81*(-SlimlineDiscount)+SlimFullBlindLabour</f>
        <v>146.12821164502165</v>
      </c>
      <c r="G81" s="15">
        <f>'[21]SlimLine with Prog Discount'!G81+'[21]SlimLine with Prog Discount'!G81*(-SlimlineDiscount)+SlimFullBlindLabour</f>
        <v>173.59206930735931</v>
      </c>
      <c r="H81" s="15">
        <f>'[21]SlimLine with Prog Discount'!H81+'[21]SlimLine with Prog Discount'!H81*(-SlimlineDiscount)+SlimFullBlindLabour</f>
        <v>191.21979728787878</v>
      </c>
      <c r="I81" s="15">
        <f>'[21]SlimLine with Prog Discount'!I81+'[21]SlimLine with Prog Discount'!I81*(-SlimlineDiscount)+SlimFullBlindLabour</f>
        <v>217.31046206709956</v>
      </c>
      <c r="J81" s="15">
        <f>'[21]SlimLine with Prog Discount'!J81+'[21]SlimLine with Prog Discount'!J81*(-SlimlineDiscount)+SlimFullBlindLabour</f>
        <v>243.40112684632032</v>
      </c>
      <c r="K81" s="15">
        <f>'[21]SlimLine with Prog Discount'!K81+'[21]SlimLine with Prog Discount'!K81*(-SlimlineDiscount)+SlimFullBlindLabour</f>
        <v>255.53608329437233</v>
      </c>
      <c r="L81" s="15">
        <f>'[21]SlimLine with Prog Discount'!L81+'[21]SlimLine with Prog Discount'!L81*(-SlimlineDiscount)+SlimFullBlindLabour</f>
        <v>280.25355519047616</v>
      </c>
      <c r="M81" s="15">
        <f>'[21]SlimLine with Prog Discount'!M81+'[21]SlimLine with Prog Discount'!M81*(-SlimlineDiscount)+SlimFullBlindLabour</f>
        <v>288.26893298917742</v>
      </c>
    </row>
    <row r="82" spans="1:13" ht="20.100000000000001" customHeight="1" x14ac:dyDescent="0.2">
      <c r="A82" s="13">
        <f>[21]Sumary!Q18</f>
        <v>3.2</v>
      </c>
      <c r="B82" s="14">
        <f>[21]Sumary!R18</f>
        <v>125.98425196850394</v>
      </c>
      <c r="C82" s="15">
        <f>'[21]SlimLine with Prog Discount'!C82+'[21]SlimLine with Prog Discount'!C82*(-SlimlineDiscount)+SlimFullBlindLabour</f>
        <v>69.540683722943726</v>
      </c>
      <c r="D82" s="15">
        <f>'[21]SlimLine with Prog Discount'!D82+'[21]SlimLine with Prog Discount'!D82*(-SlimlineDiscount)+SlimFullBlindLabour</f>
        <v>100.53700891774893</v>
      </c>
      <c r="E82" s="15">
        <f>'[21]SlimLine with Prog Discount'!E82+'[21]SlimLine with Prog Discount'!E82*(-SlimlineDiscount)+SlimFullBlindLabour</f>
        <v>131.53333411255412</v>
      </c>
      <c r="F82" s="15">
        <f>'[21]SlimLine with Prog Discount'!F82+'[21]SlimLine with Prog Discount'!F82*(-SlimlineDiscount)+SlimFullBlindLabour</f>
        <v>163.79054930735933</v>
      </c>
      <c r="G82" s="15">
        <f>'[21]SlimLine with Prog Discount'!G82+'[21]SlimLine with Prog Discount'!G82*(-SlimlineDiscount)+SlimFullBlindLabour</f>
        <v>194.78687450216452</v>
      </c>
      <c r="H82" s="15">
        <f>'[21]SlimLine with Prog Discount'!H82+'[21]SlimLine with Prog Discount'!H82*(-SlimlineDiscount)+SlimFullBlindLabour</f>
        <v>214.71070637878788</v>
      </c>
      <c r="I82" s="15">
        <f>'[21]SlimLine with Prog Discount'!I82+'[21]SlimLine with Prog Discount'!I82*(-SlimlineDiscount)+SlimFullBlindLabour</f>
        <v>244.15721531385284</v>
      </c>
      <c r="J82" s="15">
        <f>'[21]SlimLine with Prog Discount'!J82+'[21]SlimLine with Prog Discount'!J82*(-SlimlineDiscount)+SlimFullBlindLabour</f>
        <v>273.60372424891773</v>
      </c>
      <c r="K82" s="15">
        <f>'[21]SlimLine with Prog Discount'!K82+'[21]SlimLine with Prog Discount'!K82*(-SlimlineDiscount)+SlimFullBlindLabour</f>
        <v>287.32829108658007</v>
      </c>
      <c r="L82" s="15">
        <f>'[21]SlimLine with Prog Discount'!L82+'[21]SlimLine with Prog Discount'!L82*(-SlimlineDiscount)+SlimFullBlindLabour</f>
        <v>315.22498376190475</v>
      </c>
      <c r="M82" s="15">
        <f>'[21]SlimLine with Prog Discount'!M82+'[21]SlimLine with Prog Discount'!M82*(-SlimlineDiscount)+SlimFullBlindLabour</f>
        <v>324.3001018203463</v>
      </c>
    </row>
    <row r="83" spans="1:13" ht="20.100000000000001" customHeight="1" x14ac:dyDescent="0.2">
      <c r="A83" s="17">
        <f>[21]Sumary!Q19</f>
        <v>3.6</v>
      </c>
      <c r="B83" s="18">
        <f>[21]Sumary!R19</f>
        <v>141.73228346456693</v>
      </c>
      <c r="C83" s="15">
        <f>'[21]SlimLine with Prog Discount'!C83+'[21]SlimLine with Prog Discount'!C83*(-SlimlineDiscount)+SlimFullBlindLabour</f>
        <v>76.605618787878782</v>
      </c>
      <c r="D83" s="15">
        <f>'[21]SlimLine with Prog Discount'!D83+'[21]SlimLine with Prog Discount'!D83*(-SlimlineDiscount)+SlimFullBlindLabour</f>
        <v>111.13441151515151</v>
      </c>
      <c r="E83" s="15">
        <f>'[21]SlimLine with Prog Discount'!E83+'[21]SlimLine with Prog Discount'!E83*(-SlimlineDiscount)+SlimFullBlindLabour</f>
        <v>145.66320424242423</v>
      </c>
      <c r="F83" s="15">
        <f>'[21]SlimLine with Prog Discount'!F83+'[21]SlimLine with Prog Discount'!F83*(-SlimlineDiscount)+SlimFullBlindLabour</f>
        <v>181.452886969697</v>
      </c>
      <c r="G83" s="15">
        <f>'[21]SlimLine with Prog Discount'!G83+'[21]SlimLine with Prog Discount'!G83*(-SlimlineDiscount)+SlimFullBlindLabour</f>
        <v>215.98167969696971</v>
      </c>
      <c r="H83" s="15">
        <f>'[21]SlimLine with Prog Discount'!H83+'[21]SlimLine with Prog Discount'!H83*(-SlimlineDiscount)+SlimFullBlindLabour</f>
        <v>238.20161546969695</v>
      </c>
      <c r="I83" s="15">
        <f>'[21]SlimLine with Prog Discount'!I83+'[21]SlimLine with Prog Discount'!I83*(-SlimlineDiscount)+SlimFullBlindLabour</f>
        <v>271.00396856060598</v>
      </c>
      <c r="J83" s="15">
        <f>'[21]SlimLine with Prog Discount'!J83+'[21]SlimLine with Prog Discount'!J83*(-SlimlineDiscount)+SlimFullBlindLabour</f>
        <v>303.80632165151513</v>
      </c>
      <c r="K83" s="15">
        <f>'[21]SlimLine with Prog Discount'!K83+'[21]SlimLine with Prog Discount'!K83*(-SlimlineDiscount)+SlimFullBlindLabour</f>
        <v>319.12049887878788</v>
      </c>
      <c r="L83" s="15">
        <f>'[21]SlimLine with Prog Discount'!L83+'[21]SlimLine with Prog Discount'!L83*(-SlimlineDiscount)+SlimFullBlindLabour</f>
        <v>350.19641233333334</v>
      </c>
      <c r="M83" s="15">
        <f>'[21]SlimLine with Prog Discount'!M83+'[21]SlimLine with Prog Discount'!M83*(-SlimlineDiscount)+SlimFullBlindLabour</f>
        <v>360.33127065151513</v>
      </c>
    </row>
    <row r="84" spans="1:13" ht="20.100000000000001" customHeight="1" x14ac:dyDescent="0.2">
      <c r="A84" s="17">
        <f>[21]Sumary!Q20</f>
        <v>4</v>
      </c>
      <c r="B84" s="18">
        <f>[21]Sumary!R20</f>
        <v>157.48031496062993</v>
      </c>
      <c r="C84" s="15">
        <f>'[21]SlimLine with Prog Discount'!C84+'[21]SlimLine with Prog Discount'!C84*(-SlimlineDiscount)+SlimFullBlindLabour</f>
        <v>83.670553852813825</v>
      </c>
      <c r="D84" s="15">
        <f>'[21]SlimLine with Prog Discount'!D84+'[21]SlimLine with Prog Discount'!D84*(-SlimlineDiscount)+SlimFullBlindLabour</f>
        <v>121.7318141125541</v>
      </c>
      <c r="E84" s="15">
        <f>'[21]SlimLine with Prog Discount'!E84+'[21]SlimLine with Prog Discount'!E84*(-SlimlineDiscount)+SlimFullBlindLabour</f>
        <v>159.79307437229434</v>
      </c>
      <c r="F84" s="15">
        <f>'[21]SlimLine with Prog Discount'!F84+'[21]SlimLine with Prog Discount'!F84*(-SlimlineDiscount)+SlimFullBlindLabour</f>
        <v>199.11522463203463</v>
      </c>
      <c r="G84" s="15">
        <f>'[21]SlimLine with Prog Discount'!G84+'[21]SlimLine with Prog Discount'!G84*(-SlimlineDiscount)+SlimFullBlindLabour</f>
        <v>237.17648489177489</v>
      </c>
      <c r="H84" s="15">
        <f>'[21]SlimLine with Prog Discount'!H84+'[21]SlimLine with Prog Discount'!H84*(-SlimlineDiscount)+SlimFullBlindLabour</f>
        <v>261.69252456060599</v>
      </c>
      <c r="I84" s="15">
        <f>'[21]SlimLine with Prog Discount'!I84+'[21]SlimLine with Prog Discount'!I84*(-SlimlineDiscount)+SlimFullBlindLabour</f>
        <v>297.85072180735921</v>
      </c>
      <c r="J84" s="15">
        <f>'[21]SlimLine with Prog Discount'!J84+'[21]SlimLine with Prog Discount'!J84*(-SlimlineDiscount)+SlimFullBlindLabour</f>
        <v>334.0089190541126</v>
      </c>
      <c r="K84" s="15">
        <f>'[21]SlimLine with Prog Discount'!K84+'[21]SlimLine with Prog Discount'!K84*(-SlimlineDiscount)+SlimFullBlindLabour</f>
        <v>350.91270667099565</v>
      </c>
      <c r="L84" s="15">
        <f>'[21]SlimLine with Prog Discount'!L84+'[21]SlimLine with Prog Discount'!L84*(-SlimlineDiscount)+SlimFullBlindLabour</f>
        <v>385.16784090476187</v>
      </c>
      <c r="M84" s="15">
        <f>'[21]SlimLine with Prog Discount'!M84+'[21]SlimLine with Prog Discount'!M84*(-SlimlineDiscount)+SlimFullBlindLabour</f>
        <v>396.36243948268395</v>
      </c>
    </row>
    <row r="85" spans="1:13" ht="20.100000000000001" customHeight="1" thickBot="1" x14ac:dyDescent="0.25">
      <c r="A85" s="21" t="s">
        <v>9</v>
      </c>
      <c r="B85" s="19"/>
      <c r="C85" s="19"/>
      <c r="D85" s="19"/>
      <c r="E85" s="19"/>
      <c r="F85" s="19"/>
      <c r="H85" s="19"/>
      <c r="I85" s="19"/>
      <c r="J85" s="19"/>
      <c r="K85" s="16"/>
      <c r="L85" s="16"/>
    </row>
    <row r="86" spans="1:13" ht="20.100000000000001" customHeight="1" thickBot="1" x14ac:dyDescent="0.25">
      <c r="A86" s="34" t="s">
        <v>10</v>
      </c>
      <c r="B86" s="35"/>
      <c r="C86" s="36">
        <f>[21]Sumary!S10</f>
        <v>0.8</v>
      </c>
      <c r="D86" s="37">
        <f>[21]Sumary!T10</f>
        <v>1.2</v>
      </c>
      <c r="E86" s="37">
        <f>[21]Sumary!U10</f>
        <v>1.6</v>
      </c>
      <c r="F86" s="37">
        <f>[21]Sumary!V10</f>
        <v>2</v>
      </c>
      <c r="G86" s="37">
        <f>[21]Sumary!W10</f>
        <v>2.4</v>
      </c>
      <c r="H86" s="37">
        <f>[21]Sumary!X10</f>
        <v>2.8</v>
      </c>
      <c r="I86" s="37">
        <f>[21]Sumary!Y10</f>
        <v>3.2</v>
      </c>
      <c r="J86" s="37">
        <f>[21]Sumary!Z10</f>
        <v>3.6</v>
      </c>
      <c r="K86" s="37">
        <f>[21]Sumary!AA10</f>
        <v>4</v>
      </c>
      <c r="L86" s="37">
        <f>[21]Sumary!AB10</f>
        <v>4.4000000000000004</v>
      </c>
      <c r="M86" s="37">
        <f>[21]Sumary!AC10</f>
        <v>4.8</v>
      </c>
    </row>
    <row r="87" spans="1:13" ht="20.100000000000001" customHeight="1" thickBot="1" x14ac:dyDescent="0.25">
      <c r="A87" s="38"/>
      <c r="B87" s="39" t="s">
        <v>2</v>
      </c>
      <c r="C87" s="40">
        <f>[21]Sumary!S11</f>
        <v>31.496062992125985</v>
      </c>
      <c r="D87" s="29">
        <f>[21]Sumary!T11</f>
        <v>47.244094488188978</v>
      </c>
      <c r="E87" s="29">
        <f>[21]Sumary!U11</f>
        <v>62.99212598425197</v>
      </c>
      <c r="F87" s="29">
        <f>[21]Sumary!V11</f>
        <v>78.740157480314963</v>
      </c>
      <c r="G87" s="29">
        <f>[21]Sumary!W11</f>
        <v>94.488188976377955</v>
      </c>
      <c r="H87" s="30">
        <f>[21]Sumary!X11</f>
        <v>110.23622047244095</v>
      </c>
      <c r="I87" s="30">
        <f>[21]Sumary!Y11</f>
        <v>125.98425196850394</v>
      </c>
      <c r="J87" s="30">
        <f>[21]Sumary!Z11</f>
        <v>141.73228346456693</v>
      </c>
      <c r="K87" s="30">
        <f>[21]Sumary!AA11</f>
        <v>157.48031496062993</v>
      </c>
      <c r="L87" s="30">
        <f>[21]Sumary!AB11</f>
        <v>173.22834645669292</v>
      </c>
      <c r="M87" s="30">
        <f>[21]Sumary!AC11</f>
        <v>188.97637795275591</v>
      </c>
    </row>
    <row r="88" spans="1:13" ht="20.100000000000001" customHeight="1" x14ac:dyDescent="0.2">
      <c r="A88" s="19"/>
      <c r="B88" s="19"/>
      <c r="C88" s="15">
        <f>'[21]SlimLine with Prog Discount'!C88+'[21]SlimLine with Prog Discount'!C88*(-SlimlineDiscount)+SlimHeadRailLabour</f>
        <v>7.9360118614718624</v>
      </c>
      <c r="D88" s="15">
        <f>'[21]SlimLine with Prog Discount'!D88+'[21]SlimLine with Prog Discount'!D88*(-SlimlineDiscount)+SlimHeadRailLabour</f>
        <v>9.2133344588744599</v>
      </c>
      <c r="E88" s="15">
        <f>'[21]SlimLine with Prog Discount'!E88+'[21]SlimLine with Prog Discount'!E88*(-SlimlineDiscount)+SlimHeadRailLabour</f>
        <v>10.490657056277058</v>
      </c>
      <c r="F88" s="15">
        <f>'[21]SlimLine with Prog Discount'!F88+'[21]SlimLine with Prog Discount'!F88*(-SlimlineDiscount)+SlimHeadRailLabour</f>
        <v>13.028869653679653</v>
      </c>
      <c r="G88" s="15">
        <f>'[21]SlimLine with Prog Discount'!G88+'[21]SlimLine with Prog Discount'!G88*(-SlimlineDiscount)+SlimHeadRailLabour</f>
        <v>14.306192251082251</v>
      </c>
      <c r="H88" s="15">
        <f>'[21]SlimLine with Prog Discount'!H88+'[21]SlimLine with Prog Discount'!H88*(-SlimlineDiscount)+SlimHeadRailLabour</f>
        <v>15.583514848484846</v>
      </c>
      <c r="I88" s="15">
        <f>'[21]SlimLine with Prog Discount'!I88+'[21]SlimLine with Prog Discount'!I88*(-SlimlineDiscount)+SlimHeadRailLabour</f>
        <v>16.860837445887444</v>
      </c>
      <c r="J88" s="15">
        <f>'[21]SlimLine with Prog Discount'!J88+'[21]SlimLine with Prog Discount'!J88*(-SlimlineDiscount)+SlimHeadRailLabour</f>
        <v>18.138160043290043</v>
      </c>
      <c r="K88" s="15">
        <f>'[21]SlimLine with Prog Discount'!K88+'[21]SlimLine with Prog Discount'!K88*(-SlimlineDiscount)+SlimHeadRailLabour</f>
        <v>19.415482640692641</v>
      </c>
      <c r="L88" s="15">
        <f>'[21]SlimLine with Prog Discount'!L88+'[21]SlimLine with Prog Discount'!L88*(-SlimlineDiscount)+SlimHeadRailLabour</f>
        <v>20.692805238095236</v>
      </c>
      <c r="M88" s="15">
        <f>'[21]SlimLine with Prog Discount'!M88+'[21]SlimLine with Prog Discount'!M88*(-SlimlineDiscount)+SlimHeadRailLabour</f>
        <v>21.970127835497838</v>
      </c>
    </row>
    <row r="89" spans="1:13" x14ac:dyDescent="0.2">
      <c r="K89" s="31"/>
      <c r="L89" s="31"/>
    </row>
    <row r="90" spans="1:13" x14ac:dyDescent="0.2">
      <c r="B90" s="42"/>
    </row>
    <row r="91" spans="1:13" x14ac:dyDescent="0.2">
      <c r="B91" s="42" t="s">
        <v>11</v>
      </c>
    </row>
    <row r="92" spans="1:13" x14ac:dyDescent="0.2">
      <c r="B92" s="42" t="s">
        <v>12</v>
      </c>
    </row>
    <row r="94" spans="1:13" x14ac:dyDescent="0.2">
      <c r="A94" s="43" t="s">
        <v>13</v>
      </c>
      <c r="C94" s="44"/>
      <c r="H94" s="45"/>
    </row>
    <row r="95" spans="1:13" x14ac:dyDescent="0.2">
      <c r="C95" s="42" t="s">
        <v>14</v>
      </c>
      <c r="F95" s="46">
        <f>'[21]Slmline cost'!F95+'[21]Slmline cost'!F95*(SlimBracketMarkUp)</f>
        <v>0.10400000000000001</v>
      </c>
      <c r="H95" s="42"/>
      <c r="I95" s="46"/>
    </row>
    <row r="96" spans="1:13" ht="18.75" customHeight="1" x14ac:dyDescent="0.2">
      <c r="C96" s="497" t="s">
        <v>15</v>
      </c>
      <c r="D96" s="497"/>
      <c r="F96" s="46">
        <f>'[21]Slmline cost'!F96+'[21]Slmline cost'!F96*(SlimBracketMarkUp)</f>
        <v>0.156</v>
      </c>
      <c r="H96" s="42"/>
      <c r="I96" s="46"/>
    </row>
    <row r="97" spans="1:9" x14ac:dyDescent="0.2">
      <c r="C97" s="47"/>
      <c r="F97" s="43"/>
      <c r="H97" s="42"/>
      <c r="I97" s="46"/>
    </row>
    <row r="98" spans="1:9" x14ac:dyDescent="0.2">
      <c r="C98" s="497" t="s">
        <v>16</v>
      </c>
      <c r="D98" s="497"/>
      <c r="E98" s="497"/>
      <c r="F98" s="46">
        <f>'[21]Slmline cost'!F98+'[21]Slmline cost'!F98*(SlimBracketMarkUp)</f>
        <v>0.26</v>
      </c>
      <c r="H98" s="42"/>
      <c r="I98" s="46"/>
    </row>
    <row r="99" spans="1:9" x14ac:dyDescent="0.2">
      <c r="A99" s="44"/>
      <c r="C99" s="497" t="s">
        <v>17</v>
      </c>
      <c r="D99" s="497"/>
      <c r="E99" s="497"/>
      <c r="F99" s="46">
        <f>'[21]Slmline cost'!F99+'[21]Slmline cost'!F99*(SlimBracketMarkUp)</f>
        <v>0.39</v>
      </c>
    </row>
    <row r="100" spans="1:9" x14ac:dyDescent="0.2">
      <c r="F100" s="43"/>
    </row>
    <row r="101" spans="1:9" x14ac:dyDescent="0.2">
      <c r="F101" s="43"/>
    </row>
    <row r="102" spans="1:9" x14ac:dyDescent="0.2">
      <c r="C102" s="498" t="s">
        <v>18</v>
      </c>
      <c r="D102" s="498"/>
      <c r="E102" s="498"/>
      <c r="F102" s="46">
        <f>'[21]Slmline cost'!F102+'[21]Slmline cost'!F102*(SlimBracketMarkUp)</f>
        <v>1.16493</v>
      </c>
    </row>
    <row r="103" spans="1:9" x14ac:dyDescent="0.2">
      <c r="F103" s="43"/>
    </row>
    <row r="104" spans="1:9" x14ac:dyDescent="0.2">
      <c r="F104" s="43"/>
    </row>
    <row r="105" spans="1:9" x14ac:dyDescent="0.2">
      <c r="F105" s="43"/>
    </row>
    <row r="106" spans="1:9" x14ac:dyDescent="0.2">
      <c r="C106" s="499" t="s">
        <v>19</v>
      </c>
      <c r="D106" s="499"/>
      <c r="E106" s="499"/>
      <c r="F106" s="46">
        <f>'[21]Slmline cost'!F106+'[21]Slmline cost'!F106*(SlimBracketMarkUp)</f>
        <v>1.4059500000000003</v>
      </c>
    </row>
    <row r="107" spans="1:9" x14ac:dyDescent="0.2">
      <c r="F107" s="43"/>
    </row>
    <row r="109" spans="1:9" x14ac:dyDescent="0.2">
      <c r="D109" s="43" t="s">
        <v>20</v>
      </c>
      <c r="E109" s="43"/>
      <c r="F109" s="43"/>
    </row>
    <row r="110" spans="1:9" x14ac:dyDescent="0.2">
      <c r="D110" s="43" t="s">
        <v>21</v>
      </c>
      <c r="F110" s="46">
        <f>'[21]Slmline cost'!F110+'[21]Slmline cost'!F110*(SlimBracketMarkUp)</f>
        <v>1.9549400000000001</v>
      </c>
    </row>
    <row r="111" spans="1:9" x14ac:dyDescent="0.2">
      <c r="D111" s="2" t="s">
        <v>22</v>
      </c>
      <c r="F111" s="46">
        <f>'[21]Slmline cost'!F111+'[21]Slmline cost'!F111*(SlimBracketMarkUp)</f>
        <v>1.9549400000000001</v>
      </c>
    </row>
  </sheetData>
  <mergeCells count="9">
    <mergeCell ref="C99:E99"/>
    <mergeCell ref="C102:E102"/>
    <mergeCell ref="C106:E106"/>
    <mergeCell ref="A2:B2"/>
    <mergeCell ref="A14:B14"/>
    <mergeCell ref="A26:B26"/>
    <mergeCell ref="A38:B38"/>
    <mergeCell ref="C96:D96"/>
    <mergeCell ref="C98:E98"/>
  </mergeCells>
  <pageMargins left="0.70866141732283472" right="0.70866141732283472" top="0.74803149606299213" bottom="0.74803149606299213" header="0.31496062992125984" footer="0.31496062992125984"/>
  <pageSetup paperSize="9" scale="58" fitToHeight="2" orientation="portrait" r:id="rId1"/>
  <headerFooter alignWithMargins="0">
    <oddHeader>&amp;L&amp;"Arial,Bold"Slimlie Vertical Blind
Split Wand Op + £1.50
Cord and Chain + £1.50&amp;C&amp;"Arial,Bold"Blind Size Limitations
Width 170 - 4800
Drop 350 - 4000&amp;R&amp;"Arial,Bold"89mm Fabrics Only
Steel Tilt Chain + £1.00</oddHeader>
  </headerFooter>
  <rowBreaks count="1" manualBreakCount="1">
    <brk id="60" max="12" man="1"/>
  </rowBreaks>
  <drawing r:id="rId2"/>
  <legacyDrawing r:id="rId3"/>
  <oleObjects>
    <mc:AlternateContent xmlns:mc="http://schemas.openxmlformats.org/markup-compatibility/2006">
      <mc:Choice Requires="x14">
        <oleObject shapeId="44033" r:id="rId4">
          <objectPr defaultSize="0" autoPict="0" r:id="rId5">
            <anchor moveWithCells="1">
              <from>
                <xdr:col>0</xdr:col>
                <xdr:colOff>114300</xdr:colOff>
                <xdr:row>94</xdr:row>
                <xdr:rowOff>123825</xdr:rowOff>
              </from>
              <to>
                <xdr:col>1</xdr:col>
                <xdr:colOff>171450</xdr:colOff>
                <xdr:row>96</xdr:row>
                <xdr:rowOff>66675</xdr:rowOff>
              </to>
            </anchor>
          </objectPr>
        </oleObject>
      </mc:Choice>
      <mc:Fallback>
        <oleObject shapeId="44033" r:id="rId4"/>
      </mc:Fallback>
    </mc:AlternateContent>
    <mc:AlternateContent xmlns:mc="http://schemas.openxmlformats.org/markup-compatibility/2006">
      <mc:Choice Requires="x14">
        <oleObject shapeId="44034" r:id="rId6">
          <objectPr defaultSize="0" autoPict="0" r:id="rId7">
            <anchor moveWithCells="1">
              <from>
                <xdr:col>0</xdr:col>
                <xdr:colOff>85725</xdr:colOff>
                <xdr:row>97</xdr:row>
                <xdr:rowOff>95250</xdr:rowOff>
              </from>
              <to>
                <xdr:col>1</xdr:col>
                <xdr:colOff>304800</xdr:colOff>
                <xdr:row>99</xdr:row>
                <xdr:rowOff>161925</xdr:rowOff>
              </to>
            </anchor>
          </objectPr>
        </oleObject>
      </mc:Choice>
      <mc:Fallback>
        <oleObject shapeId="44034" r:id="rId6"/>
      </mc:Fallback>
    </mc:AlternateContent>
    <mc:AlternateContent xmlns:mc="http://schemas.openxmlformats.org/markup-compatibility/2006">
      <mc:Choice Requires="x14">
        <oleObject shapeId="44035" r:id="rId8">
          <objectPr defaultSize="0" autoPict="0" r:id="rId9">
            <anchor moveWithCells="1">
              <from>
                <xdr:col>0</xdr:col>
                <xdr:colOff>38100</xdr:colOff>
                <xdr:row>100</xdr:row>
                <xdr:rowOff>142875</xdr:rowOff>
              </from>
              <to>
                <xdr:col>1</xdr:col>
                <xdr:colOff>666750</xdr:colOff>
                <xdr:row>103</xdr:row>
                <xdr:rowOff>19050</xdr:rowOff>
              </to>
            </anchor>
          </objectPr>
        </oleObject>
      </mc:Choice>
      <mc:Fallback>
        <oleObject shapeId="44035" r:id="rId8"/>
      </mc:Fallback>
    </mc:AlternateContent>
    <mc:AlternateContent xmlns:mc="http://schemas.openxmlformats.org/markup-compatibility/2006">
      <mc:Choice Requires="x14">
        <oleObject shapeId="44036" r:id="rId10">
          <objectPr defaultSize="0" autoPict="0" r:id="rId11">
            <anchor moveWithCells="1">
              <from>
                <xdr:col>0</xdr:col>
                <xdr:colOff>133350</xdr:colOff>
                <xdr:row>104</xdr:row>
                <xdr:rowOff>28575</xdr:rowOff>
              </from>
              <to>
                <xdr:col>1</xdr:col>
                <xdr:colOff>361950</xdr:colOff>
                <xdr:row>106</xdr:row>
                <xdr:rowOff>47625</xdr:rowOff>
              </to>
            </anchor>
          </objectPr>
        </oleObject>
      </mc:Choice>
      <mc:Fallback>
        <oleObject shapeId="44036" r:id="rId10"/>
      </mc:Fallback>
    </mc:AlternateContent>
    <mc:AlternateContent xmlns:mc="http://schemas.openxmlformats.org/markup-compatibility/2006">
      <mc:Choice Requires="x14">
        <oleObject shapeId="44037" r:id="rId12">
          <objectPr defaultSize="0" autoPict="0" r:id="rId13">
            <anchor moveWithCells="1">
              <from>
                <xdr:col>0</xdr:col>
                <xdr:colOff>142875</xdr:colOff>
                <xdr:row>108</xdr:row>
                <xdr:rowOff>9525</xdr:rowOff>
              </from>
              <to>
                <xdr:col>2</xdr:col>
                <xdr:colOff>485775</xdr:colOff>
                <xdr:row>111</xdr:row>
                <xdr:rowOff>9525</xdr:rowOff>
              </to>
            </anchor>
          </objectPr>
        </oleObject>
      </mc:Choice>
      <mc:Fallback>
        <oleObject shapeId="44037" r:id="rId12"/>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2E87-FBF3-4D01-8334-A0B56004688C}">
  <dimension ref="A1:AJ48"/>
  <sheetViews>
    <sheetView view="pageBreakPreview" zoomScaleNormal="100" zoomScaleSheetLayoutView="100" workbookViewId="0">
      <selection activeCell="GB42" sqref="GB42"/>
    </sheetView>
  </sheetViews>
  <sheetFormatPr defaultColWidth="0.140625" defaultRowHeight="15.75" x14ac:dyDescent="0.25"/>
  <cols>
    <col min="1" max="19" width="6.140625" style="207" customWidth="1"/>
    <col min="20" max="16384" width="0.140625" style="176"/>
  </cols>
  <sheetData>
    <row r="1" spans="1:36" x14ac:dyDescent="0.25">
      <c r="A1" s="203" t="s">
        <v>589</v>
      </c>
      <c r="B1" s="202"/>
    </row>
    <row r="2" spans="1:36" x14ac:dyDescent="0.25">
      <c r="A2" s="202"/>
      <c r="B2" s="284"/>
    </row>
    <row r="3" spans="1:36" x14ac:dyDescent="0.25">
      <c r="A3" s="285" t="s">
        <v>10</v>
      </c>
      <c r="B3" s="286" t="s">
        <v>302</v>
      </c>
      <c r="C3" s="287">
        <v>0.4</v>
      </c>
      <c r="D3" s="287">
        <v>0.5</v>
      </c>
      <c r="E3" s="287">
        <v>0.6</v>
      </c>
      <c r="F3" s="287">
        <v>0.7</v>
      </c>
      <c r="G3" s="287">
        <v>0.8</v>
      </c>
      <c r="H3" s="287">
        <v>0.9</v>
      </c>
      <c r="I3" s="287">
        <v>1</v>
      </c>
      <c r="J3" s="287">
        <v>1.1000000000000001</v>
      </c>
      <c r="K3" s="287">
        <v>1.2</v>
      </c>
      <c r="L3" s="287">
        <v>1.3</v>
      </c>
      <c r="M3" s="287">
        <v>1.4</v>
      </c>
      <c r="N3" s="287">
        <v>1.5</v>
      </c>
      <c r="O3" s="287">
        <v>1.6</v>
      </c>
      <c r="P3" s="287">
        <v>1.7</v>
      </c>
      <c r="Q3" s="287">
        <v>1.8</v>
      </c>
      <c r="R3" s="287">
        <v>1.9</v>
      </c>
      <c r="S3" s="287">
        <v>2</v>
      </c>
      <c r="T3" s="288"/>
      <c r="U3" s="288"/>
      <c r="V3" s="288"/>
      <c r="W3" s="288"/>
      <c r="X3" s="288"/>
      <c r="Y3" s="288"/>
      <c r="Z3" s="288"/>
      <c r="AA3" s="288"/>
      <c r="AB3" s="288"/>
      <c r="AC3" s="288"/>
      <c r="AD3" s="288"/>
      <c r="AE3" s="288"/>
      <c r="AF3" s="288"/>
      <c r="AG3" s="288"/>
      <c r="AH3" s="288"/>
      <c r="AI3" s="288"/>
      <c r="AJ3" s="288"/>
    </row>
    <row r="4" spans="1:36" x14ac:dyDescent="0.25">
      <c r="A4" s="289" t="s">
        <v>525</v>
      </c>
      <c r="B4" s="290" t="s">
        <v>246</v>
      </c>
      <c r="C4" s="291">
        <f>CONVERT(C3,"m","in")</f>
        <v>15.748031496062993</v>
      </c>
      <c r="D4" s="291">
        <f t="shared" ref="D4:S4" si="0">CONVERT(D3,"m","in")</f>
        <v>19.685039370078741</v>
      </c>
      <c r="E4" s="291">
        <f t="shared" si="0"/>
        <v>23.622047244094489</v>
      </c>
      <c r="F4" s="291">
        <f t="shared" si="0"/>
        <v>27.559055118110237</v>
      </c>
      <c r="G4" s="291">
        <f t="shared" si="0"/>
        <v>31.496062992125985</v>
      </c>
      <c r="H4" s="291">
        <f t="shared" si="0"/>
        <v>35.433070866141733</v>
      </c>
      <c r="I4" s="291">
        <f t="shared" si="0"/>
        <v>39.370078740157481</v>
      </c>
      <c r="J4" s="291">
        <f t="shared" si="0"/>
        <v>43.30708661417323</v>
      </c>
      <c r="K4" s="291">
        <f t="shared" si="0"/>
        <v>47.244094488188978</v>
      </c>
      <c r="L4" s="291">
        <f t="shared" si="0"/>
        <v>51.181102362204726</v>
      </c>
      <c r="M4" s="291">
        <f t="shared" si="0"/>
        <v>55.118110236220474</v>
      </c>
      <c r="N4" s="291">
        <f t="shared" si="0"/>
        <v>59.055118110236222</v>
      </c>
      <c r="O4" s="291">
        <f t="shared" si="0"/>
        <v>62.99212598425197</v>
      </c>
      <c r="P4" s="291">
        <f t="shared" si="0"/>
        <v>66.929133858267718</v>
      </c>
      <c r="Q4" s="291">
        <f t="shared" si="0"/>
        <v>70.866141732283467</v>
      </c>
      <c r="R4" s="291">
        <f t="shared" si="0"/>
        <v>74.803149606299215</v>
      </c>
      <c r="S4" s="291">
        <f t="shared" si="0"/>
        <v>78.740157480314963</v>
      </c>
    </row>
    <row r="5" spans="1:36" x14ac:dyDescent="0.25">
      <c r="A5" s="292">
        <v>0.6</v>
      </c>
      <c r="B5" s="293">
        <f>CONVERT(A5,"m","in")</f>
        <v>23.622047244094489</v>
      </c>
      <c r="C5" s="294">
        <f>'[6]Cost Price'!C5+'[6]Cost Price'!C5*(TradeMarkUo)+Labour+IF(C$3&gt;1.2,LabourLarge)</f>
        <v>28.569082933333341</v>
      </c>
      <c r="D5" s="295">
        <f>'[6]Cost Price'!D5+'[6]Cost Price'!D5*(TradeMarkUo)+Labour+IF(D$3&gt;1.2,LabourLarge)</f>
        <v>31.430821333333334</v>
      </c>
      <c r="E5" s="294">
        <f>'[6]Cost Price'!E5+'[6]Cost Price'!E5*(TradeMarkUo)+Labour+IF(E$3&gt;1.2,LabourLarge)</f>
        <v>35.146877733333334</v>
      </c>
      <c r="F5" s="295">
        <f>'[6]Cost Price'!F5+'[6]Cost Price'!F5*(TradeMarkUo)+Labour+IF(F$3&gt;1.2,LabourLarge)</f>
        <v>38.008616133333334</v>
      </c>
      <c r="G5" s="294">
        <f>'[6]Cost Price'!G5+'[6]Cost Price'!G5*(TradeMarkUo)+Labour+IF(G$3&gt;1.2,LabourLarge)</f>
        <v>40.870354533333334</v>
      </c>
      <c r="H5" s="295">
        <f>'[6]Cost Price'!H5+'[6]Cost Price'!H5*(TradeMarkUo)+Labour+IF(H$3&gt;1.2,LabourLarge)</f>
        <v>43.732092933333334</v>
      </c>
      <c r="I5" s="294">
        <f>'[6]Cost Price'!I5+'[6]Cost Price'!I5*(TradeMarkUo)+Labour+IF(I$3&gt;1.2,LabourLarge)</f>
        <v>46.593831333333334</v>
      </c>
      <c r="J5" s="295">
        <f>'[6]Cost Price'!J5+'[6]Cost Price'!J5*(TradeMarkUo)+Labour+IF(J$3&gt;1.2,LabourLarge)</f>
        <v>50.175247733333336</v>
      </c>
      <c r="K5" s="294">
        <f>'[6]Cost Price'!K5+'[6]Cost Price'!K5*(TradeMarkUo)+Labour+IF(K$3&gt;1.2,LabourLarge)</f>
        <v>53.036986133333329</v>
      </c>
      <c r="L5" s="295">
        <f>'[6]Cost Price'!L5+'[6]Cost Price'!L5*(TradeMarkUo)+Labour+IF(L$3&gt;1.2,LabourLarge)</f>
        <v>58.898724533333329</v>
      </c>
      <c r="M5" s="294">
        <f>'[6]Cost Price'!M5+'[6]Cost Price'!M5*(TradeMarkUo)+Labour+IF(M$3&gt;1.2,LabourLarge)</f>
        <v>61.760462933333329</v>
      </c>
      <c r="N5" s="295">
        <f>'[6]Cost Price'!N5+'[6]Cost Price'!N5*(TradeMarkUo)+Labour+IF(N$3&gt;1.2,LabourLarge)</f>
        <v>65.116221333333328</v>
      </c>
      <c r="O5" s="294">
        <f>'[6]Cost Price'!O5+'[6]Cost Price'!O5*(TradeMarkUo)+Labour+IF(O$3&gt;1.2,LabourLarge)</f>
        <v>68.697637733333337</v>
      </c>
      <c r="P5" s="295">
        <f>'[6]Cost Price'!P5+'[6]Cost Price'!P5*(TradeMarkUo)+Labour+IF(P$3&gt;1.2,LabourLarge)</f>
        <v>71.55937613333333</v>
      </c>
      <c r="Q5" s="294">
        <f>'[6]Cost Price'!Q5+'[6]Cost Price'!Q5*(TradeMarkUo)+Labour+IF(Q$3&gt;1.2,LabourLarge)</f>
        <v>74.421114533333309</v>
      </c>
      <c r="R5" s="295">
        <f>'[6]Cost Price'!R5+'[6]Cost Price'!R5*(TradeMarkUo)+Labour+IF(R$3&gt;1.2,LabourLarge)</f>
        <v>77.282852933333302</v>
      </c>
      <c r="S5" s="294">
        <f>'[6]Cost Price'!S5+'[6]Cost Price'!S5*(TradeMarkUo)+Labour+IF(S$3&gt;1.2,LabourLarge)</f>
        <v>80.144591333333295</v>
      </c>
    </row>
    <row r="6" spans="1:36" x14ac:dyDescent="0.25">
      <c r="A6" s="287">
        <v>1</v>
      </c>
      <c r="B6" s="293">
        <f t="shared" ref="B6:B9" si="1">CONVERT(A6,"m","in")</f>
        <v>39.370078740157481</v>
      </c>
      <c r="C6" s="294">
        <f>'[6]Cost Price'!C6+'[6]Cost Price'!C6*(TradeMarkUo)+Labour+IF(C$3&gt;1.2,LabourLarge)</f>
        <v>31.190689333333339</v>
      </c>
      <c r="D6" s="295">
        <f>'[6]Cost Price'!D6+'[6]Cost Price'!D6*(TradeMarkUo)+Labour+IF(D$3&gt;1.2,LabourLarge)</f>
        <v>34.662949333333337</v>
      </c>
      <c r="E6" s="294">
        <f>'[6]Cost Price'!E6+'[6]Cost Price'!E6*(TradeMarkUo)+Labour+IF(E$3&gt;1.2,LabourLarge)</f>
        <v>39.079287333333333</v>
      </c>
      <c r="F6" s="295">
        <f>'[6]Cost Price'!F6+'[6]Cost Price'!F6*(TradeMarkUo)+Labour+IF(F$3&gt;1.2,LabourLarge)</f>
        <v>42.551547333333332</v>
      </c>
      <c r="G6" s="294">
        <f>'[6]Cost Price'!G6+'[6]Cost Price'!G6*(TradeMarkUo)+Labour+IF(G$3&gt;1.2,LabourLarge)</f>
        <v>46.02380733333333</v>
      </c>
      <c r="H6" s="295">
        <f>'[6]Cost Price'!H6+'[6]Cost Price'!H6*(TradeMarkUo)+Labour+IF(H$3&gt;1.2,LabourLarge)</f>
        <v>49.496067333333336</v>
      </c>
      <c r="I6" s="294">
        <f>'[6]Cost Price'!I6+'[6]Cost Price'!I6*(TradeMarkUo)+Labour+IF(I$3&gt;1.2,LabourLarge)</f>
        <v>52.968327333333328</v>
      </c>
      <c r="J6" s="295">
        <f>'[6]Cost Price'!J6+'[6]Cost Price'!J6*(TradeMarkUo)+Labour+IF(J$3&gt;1.2,LabourLarge)</f>
        <v>57.160265333333335</v>
      </c>
      <c r="K6" s="294">
        <f>'[6]Cost Price'!K6+'[6]Cost Price'!K6*(TradeMarkUo)+Labour+IF(K$3&gt;1.2,LabourLarge)</f>
        <v>60.632525333333327</v>
      </c>
      <c r="L6" s="295">
        <f>'[6]Cost Price'!L6+'[6]Cost Price'!L6*(TradeMarkUo)+Labour+IF(L$3&gt;1.2,LabourLarge)</f>
        <v>67.104785333333325</v>
      </c>
      <c r="M6" s="294">
        <f>'[6]Cost Price'!M6+'[6]Cost Price'!M6*(TradeMarkUo)+Labour+IF(M$3&gt;1.2,LabourLarge)</f>
        <v>70.577045333333317</v>
      </c>
      <c r="N6" s="295">
        <f>'[6]Cost Price'!N6+'[6]Cost Price'!N6*(TradeMarkUo)+Labour+IF(N$3&gt;1.2,LabourLarge)</f>
        <v>74.543325333333328</v>
      </c>
      <c r="O6" s="294">
        <f>'[6]Cost Price'!O6+'[6]Cost Price'!O6*(TradeMarkUo)+Labour+IF(O$3&gt;1.2,LabourLarge)</f>
        <v>78.735263333333322</v>
      </c>
      <c r="P6" s="295">
        <f>'[6]Cost Price'!P6+'[6]Cost Price'!P6*(TradeMarkUo)+Labour+IF(P$3&gt;1.2,LabourLarge)</f>
        <v>82.207523333333327</v>
      </c>
      <c r="Q6" s="294">
        <f>'[6]Cost Price'!Q6+'[6]Cost Price'!Q6*(TradeMarkUo)+Labour+IF(Q$3&gt;1.2,LabourLarge)</f>
        <v>85.679783333333319</v>
      </c>
      <c r="R6" s="295">
        <f>'[6]Cost Price'!R6+'[6]Cost Price'!R6*(TradeMarkUo)+Labour+IF(R$3&gt;1.2,LabourLarge)</f>
        <v>89.15204333333331</v>
      </c>
      <c r="S6" s="294">
        <f>'[6]Cost Price'!S6+'[6]Cost Price'!S6*(TradeMarkUo)+Labour+IF(S$3&gt;1.2,LabourLarge)</f>
        <v>92.624303333333316</v>
      </c>
    </row>
    <row r="7" spans="1:36" x14ac:dyDescent="0.25">
      <c r="A7" s="287">
        <v>1.5</v>
      </c>
      <c r="B7" s="293">
        <f t="shared" si="1"/>
        <v>59.055118110236222</v>
      </c>
      <c r="C7" s="294">
        <f>'[6]Cost Price'!C7+'[6]Cost Price'!C7*(TradeMarkUo)+Labour+IF(C$3&gt;1.2,LabourLarge)</f>
        <v>34.692097333333336</v>
      </c>
      <c r="D7" s="295">
        <f>'[6]Cost Price'!D7+'[6]Cost Price'!D7*(TradeMarkUo)+Labour+IF(D$3&gt;1.2,LabourLarge)</f>
        <v>38.927509333333333</v>
      </c>
      <c r="E7" s="294">
        <f>'[6]Cost Price'!E7+'[6]Cost Price'!E7*(TradeMarkUo)+Labour+IF(E$3&gt;1.2,LabourLarge)</f>
        <v>44.219199333333336</v>
      </c>
      <c r="F7" s="295">
        <f>'[6]Cost Price'!F7+'[6]Cost Price'!F7*(TradeMarkUo)+Labour+IF(F$3&gt;1.2,LabourLarge)</f>
        <v>48.454611333333332</v>
      </c>
      <c r="G7" s="294">
        <f>'[6]Cost Price'!G7+'[6]Cost Price'!G7*(TradeMarkUo)+Labour+IF(G$3&gt;1.2,LabourLarge)</f>
        <v>52.690023333333336</v>
      </c>
      <c r="H7" s="295">
        <f>'[6]Cost Price'!H7+'[6]Cost Price'!H7*(TradeMarkUo)+Labour+IF(H$3&gt;1.2,LabourLarge)</f>
        <v>56.925435333333333</v>
      </c>
      <c r="I7" s="294">
        <f>'[6]Cost Price'!I7+'[6]Cost Price'!I7*(TradeMarkUo)+Labour+IF(I$3&gt;1.2,LabourLarge)</f>
        <v>61.160847333333344</v>
      </c>
      <c r="J7" s="295">
        <f>'[6]Cost Price'!J7+'[6]Cost Price'!J7*(TradeMarkUo)+Labour+IF(J$3&gt;1.2,LabourLarge)</f>
        <v>66.115937333333335</v>
      </c>
      <c r="K7" s="294">
        <f>'[6]Cost Price'!K7+'[6]Cost Price'!K7*(TradeMarkUo)+Labour+IF(K$3&gt;1.2,LabourLarge)</f>
        <v>70.351349333333317</v>
      </c>
      <c r="L7" s="295">
        <f>'[6]Cost Price'!L7+'[6]Cost Price'!L7*(TradeMarkUo)+Labour+IF(L$3&gt;1.2,LabourLarge)</f>
        <v>77.586761333333328</v>
      </c>
      <c r="M7" s="294">
        <f>'[6]Cost Price'!M7+'[6]Cost Price'!M7*(TradeMarkUo)+Labour+IF(M$3&gt;1.2,LabourLarge)</f>
        <v>81.822173333333311</v>
      </c>
      <c r="N7" s="295">
        <f>'[6]Cost Price'!N7+'[6]Cost Price'!N7*(TradeMarkUo)+Labour+IF(N$3&gt;1.2,LabourLarge)</f>
        <v>86.551605333333342</v>
      </c>
      <c r="O7" s="294">
        <f>'[6]Cost Price'!O7+'[6]Cost Price'!O7*(TradeMarkUo)+Labour+IF(O$3&gt;1.2,LabourLarge)</f>
        <v>91.50669533333334</v>
      </c>
      <c r="P7" s="295">
        <f>'[6]Cost Price'!P7+'[6]Cost Price'!P7*(TradeMarkUo)+Labour+IF(P$3&gt;1.2,LabourLarge)</f>
        <v>95.742107333333323</v>
      </c>
      <c r="Q7" s="294">
        <f>'[6]Cost Price'!Q7+'[6]Cost Price'!Q7*(TradeMarkUo)+Labour+IF(Q$3&gt;1.2,LabourLarge)</f>
        <v>99.977519333333319</v>
      </c>
      <c r="R7" s="295">
        <f>'[6]Cost Price'!R7+'[6]Cost Price'!R7*(TradeMarkUo)+Labour+IF(R$3&gt;1.2,LabourLarge)</f>
        <v>104.21293133333332</v>
      </c>
      <c r="S7" s="294">
        <f>'[6]Cost Price'!S7+'[6]Cost Price'!S7*(TradeMarkUo)+Labour+IF(S$3&gt;1.2,LabourLarge)</f>
        <v>108.44834333333331</v>
      </c>
    </row>
    <row r="8" spans="1:36" x14ac:dyDescent="0.25">
      <c r="A8" s="287">
        <v>2</v>
      </c>
      <c r="B8" s="293">
        <f t="shared" si="1"/>
        <v>78.740157480314963</v>
      </c>
      <c r="C8" s="294">
        <f>'[6]Cost Price'!C8+'[6]Cost Price'!C8*(TradeMarkUo)+Labour+IF(C$3&gt;1.2,LabourLarge)</f>
        <v>38.193505333333334</v>
      </c>
      <c r="D8" s="295">
        <f>'[6]Cost Price'!D8+'[6]Cost Price'!D8*(TradeMarkUo)+Labour+IF(D$3&gt;1.2,LabourLarge)</f>
        <v>43.192069333333336</v>
      </c>
      <c r="E8" s="294">
        <f>'[6]Cost Price'!E8+'[6]Cost Price'!E8*(TradeMarkUo)+Labour+IF(E$3&gt;1.2,LabourLarge)</f>
        <v>49.359111333333331</v>
      </c>
      <c r="F8" s="295">
        <f>'[6]Cost Price'!F8+'[6]Cost Price'!F8*(TradeMarkUo)+Labour+IF(F$3&gt;1.2,LabourLarge)</f>
        <v>54.357675333333326</v>
      </c>
      <c r="G8" s="294">
        <f>'[6]Cost Price'!G8+'[6]Cost Price'!G8*(TradeMarkUo)+Labour+IF(G$3&gt;1.2,LabourLarge)</f>
        <v>59.356239333333335</v>
      </c>
      <c r="H8" s="295">
        <f>'[6]Cost Price'!H8+'[6]Cost Price'!H8*(TradeMarkUo)+Labour+IF(H$3&gt;1.2,LabourLarge)</f>
        <v>64.354803333333336</v>
      </c>
      <c r="I8" s="294">
        <f>'[6]Cost Price'!I8+'[6]Cost Price'!I8*(TradeMarkUo)+Labour+IF(I$3&gt;1.2,LabourLarge)</f>
        <v>69.353367333333324</v>
      </c>
      <c r="J8" s="295">
        <f>'[6]Cost Price'!J8+'[6]Cost Price'!J8*(TradeMarkUo)+Labour+IF(J$3&gt;1.2,LabourLarge)</f>
        <v>75.071609333333328</v>
      </c>
      <c r="K8" s="294">
        <f>'[6]Cost Price'!K8+'[6]Cost Price'!K8*(TradeMarkUo)+Labour+IF(K$3&gt;1.2,LabourLarge)</f>
        <v>80.070173333333329</v>
      </c>
      <c r="L8" s="295">
        <f>'[6]Cost Price'!L8+'[6]Cost Price'!L8*(TradeMarkUo)+Labour+IF(L$3&gt;1.2,LabourLarge)</f>
        <v>88.068737333333331</v>
      </c>
      <c r="M8" s="294">
        <f>'[6]Cost Price'!M8+'[6]Cost Price'!M8*(TradeMarkUo)+Labour+IF(M$3&gt;1.2,LabourLarge)</f>
        <v>93.067301333333319</v>
      </c>
      <c r="N8" s="295">
        <f>'[6]Cost Price'!N8+'[6]Cost Price'!N8*(TradeMarkUo)+Labour+IF(N$3&gt;1.2,LabourLarge)</f>
        <v>98.559885333333327</v>
      </c>
      <c r="O8" s="294">
        <f>'[6]Cost Price'!O8+'[6]Cost Price'!O8*(TradeMarkUo)+Labour+IF(O$3&gt;1.2,LabourLarge)</f>
        <v>104.27812733333333</v>
      </c>
      <c r="P8" s="295">
        <f>'[6]Cost Price'!P8+'[6]Cost Price'!P8*(TradeMarkUo)+Labour+IF(P$3&gt;1.2,LabourLarge)</f>
        <v>109.27669133333333</v>
      </c>
      <c r="Q8" s="294">
        <f>'[6]Cost Price'!Q8+'[6]Cost Price'!Q8*(TradeMarkUo)+Labour+IF(Q$3&gt;1.2,LabourLarge)</f>
        <v>114.27525533333333</v>
      </c>
      <c r="R8" s="295">
        <f>'[6]Cost Price'!R8+'[6]Cost Price'!R8*(TradeMarkUo)+Labour+IF(R$3&gt;1.2,LabourLarge)</f>
        <v>119.27381933333331</v>
      </c>
      <c r="S8" s="294">
        <f>'[6]Cost Price'!S8+'[6]Cost Price'!S8*(TradeMarkUo)+Labour+IF(S$3&gt;1.2,LabourLarge)</f>
        <v>124.27238333333331</v>
      </c>
    </row>
    <row r="9" spans="1:36" x14ac:dyDescent="0.25">
      <c r="A9" s="287">
        <v>2.5</v>
      </c>
      <c r="B9" s="293">
        <f t="shared" si="1"/>
        <v>98.425196850393704</v>
      </c>
      <c r="C9" s="294">
        <f>'[6]Cost Price'!C9+'[6]Cost Price'!C9*(TradeMarkUo)+Labour+IF(C$3&gt;1.2,LabourLarge)</f>
        <v>41.470513333333336</v>
      </c>
      <c r="D9" s="295">
        <f>'[6]Cost Price'!D9+'[6]Cost Price'!D9*(TradeMarkUo)+Labour+IF(D$3&gt;1.2,LabourLarge)</f>
        <v>47.232229333333336</v>
      </c>
      <c r="E9" s="294">
        <f>'[6]Cost Price'!E9+'[6]Cost Price'!E9*(TradeMarkUo)+Labour+IF(E$3&gt;1.2,LabourLarge)</f>
        <v>54.274623333333338</v>
      </c>
      <c r="F9" s="295">
        <f>'[6]Cost Price'!F9+'[6]Cost Price'!F9*(TradeMarkUo)+Labour+IF(F$3&gt;1.2,LabourLarge)</f>
        <v>60.036339333333331</v>
      </c>
      <c r="G9" s="294">
        <f>'[6]Cost Price'!G9+'[6]Cost Price'!G9*(TradeMarkUo)+Labour+IF(G$3&gt;1.2,LabourLarge)</f>
        <v>65.798055333333323</v>
      </c>
      <c r="H9" s="295">
        <f>'[6]Cost Price'!H9+'[6]Cost Price'!H9*(TradeMarkUo)+Labour+IF(H$3&gt;1.2,LabourLarge)</f>
        <v>71.55977133333333</v>
      </c>
      <c r="I9" s="294">
        <f>'[6]Cost Price'!I9+'[6]Cost Price'!I9*(TradeMarkUo)+Labour+IF(I$3&gt;1.2,LabourLarge)</f>
        <v>77.321487333333337</v>
      </c>
      <c r="J9" s="295">
        <f>'[6]Cost Price'!J9+'[6]Cost Price'!J9*(TradeMarkUo)+Labour+IF(J$3&gt;1.2,LabourLarge)</f>
        <v>83.802881333333332</v>
      </c>
      <c r="K9" s="294">
        <f>'[6]Cost Price'!K9+'[6]Cost Price'!K9*(TradeMarkUo)+Labour+IF(K$3&gt;1.2,LabourLarge)</f>
        <v>89.564597333333325</v>
      </c>
      <c r="L9" s="295">
        <f>'[6]Cost Price'!L9+'[6]Cost Price'!L9*(TradeMarkUo)+Labour+IF(L$3&gt;1.2,LabourLarge)</f>
        <v>98.326313333333331</v>
      </c>
      <c r="M9" s="294">
        <f>'[6]Cost Price'!M9+'[6]Cost Price'!M9*(TradeMarkUo)+Labour+IF(M$3&gt;1.2,LabourLarge)</f>
        <v>104.08802933333332</v>
      </c>
      <c r="N9" s="295">
        <f>'[6]Cost Price'!N9+'[6]Cost Price'!N9*(TradeMarkUo)+Labour+IF(N$3&gt;1.2,LabourLarge)</f>
        <v>110.34376533333334</v>
      </c>
      <c r="O9" s="294">
        <f>'[6]Cost Price'!O9+'[6]Cost Price'!O9*(TradeMarkUo)+Labour+IF(O$3&gt;1.2,LabourLarge)</f>
        <v>116.82515933333333</v>
      </c>
      <c r="P9" s="295">
        <f>'[6]Cost Price'!P9+'[6]Cost Price'!P9*(TradeMarkUo)+Labour+IF(P$3&gt;1.2,LabourLarge)</f>
        <v>122.58687533333334</v>
      </c>
      <c r="Q9" s="294">
        <f>'[6]Cost Price'!Q9+'[6]Cost Price'!Q9*(TradeMarkUo)+Labour+IF(Q$3&gt;1.2,LabourLarge)</f>
        <v>128.34859133333333</v>
      </c>
      <c r="R9" s="295">
        <f>'[6]Cost Price'!R9+'[6]Cost Price'!R9*(TradeMarkUo)+Labour+IF(R$3&gt;1.2,LabourLarge)</f>
        <v>134.11030733333331</v>
      </c>
      <c r="S9" s="294">
        <f>'[6]Cost Price'!S9+'[6]Cost Price'!S9*(TradeMarkUo)+Labour+IF(S$3&gt;1.2,LabourLarge)</f>
        <v>139.87202333333332</v>
      </c>
      <c r="U9" s="288"/>
      <c r="V9" s="288"/>
      <c r="W9" s="288"/>
      <c r="X9" s="288"/>
      <c r="Y9" s="288"/>
      <c r="Z9" s="288"/>
      <c r="AA9" s="288"/>
      <c r="AB9" s="288"/>
      <c r="AC9" s="288"/>
      <c r="AD9" s="288"/>
      <c r="AE9" s="288"/>
      <c r="AF9" s="288"/>
      <c r="AG9" s="288"/>
      <c r="AH9" s="288"/>
      <c r="AI9" s="288"/>
      <c r="AJ9" s="288"/>
    </row>
    <row r="10" spans="1:36" x14ac:dyDescent="0.25">
      <c r="B10" s="296"/>
    </row>
    <row r="11" spans="1:36" x14ac:dyDescent="0.25">
      <c r="A11" s="203" t="s">
        <v>590</v>
      </c>
      <c r="B11" s="297"/>
    </row>
    <row r="12" spans="1:36" x14ac:dyDescent="0.25">
      <c r="A12" s="285" t="s">
        <v>10</v>
      </c>
      <c r="B12" s="298" t="s">
        <v>302</v>
      </c>
      <c r="C12" s="287">
        <v>0.4</v>
      </c>
      <c r="D12" s="287">
        <v>0.5</v>
      </c>
      <c r="E12" s="287">
        <v>0.6</v>
      </c>
      <c r="F12" s="287">
        <v>0.7</v>
      </c>
      <c r="G12" s="287">
        <v>0.8</v>
      </c>
      <c r="H12" s="287">
        <v>0.9</v>
      </c>
      <c r="I12" s="287">
        <v>1</v>
      </c>
      <c r="J12" s="287">
        <v>1.1000000000000001</v>
      </c>
      <c r="K12" s="287">
        <v>1.2</v>
      </c>
      <c r="L12" s="287">
        <v>1.3</v>
      </c>
      <c r="M12" s="287">
        <v>1.4</v>
      </c>
      <c r="N12" s="287">
        <v>1.5</v>
      </c>
      <c r="O12" s="287">
        <v>1.6</v>
      </c>
      <c r="P12" s="287">
        <v>1.7</v>
      </c>
      <c r="Q12" s="287">
        <v>1.8</v>
      </c>
      <c r="R12" s="287">
        <v>1.9</v>
      </c>
      <c r="S12" s="287">
        <v>2</v>
      </c>
    </row>
    <row r="13" spans="1:36" x14ac:dyDescent="0.25">
      <c r="A13" s="289" t="s">
        <v>525</v>
      </c>
      <c r="B13" s="299" t="s">
        <v>246</v>
      </c>
      <c r="C13" s="291">
        <f>CONVERT(C12,"m","in")</f>
        <v>15.748031496062993</v>
      </c>
      <c r="D13" s="291">
        <f t="shared" ref="D13:S13" si="2">CONVERT(D12,"m","in")</f>
        <v>19.685039370078741</v>
      </c>
      <c r="E13" s="291">
        <f t="shared" si="2"/>
        <v>23.622047244094489</v>
      </c>
      <c r="F13" s="291">
        <f t="shared" si="2"/>
        <v>27.559055118110237</v>
      </c>
      <c r="G13" s="291">
        <f t="shared" si="2"/>
        <v>31.496062992125985</v>
      </c>
      <c r="H13" s="291">
        <f t="shared" si="2"/>
        <v>35.433070866141733</v>
      </c>
      <c r="I13" s="291">
        <f t="shared" si="2"/>
        <v>39.370078740157481</v>
      </c>
      <c r="J13" s="291">
        <f t="shared" si="2"/>
        <v>43.30708661417323</v>
      </c>
      <c r="K13" s="291">
        <f t="shared" si="2"/>
        <v>47.244094488188978</v>
      </c>
      <c r="L13" s="291">
        <f t="shared" si="2"/>
        <v>51.181102362204726</v>
      </c>
      <c r="M13" s="291">
        <f t="shared" si="2"/>
        <v>55.118110236220474</v>
      </c>
      <c r="N13" s="291">
        <f t="shared" si="2"/>
        <v>59.055118110236222</v>
      </c>
      <c r="O13" s="291">
        <f t="shared" si="2"/>
        <v>62.99212598425197</v>
      </c>
      <c r="P13" s="291">
        <f t="shared" si="2"/>
        <v>66.929133858267718</v>
      </c>
      <c r="Q13" s="291">
        <f t="shared" si="2"/>
        <v>70.866141732283467</v>
      </c>
      <c r="R13" s="291">
        <f t="shared" si="2"/>
        <v>74.803149606299215</v>
      </c>
      <c r="S13" s="291">
        <f t="shared" si="2"/>
        <v>78.740157480314963</v>
      </c>
    </row>
    <row r="14" spans="1:36" x14ac:dyDescent="0.25">
      <c r="A14" s="292">
        <v>0.6</v>
      </c>
      <c r="B14" s="293">
        <f>CONVERT(A14,"m","in")</f>
        <v>23.622047244094489</v>
      </c>
      <c r="C14" s="294">
        <f>'[6]Cost Price'!C14+'[6]Cost Price'!C14*(TradeMarkUo)+Labour+IF(C$3&gt;1.2,LabourLarge)</f>
        <v>30.58485253333334</v>
      </c>
      <c r="D14" s="295">
        <f>'[6]Cost Price'!D14+'[6]Cost Price'!D14*(TradeMarkUo)+Labour+IF(D$3&gt;1.2,LabourLarge)</f>
        <v>33.95053333333334</v>
      </c>
      <c r="E14" s="294">
        <f>'[6]Cost Price'!E14+'[6]Cost Price'!E14*(TradeMarkUo)+Labour+IF(E$3&gt;1.2,LabourLarge)</f>
        <v>38.170532133333332</v>
      </c>
      <c r="F14" s="295">
        <f>'[6]Cost Price'!F14+'[6]Cost Price'!F14*(TradeMarkUo)+Labour+IF(F$3&gt;1.2,LabourLarge)</f>
        <v>41.536212933333339</v>
      </c>
      <c r="G14" s="294">
        <f>'[6]Cost Price'!G14+'[6]Cost Price'!G14*(TradeMarkUo)+Labour+IF(G$3&gt;1.2,LabourLarge)</f>
        <v>44.901893733333331</v>
      </c>
      <c r="H14" s="295">
        <f>'[6]Cost Price'!H14+'[6]Cost Price'!H14*(TradeMarkUo)+Labour+IF(H$3&gt;1.2,LabourLarge)</f>
        <v>48.267574533333338</v>
      </c>
      <c r="I14" s="294">
        <f>'[6]Cost Price'!I14+'[6]Cost Price'!I14*(TradeMarkUo)+Labour+IF(I$3&gt;1.2,LabourLarge)</f>
        <v>51.633255333333338</v>
      </c>
      <c r="J14" s="295">
        <f>'[6]Cost Price'!J14+'[6]Cost Price'!J14*(TradeMarkUo)+Labour+IF(J$3&gt;1.2,LabourLarge)</f>
        <v>55.71861413333334</v>
      </c>
      <c r="K14" s="294">
        <f>'[6]Cost Price'!K14+'[6]Cost Price'!K14*(TradeMarkUo)+Labour+IF(K$3&gt;1.2,LabourLarge)</f>
        <v>59.084294933333332</v>
      </c>
      <c r="L14" s="295">
        <f>'[6]Cost Price'!L14+'[6]Cost Price'!L14*(TradeMarkUo)+Labour+IF(L$3&gt;1.2,LabourLarge)</f>
        <v>65.449975733333332</v>
      </c>
      <c r="M14" s="294">
        <f>'[6]Cost Price'!M14+'[6]Cost Price'!M14*(TradeMarkUo)+Labour+IF(M$3&gt;1.2,LabourLarge)</f>
        <v>68.815656533333325</v>
      </c>
      <c r="N14" s="295">
        <f>'[6]Cost Price'!N14+'[6]Cost Price'!N14*(TradeMarkUo)+Labour+IF(N$3&gt;1.2,LabourLarge)</f>
        <v>72.675357333333324</v>
      </c>
      <c r="O14" s="294">
        <f>'[6]Cost Price'!O14+'[6]Cost Price'!O14*(TradeMarkUo)+Labour+IF(O$3&gt;1.2,LabourLarge)</f>
        <v>76.760716133333332</v>
      </c>
      <c r="P14" s="295">
        <f>'[6]Cost Price'!P14+'[6]Cost Price'!P14*(TradeMarkUo)+Labour+IF(P$3&gt;1.2,LabourLarge)</f>
        <v>80.126396933333339</v>
      </c>
      <c r="Q14" s="294">
        <f>'[6]Cost Price'!Q14+'[6]Cost Price'!Q14*(TradeMarkUo)+Labour+IF(Q$3&gt;1.2,LabourLarge)</f>
        <v>83.492077733333318</v>
      </c>
      <c r="R14" s="295">
        <f>'[6]Cost Price'!R14+'[6]Cost Price'!R14*(TradeMarkUo)+Labour+IF(R$3&gt;1.2,LabourLarge)</f>
        <v>86.85775853333331</v>
      </c>
      <c r="S14" s="294">
        <f>'[6]Cost Price'!S14+'[6]Cost Price'!S14*(TradeMarkUo)+Labour+IF(S$3&gt;1.2,LabourLarge)</f>
        <v>90.223439333333303</v>
      </c>
    </row>
    <row r="15" spans="1:36" x14ac:dyDescent="0.25">
      <c r="A15" s="287">
        <v>1</v>
      </c>
      <c r="B15" s="293">
        <f t="shared" ref="B15:B18" si="3">CONVERT(A15,"m","in")</f>
        <v>39.370078740157481</v>
      </c>
      <c r="C15" s="294">
        <f>'[6]Cost Price'!C15+'[6]Cost Price'!C15*(TradeMarkUo)+Labour+IF(C$3&gt;1.2,LabourLarge)</f>
        <v>34.550305333333341</v>
      </c>
      <c r="D15" s="295">
        <f>'[6]Cost Price'!D15+'[6]Cost Price'!D15*(TradeMarkUo)+Labour+IF(D$3&gt;1.2,LabourLarge)</f>
        <v>38.862469333333337</v>
      </c>
      <c r="E15" s="294">
        <f>'[6]Cost Price'!E15+'[6]Cost Price'!E15*(TradeMarkUo)+Labour+IF(E$3&gt;1.2,LabourLarge)</f>
        <v>44.118711333333337</v>
      </c>
      <c r="F15" s="295">
        <f>'[6]Cost Price'!F15+'[6]Cost Price'!F15*(TradeMarkUo)+Labour+IF(F$3&gt;1.2,LabourLarge)</f>
        <v>48.430875333333333</v>
      </c>
      <c r="G15" s="294">
        <f>'[6]Cost Price'!G15+'[6]Cost Price'!G15*(TradeMarkUo)+Labour+IF(G$3&gt;1.2,LabourLarge)</f>
        <v>52.743039333333336</v>
      </c>
      <c r="H15" s="295">
        <f>'[6]Cost Price'!H15+'[6]Cost Price'!H15*(TradeMarkUo)+Labour+IF(H$3&gt;1.2,LabourLarge)</f>
        <v>57.055203333333345</v>
      </c>
      <c r="I15" s="294">
        <f>'[6]Cost Price'!I15+'[6]Cost Price'!I15*(TradeMarkUo)+Labour+IF(I$3&gt;1.2,LabourLarge)</f>
        <v>61.367367333333334</v>
      </c>
      <c r="J15" s="295">
        <f>'[6]Cost Price'!J15+'[6]Cost Price'!J15*(TradeMarkUo)+Labour+IF(J$3&gt;1.2,LabourLarge)</f>
        <v>66.399209333333332</v>
      </c>
      <c r="K15" s="294">
        <f>'[6]Cost Price'!K15+'[6]Cost Price'!K15*(TradeMarkUo)+Labour+IF(K$3&gt;1.2,LabourLarge)</f>
        <v>70.711373333333327</v>
      </c>
      <c r="L15" s="295">
        <f>'[6]Cost Price'!L15+'[6]Cost Price'!L15*(TradeMarkUo)+Labour+IF(L$3&gt;1.2,LabourLarge)</f>
        <v>78.023537333333337</v>
      </c>
      <c r="M15" s="294">
        <f>'[6]Cost Price'!M15+'[6]Cost Price'!M15*(TradeMarkUo)+Labour+IF(M$3&gt;1.2,LabourLarge)</f>
        <v>82.335701333333319</v>
      </c>
      <c r="N15" s="295">
        <f>'[6]Cost Price'!N15+'[6]Cost Price'!N15*(TradeMarkUo)+Labour+IF(N$3&gt;1.2,LabourLarge)</f>
        <v>87.141885333333335</v>
      </c>
      <c r="O15" s="294">
        <f>'[6]Cost Price'!O15+'[6]Cost Price'!O15*(TradeMarkUo)+Labour+IF(O$3&gt;1.2,LabourLarge)</f>
        <v>92.173727333333332</v>
      </c>
      <c r="P15" s="295">
        <f>'[6]Cost Price'!P15+'[6]Cost Price'!P15*(TradeMarkUo)+Labour+IF(P$3&gt;1.2,LabourLarge)</f>
        <v>96.485891333333328</v>
      </c>
      <c r="Q15" s="294">
        <f>'[6]Cost Price'!Q15+'[6]Cost Price'!Q15*(TradeMarkUo)+Labour+IF(Q$3&gt;1.2,LabourLarge)</f>
        <v>100.79805533333332</v>
      </c>
      <c r="R15" s="295">
        <f>'[6]Cost Price'!R15+'[6]Cost Price'!R15*(TradeMarkUo)+Labour+IF(R$3&gt;1.2,LabourLarge)</f>
        <v>105.11021933333332</v>
      </c>
      <c r="S15" s="294">
        <f>'[6]Cost Price'!S15+'[6]Cost Price'!S15*(TradeMarkUo)+Labour+IF(S$3&gt;1.2,LabourLarge)</f>
        <v>109.42238333333331</v>
      </c>
    </row>
    <row r="16" spans="1:36" x14ac:dyDescent="0.25">
      <c r="A16" s="287">
        <v>1.5</v>
      </c>
      <c r="B16" s="293">
        <f t="shared" si="3"/>
        <v>59.055118110236222</v>
      </c>
      <c r="C16" s="294">
        <f>'[6]Cost Price'!C16+'[6]Cost Price'!C16*(TradeMarkUo)+Labour+IF(C$3&gt;1.2,LabourLarge)</f>
        <v>39.73152133333334</v>
      </c>
      <c r="D16" s="295">
        <f>'[6]Cost Price'!D16+'[6]Cost Price'!D16*(TradeMarkUo)+Labour+IF(D$3&gt;1.2,LabourLarge)</f>
        <v>45.226789333333336</v>
      </c>
      <c r="E16" s="294">
        <f>'[6]Cost Price'!E16+'[6]Cost Price'!E16*(TradeMarkUo)+Labour+IF(E$3&gt;1.2,LabourLarge)</f>
        <v>51.778335333333338</v>
      </c>
      <c r="F16" s="295">
        <f>'[6]Cost Price'!F16+'[6]Cost Price'!F16*(TradeMarkUo)+Labour+IF(F$3&gt;1.2,LabourLarge)</f>
        <v>57.273603333333334</v>
      </c>
      <c r="G16" s="294">
        <f>'[6]Cost Price'!G16+'[6]Cost Price'!G16*(TradeMarkUo)+Labour+IF(G$3&gt;1.2,LabourLarge)</f>
        <v>62.768871333333344</v>
      </c>
      <c r="H16" s="295">
        <f>'[6]Cost Price'!H16+'[6]Cost Price'!H16*(TradeMarkUo)+Labour+IF(H$3&gt;1.2,LabourLarge)</f>
        <v>68.264139333333333</v>
      </c>
      <c r="I16" s="294">
        <f>'[6]Cost Price'!I16+'[6]Cost Price'!I16*(TradeMarkUo)+Labour+IF(I$3&gt;1.2,LabourLarge)</f>
        <v>73.759407333333343</v>
      </c>
      <c r="J16" s="295">
        <f>'[6]Cost Price'!J16+'[6]Cost Price'!J16*(TradeMarkUo)+Labour+IF(J$3&gt;1.2,LabourLarge)</f>
        <v>79.97435333333334</v>
      </c>
      <c r="K16" s="294">
        <f>'[6]Cost Price'!K16+'[6]Cost Price'!K16*(TradeMarkUo)+Labour+IF(K$3&gt;1.2,LabourLarge)</f>
        <v>85.469621333333336</v>
      </c>
      <c r="L16" s="295">
        <f>'[6]Cost Price'!L16+'[6]Cost Price'!L16*(TradeMarkUo)+Labour+IF(L$3&gt;1.2,LabourLarge)</f>
        <v>93.964889333333332</v>
      </c>
      <c r="M16" s="294">
        <f>'[6]Cost Price'!M16+'[6]Cost Price'!M16*(TradeMarkUo)+Labour+IF(M$3&gt;1.2,LabourLarge)</f>
        <v>99.460157333333328</v>
      </c>
      <c r="N16" s="295">
        <f>'[6]Cost Price'!N16+'[6]Cost Price'!N16*(TradeMarkUo)+Labour+IF(N$3&gt;1.2,LabourLarge)</f>
        <v>105.44944533333334</v>
      </c>
      <c r="O16" s="294">
        <f>'[6]Cost Price'!O16+'[6]Cost Price'!O16*(TradeMarkUo)+Labour+IF(O$3&gt;1.2,LabourLarge)</f>
        <v>111.66439133333336</v>
      </c>
      <c r="P16" s="295">
        <f>'[6]Cost Price'!P16+'[6]Cost Price'!P16*(TradeMarkUo)+Labour+IF(P$3&gt;1.2,LabourLarge)</f>
        <v>117.15965933333334</v>
      </c>
      <c r="Q16" s="294">
        <f>'[6]Cost Price'!Q16+'[6]Cost Price'!Q16*(TradeMarkUo)+Labour+IF(Q$3&gt;1.2,LabourLarge)</f>
        <v>122.65492733333333</v>
      </c>
      <c r="R16" s="295">
        <f>'[6]Cost Price'!R16+'[6]Cost Price'!R16*(TradeMarkUo)+Labour+IF(R$3&gt;1.2,LabourLarge)</f>
        <v>128.15019533333333</v>
      </c>
      <c r="S16" s="294">
        <f>'[6]Cost Price'!S16+'[6]Cost Price'!S16*(TradeMarkUo)+Labour+IF(S$3&gt;1.2,LabourLarge)</f>
        <v>133.64546333333334</v>
      </c>
    </row>
    <row r="17" spans="1:19" x14ac:dyDescent="0.25">
      <c r="A17" s="287">
        <v>2</v>
      </c>
      <c r="B17" s="293">
        <f t="shared" si="3"/>
        <v>78.740157480314963</v>
      </c>
      <c r="C17" s="294">
        <f>'[6]Cost Price'!C17+'[6]Cost Price'!C17*(TradeMarkUo)+Labour+IF(C$3&gt;1.2,LabourLarge)</f>
        <v>44.91273733333334</v>
      </c>
      <c r="D17" s="295">
        <f>'[6]Cost Price'!D17+'[6]Cost Price'!D17*(TradeMarkUo)+Labour+IF(D$3&gt;1.2,LabourLarge)</f>
        <v>51.591109333333343</v>
      </c>
      <c r="E17" s="294">
        <f>'[6]Cost Price'!E17+'[6]Cost Price'!E17*(TradeMarkUo)+Labour+IF(E$3&gt;1.2,LabourLarge)</f>
        <v>59.437959333333332</v>
      </c>
      <c r="F17" s="295">
        <f>'[6]Cost Price'!F17+'[6]Cost Price'!F17*(TradeMarkUo)+Labour+IF(F$3&gt;1.2,LabourLarge)</f>
        <v>66.116331333333335</v>
      </c>
      <c r="G17" s="294">
        <f>'[6]Cost Price'!G17+'[6]Cost Price'!G17*(TradeMarkUo)+Labour+IF(G$3&gt;1.2,LabourLarge)</f>
        <v>72.794703333333331</v>
      </c>
      <c r="H17" s="295">
        <f>'[6]Cost Price'!H17+'[6]Cost Price'!H17*(TradeMarkUo)+Labour+IF(H$3&gt;1.2,LabourLarge)</f>
        <v>79.473075333333341</v>
      </c>
      <c r="I17" s="294">
        <f>'[6]Cost Price'!I17+'[6]Cost Price'!I17*(TradeMarkUo)+Labour+IF(I$3&gt;1.2,LabourLarge)</f>
        <v>86.151447333333337</v>
      </c>
      <c r="J17" s="295">
        <f>'[6]Cost Price'!J17+'[6]Cost Price'!J17*(TradeMarkUo)+Labour+IF(J$3&gt;1.2,LabourLarge)</f>
        <v>93.549497333333335</v>
      </c>
      <c r="K17" s="294">
        <f>'[6]Cost Price'!K17+'[6]Cost Price'!K17*(TradeMarkUo)+Labour+IF(K$3&gt;1.2,LabourLarge)</f>
        <v>100.22786933333333</v>
      </c>
      <c r="L17" s="295">
        <f>'[6]Cost Price'!L17+'[6]Cost Price'!L17*(TradeMarkUo)+Labour+IF(L$3&gt;1.2,LabourLarge)</f>
        <v>109.90624133333334</v>
      </c>
      <c r="M17" s="294">
        <f>'[6]Cost Price'!M17+'[6]Cost Price'!M17*(TradeMarkUo)+Labour+IF(M$3&gt;1.2,LabourLarge)</f>
        <v>116.58461333333334</v>
      </c>
      <c r="N17" s="295">
        <f>'[6]Cost Price'!N17+'[6]Cost Price'!N17*(TradeMarkUo)+Labour+IF(N$3&gt;1.2,LabourLarge)</f>
        <v>123.75700533333334</v>
      </c>
      <c r="O17" s="294">
        <f>'[6]Cost Price'!O17+'[6]Cost Price'!O17*(TradeMarkUo)+Labour+IF(O$3&gt;1.2,LabourLarge)</f>
        <v>131.15505533333334</v>
      </c>
      <c r="P17" s="295">
        <f>'[6]Cost Price'!P17+'[6]Cost Price'!P17*(TradeMarkUo)+Labour+IF(P$3&gt;1.2,LabourLarge)</f>
        <v>137.83342733333336</v>
      </c>
      <c r="Q17" s="294">
        <f>'[6]Cost Price'!Q17+'[6]Cost Price'!Q17*(TradeMarkUo)+Labour+IF(Q$3&gt;1.2,LabourLarge)</f>
        <v>144.51179933333336</v>
      </c>
      <c r="R17" s="295">
        <f>'[6]Cost Price'!R17+'[6]Cost Price'!R17*(TradeMarkUo)+Labour+IF(R$3&gt;1.2,LabourLarge)</f>
        <v>151.19017133333332</v>
      </c>
      <c r="S17" s="294">
        <f>'[6]Cost Price'!S17+'[6]Cost Price'!S17*(TradeMarkUo)+Labour+IF(S$3&gt;1.2,LabourLarge)</f>
        <v>157.86854333333335</v>
      </c>
    </row>
    <row r="18" spans="1:19" x14ac:dyDescent="0.25">
      <c r="A18" s="287">
        <v>2.5</v>
      </c>
      <c r="B18" s="293">
        <f t="shared" si="3"/>
        <v>98.425196850393704</v>
      </c>
      <c r="C18" s="294">
        <f>'[6]Cost Price'!C18+'[6]Cost Price'!C18*(TradeMarkUo)+Labour+IF(C$3&gt;1.2,LabourLarge)</f>
        <v>49.869553333333336</v>
      </c>
      <c r="D18" s="295">
        <f>'[6]Cost Price'!D18+'[6]Cost Price'!D18*(TradeMarkUo)+Labour+IF(D$3&gt;1.2,LabourLarge)</f>
        <v>57.731029333333339</v>
      </c>
      <c r="E18" s="294">
        <f>'[6]Cost Price'!E18+'[6]Cost Price'!E18*(TradeMarkUo)+Labour+IF(E$3&gt;1.2,LabourLarge)</f>
        <v>66.873183333333344</v>
      </c>
      <c r="F18" s="295">
        <f>'[6]Cost Price'!F18+'[6]Cost Price'!F18*(TradeMarkUo)+Labour+IF(F$3&gt;1.2,LabourLarge)</f>
        <v>74.734659333333326</v>
      </c>
      <c r="G18" s="294">
        <f>'[6]Cost Price'!G18+'[6]Cost Price'!G18*(TradeMarkUo)+Labour+IF(G$3&gt;1.2,LabourLarge)</f>
        <v>82.596135333333322</v>
      </c>
      <c r="H18" s="295">
        <f>'[6]Cost Price'!H18+'[6]Cost Price'!H18*(TradeMarkUo)+Labour+IF(H$3&gt;1.2,LabourLarge)</f>
        <v>90.457611333333332</v>
      </c>
      <c r="I18" s="294">
        <f>'[6]Cost Price'!I18+'[6]Cost Price'!I18*(TradeMarkUo)+Labour+IF(I$3&gt;1.2,LabourLarge)</f>
        <v>98.319087333333343</v>
      </c>
      <c r="J18" s="295">
        <f>'[6]Cost Price'!J18+'[6]Cost Price'!J18*(TradeMarkUo)+Labour+IF(J$3&gt;1.2,LabourLarge)</f>
        <v>106.90024133333334</v>
      </c>
      <c r="K18" s="294">
        <f>'[6]Cost Price'!K18+'[6]Cost Price'!K18*(TradeMarkUo)+Labour+IF(K$3&gt;1.2,LabourLarge)</f>
        <v>114.76171733333335</v>
      </c>
      <c r="L18" s="295">
        <f>'[6]Cost Price'!L18+'[6]Cost Price'!L18*(TradeMarkUo)+Labour+IF(L$3&gt;1.2,LabourLarge)</f>
        <v>125.62319333333335</v>
      </c>
      <c r="M18" s="294">
        <f>'[6]Cost Price'!M18+'[6]Cost Price'!M18*(TradeMarkUo)+Labour+IF(M$3&gt;1.2,LabourLarge)</f>
        <v>133.48466933333333</v>
      </c>
      <c r="N18" s="295">
        <f>'[6]Cost Price'!N18+'[6]Cost Price'!N18*(TradeMarkUo)+Labour+IF(N$3&gt;1.2,LabourLarge)</f>
        <v>141.84016533333335</v>
      </c>
      <c r="O18" s="294">
        <f>'[6]Cost Price'!O18+'[6]Cost Price'!O18*(TradeMarkUo)+Labour+IF(O$3&gt;1.2,LabourLarge)</f>
        <v>150.42131933333334</v>
      </c>
      <c r="P18" s="295">
        <f>'[6]Cost Price'!P18+'[6]Cost Price'!P18*(TradeMarkUo)+Labour+IF(P$3&gt;1.2,LabourLarge)</f>
        <v>158.28279533333338</v>
      </c>
      <c r="Q18" s="294">
        <f>'[6]Cost Price'!Q18+'[6]Cost Price'!Q18*(TradeMarkUo)+Labour+IF(Q$3&gt;1.2,LabourLarge)</f>
        <v>166.14427133333336</v>
      </c>
      <c r="R18" s="295">
        <f>'[6]Cost Price'!R18+'[6]Cost Price'!R18*(TradeMarkUo)+Labour+IF(R$3&gt;1.2,LabourLarge)</f>
        <v>174.00574733333335</v>
      </c>
      <c r="S18" s="294">
        <f>'[6]Cost Price'!S18+'[6]Cost Price'!S18*(TradeMarkUo)+Labour+IF(S$3&gt;1.2,LabourLarge)</f>
        <v>181.86722333333333</v>
      </c>
    </row>
    <row r="20" spans="1:19" x14ac:dyDescent="0.25">
      <c r="A20" s="203"/>
      <c r="B20" s="202"/>
      <c r="C20" s="202"/>
      <c r="D20" s="202"/>
      <c r="E20" s="202"/>
      <c r="F20" s="202"/>
      <c r="G20" s="202"/>
      <c r="H20" s="202"/>
      <c r="I20" s="202"/>
      <c r="J20" s="202"/>
      <c r="K20" s="202"/>
      <c r="L20" s="202"/>
      <c r="M20" s="202"/>
      <c r="N20" s="202"/>
      <c r="O20" s="202"/>
      <c r="P20" s="202"/>
      <c r="Q20" s="202"/>
      <c r="R20" s="202"/>
      <c r="S20" s="202"/>
    </row>
    <row r="21" spans="1:19" x14ac:dyDescent="0.25">
      <c r="A21" s="202"/>
      <c r="B21" s="202"/>
      <c r="C21" s="202"/>
      <c r="D21" s="202"/>
      <c r="E21" s="202"/>
      <c r="F21" s="202"/>
      <c r="G21" s="202"/>
      <c r="H21" s="202"/>
      <c r="I21" s="202"/>
      <c r="J21" s="202"/>
      <c r="K21" s="202"/>
      <c r="L21" s="202"/>
      <c r="M21" s="202"/>
      <c r="N21" s="202"/>
      <c r="O21" s="202"/>
      <c r="P21" s="202"/>
      <c r="Q21" s="202"/>
      <c r="R21" s="202"/>
      <c r="S21" s="202"/>
    </row>
    <row r="22" spans="1:19" x14ac:dyDescent="0.25">
      <c r="A22" s="202"/>
      <c r="B22" s="202"/>
      <c r="C22" s="202"/>
      <c r="D22" s="202"/>
      <c r="E22" s="202"/>
      <c r="F22" s="202"/>
      <c r="G22" s="202"/>
      <c r="H22" s="202"/>
      <c r="I22" s="202"/>
      <c r="J22" s="202"/>
      <c r="K22" s="202"/>
      <c r="L22" s="202"/>
      <c r="M22" s="202"/>
      <c r="N22" s="202"/>
      <c r="O22" s="202"/>
      <c r="P22" s="202"/>
      <c r="Q22" s="202"/>
      <c r="R22" s="202"/>
      <c r="S22" s="202"/>
    </row>
    <row r="23" spans="1:19" x14ac:dyDescent="0.25">
      <c r="A23" s="202"/>
      <c r="B23" s="202"/>
      <c r="C23" s="202"/>
      <c r="D23" s="202"/>
      <c r="E23" s="202"/>
      <c r="F23" s="202"/>
      <c r="G23" s="202"/>
      <c r="H23" s="202"/>
      <c r="I23" s="202"/>
      <c r="J23" s="202"/>
      <c r="K23" s="202"/>
      <c r="L23" s="202"/>
      <c r="M23" s="202"/>
      <c r="N23" s="202"/>
      <c r="O23" s="202"/>
      <c r="P23" s="202"/>
      <c r="Q23" s="202"/>
      <c r="R23" s="202"/>
      <c r="S23" s="202"/>
    </row>
    <row r="24" spans="1:19" x14ac:dyDescent="0.25">
      <c r="A24" s="176"/>
      <c r="B24" s="202"/>
      <c r="C24" s="202"/>
      <c r="D24" s="202"/>
      <c r="E24" s="300" t="s">
        <v>874</v>
      </c>
      <c r="F24" s="176"/>
      <c r="G24" s="202"/>
      <c r="H24" s="202" t="s">
        <v>757</v>
      </c>
      <c r="I24" s="202"/>
      <c r="J24" s="202" t="s">
        <v>890</v>
      </c>
      <c r="K24" s="202"/>
      <c r="L24" s="202" t="s">
        <v>891</v>
      </c>
      <c r="M24" s="202"/>
      <c r="N24" s="202" t="s">
        <v>892</v>
      </c>
      <c r="O24" s="202"/>
      <c r="P24" s="202" t="s">
        <v>893</v>
      </c>
      <c r="Q24" s="202"/>
      <c r="R24" s="202" t="s">
        <v>759</v>
      </c>
      <c r="S24" s="202"/>
    </row>
    <row r="25" spans="1:19" x14ac:dyDescent="0.25">
      <c r="A25" s="301"/>
      <c r="B25" s="202"/>
      <c r="C25" s="202"/>
      <c r="D25" s="202"/>
      <c r="E25" s="202"/>
      <c r="F25" s="202"/>
      <c r="G25" s="202"/>
      <c r="H25" s="202"/>
      <c r="I25" s="202"/>
      <c r="J25" s="202"/>
      <c r="K25" s="202"/>
      <c r="L25" s="202"/>
      <c r="M25" s="202"/>
      <c r="N25" s="202"/>
      <c r="O25" s="202"/>
      <c r="P25" s="202"/>
      <c r="Q25" s="202"/>
      <c r="R25" s="202"/>
      <c r="S25" s="202"/>
    </row>
    <row r="26" spans="1:19" x14ac:dyDescent="0.25">
      <c r="A26" s="301"/>
      <c r="B26" s="202"/>
      <c r="C26" s="202"/>
      <c r="D26" s="202"/>
      <c r="E26" s="202"/>
      <c r="F26" s="202"/>
      <c r="G26" s="202"/>
      <c r="H26" s="202"/>
      <c r="I26" s="202"/>
      <c r="J26" s="202"/>
      <c r="K26" s="202"/>
      <c r="L26" s="202"/>
      <c r="M26" s="202"/>
      <c r="N26" s="202"/>
      <c r="O26" s="202"/>
      <c r="P26" s="202"/>
      <c r="Q26" s="202"/>
      <c r="R26" s="202"/>
      <c r="S26" s="202"/>
    </row>
    <row r="27" spans="1:19" x14ac:dyDescent="0.25">
      <c r="A27" s="301"/>
      <c r="B27" s="202"/>
      <c r="C27" s="202"/>
      <c r="D27" s="202"/>
      <c r="E27" s="202"/>
      <c r="F27" s="202"/>
      <c r="G27" s="202"/>
      <c r="H27" s="202"/>
      <c r="I27" s="202"/>
      <c r="J27" s="202"/>
      <c r="K27" s="202"/>
      <c r="L27" s="202"/>
      <c r="M27" s="202"/>
      <c r="N27" s="202"/>
      <c r="O27" s="202"/>
      <c r="P27" s="202"/>
      <c r="Q27" s="202"/>
      <c r="R27" s="202"/>
      <c r="S27" s="202"/>
    </row>
    <row r="28" spans="1:19" x14ac:dyDescent="0.25">
      <c r="A28" s="301"/>
      <c r="B28" s="202"/>
      <c r="C28" s="202"/>
      <c r="D28" s="202"/>
      <c r="E28" s="202"/>
      <c r="F28" s="202"/>
      <c r="G28" s="202"/>
      <c r="H28" s="202"/>
      <c r="I28" s="202"/>
      <c r="J28" s="202"/>
      <c r="K28" s="202"/>
      <c r="L28" s="202"/>
      <c r="M28" s="202"/>
      <c r="N28" s="202"/>
      <c r="O28" s="202"/>
      <c r="P28" s="202"/>
      <c r="Q28" s="202"/>
      <c r="R28" s="202"/>
      <c r="S28" s="202"/>
    </row>
    <row r="29" spans="1:19" x14ac:dyDescent="0.25">
      <c r="A29" s="301"/>
      <c r="B29" s="202"/>
      <c r="C29" s="202"/>
      <c r="D29" s="202"/>
      <c r="E29" s="202"/>
      <c r="F29" s="202"/>
      <c r="G29" s="202"/>
      <c r="H29" s="202"/>
      <c r="I29" s="202"/>
      <c r="J29" s="202"/>
      <c r="K29" s="202"/>
      <c r="L29" s="202"/>
      <c r="M29" s="202"/>
      <c r="N29" s="202"/>
      <c r="O29" s="202"/>
      <c r="P29" s="202"/>
      <c r="Q29" s="202"/>
      <c r="R29" s="202"/>
      <c r="S29" s="202"/>
    </row>
    <row r="30" spans="1:19" x14ac:dyDescent="0.25">
      <c r="A30" s="301"/>
      <c r="B30" s="202"/>
      <c r="C30" s="202"/>
      <c r="D30" s="202"/>
      <c r="E30" s="202"/>
      <c r="F30" s="202"/>
      <c r="G30" s="202"/>
      <c r="H30" s="202"/>
      <c r="I30" s="202"/>
      <c r="J30" s="202"/>
      <c r="K30" s="202"/>
      <c r="L30" s="202"/>
      <c r="M30" s="202"/>
      <c r="N30" s="202"/>
      <c r="O30" s="202"/>
      <c r="P30" s="202"/>
      <c r="Q30" s="202"/>
      <c r="R30" s="202"/>
      <c r="S30" s="202"/>
    </row>
    <row r="31" spans="1:19" x14ac:dyDescent="0.25">
      <c r="A31" s="202"/>
      <c r="B31" s="202"/>
      <c r="C31" s="202"/>
      <c r="D31" s="202"/>
      <c r="E31" s="202"/>
      <c r="F31" s="202"/>
      <c r="G31" s="202"/>
      <c r="H31" s="202"/>
      <c r="I31" s="202"/>
      <c r="J31" s="202"/>
      <c r="K31" s="202"/>
      <c r="L31" s="202"/>
      <c r="M31" s="202"/>
      <c r="N31" s="202"/>
      <c r="O31" s="202"/>
      <c r="P31" s="202"/>
      <c r="Q31" s="202"/>
      <c r="R31" s="202"/>
      <c r="S31" s="202"/>
    </row>
    <row r="32" spans="1:19" x14ac:dyDescent="0.25">
      <c r="A32" s="202"/>
      <c r="B32" s="202"/>
      <c r="C32" s="202"/>
      <c r="D32" s="202"/>
      <c r="E32" s="202"/>
      <c r="F32" s="202"/>
      <c r="G32" s="202"/>
      <c r="H32" s="202"/>
      <c r="I32" s="202"/>
      <c r="J32" s="202"/>
      <c r="K32" s="202"/>
      <c r="L32" s="202"/>
      <c r="M32" s="202"/>
      <c r="N32" s="202"/>
      <c r="O32" s="202"/>
      <c r="P32" s="202"/>
      <c r="Q32" s="202"/>
      <c r="R32" s="202"/>
      <c r="S32" s="202"/>
    </row>
    <row r="33" spans="1:19" x14ac:dyDescent="0.25">
      <c r="A33" s="202"/>
      <c r="B33" s="202"/>
      <c r="C33" s="202"/>
      <c r="D33" s="202"/>
      <c r="E33" s="202"/>
      <c r="F33" s="202"/>
      <c r="G33" s="202"/>
      <c r="H33" s="202"/>
      <c r="I33" s="202"/>
      <c r="J33" s="202"/>
      <c r="K33" s="202"/>
      <c r="L33" s="202"/>
      <c r="M33" s="202"/>
      <c r="N33" s="202"/>
      <c r="O33" s="202"/>
      <c r="P33" s="202"/>
      <c r="Q33" s="202"/>
      <c r="R33" s="202"/>
      <c r="S33" s="202"/>
    </row>
    <row r="34" spans="1:19" x14ac:dyDescent="0.25">
      <c r="A34" s="202"/>
      <c r="B34" s="202"/>
      <c r="C34" s="202"/>
      <c r="D34" s="202"/>
      <c r="E34" s="202"/>
      <c r="F34" s="202"/>
      <c r="G34" s="202"/>
      <c r="H34" s="202"/>
      <c r="I34" s="202"/>
      <c r="J34" s="202"/>
      <c r="K34" s="202"/>
      <c r="L34" s="202"/>
      <c r="M34" s="202"/>
      <c r="N34" s="202"/>
      <c r="O34" s="202"/>
      <c r="P34" s="202"/>
      <c r="Q34" s="202"/>
      <c r="R34" s="202"/>
      <c r="S34" s="202"/>
    </row>
    <row r="35" spans="1:19" x14ac:dyDescent="0.25">
      <c r="A35" s="176"/>
      <c r="B35" s="202"/>
      <c r="C35" s="202" t="s">
        <v>261</v>
      </c>
      <c r="D35" s="202"/>
      <c r="E35" s="202"/>
      <c r="F35" s="176"/>
      <c r="G35" s="202"/>
      <c r="H35" s="202"/>
      <c r="I35" s="202" t="s">
        <v>894</v>
      </c>
      <c r="J35" s="202"/>
      <c r="K35" s="306">
        <v>2</v>
      </c>
      <c r="L35" s="202" t="s">
        <v>883</v>
      </c>
      <c r="M35" s="202"/>
      <c r="N35" s="176"/>
      <c r="O35" s="202" t="s">
        <v>895</v>
      </c>
      <c r="P35" s="202"/>
      <c r="Q35" s="202"/>
      <c r="R35" s="202" t="s">
        <v>883</v>
      </c>
      <c r="S35" s="202"/>
    </row>
    <row r="36" spans="1:19" x14ac:dyDescent="0.25">
      <c r="A36" s="176"/>
      <c r="B36" s="202"/>
      <c r="C36" s="202"/>
      <c r="D36" s="202"/>
      <c r="E36" s="202"/>
      <c r="F36" s="202"/>
      <c r="G36" s="202"/>
      <c r="H36" s="202"/>
      <c r="I36" s="202"/>
      <c r="J36" s="202"/>
      <c r="K36" s="202"/>
      <c r="L36" s="202"/>
      <c r="M36" s="202"/>
      <c r="N36" s="202"/>
      <c r="O36" s="202"/>
      <c r="P36" s="202"/>
      <c r="Q36" s="202"/>
      <c r="R36" s="202"/>
      <c r="S36" s="202"/>
    </row>
    <row r="37" spans="1:19" x14ac:dyDescent="0.25">
      <c r="A37" s="176"/>
      <c r="B37" s="202"/>
      <c r="C37" s="202"/>
      <c r="D37" s="202"/>
      <c r="E37" s="202"/>
      <c r="F37" s="202"/>
      <c r="G37" s="202"/>
      <c r="H37" s="202"/>
      <c r="I37" s="202"/>
      <c r="J37" s="202"/>
      <c r="K37" s="202"/>
      <c r="L37" s="202"/>
      <c r="M37" s="202"/>
      <c r="N37" s="202"/>
      <c r="O37" s="202"/>
      <c r="P37" s="202"/>
      <c r="Q37" s="202"/>
      <c r="R37" s="202"/>
      <c r="S37" s="202"/>
    </row>
    <row r="38" spans="1:19" x14ac:dyDescent="0.25">
      <c r="A38" s="55" t="s">
        <v>884</v>
      </c>
      <c r="B38" s="202"/>
      <c r="C38" s="202"/>
      <c r="D38" s="202"/>
      <c r="E38" s="202"/>
      <c r="F38" s="202"/>
      <c r="G38" s="202"/>
      <c r="H38" s="202"/>
      <c r="I38" s="202"/>
      <c r="J38" s="202"/>
      <c r="K38" s="202"/>
      <c r="L38" s="202"/>
      <c r="M38" s="202"/>
      <c r="N38" s="202"/>
      <c r="O38" s="202"/>
      <c r="P38" s="202"/>
      <c r="Q38" s="202"/>
      <c r="R38" s="202"/>
      <c r="S38" s="202"/>
    </row>
    <row r="39" spans="1:19" x14ac:dyDescent="0.25">
      <c r="A39" s="202"/>
      <c r="B39" s="202"/>
      <c r="C39" s="202"/>
      <c r="D39" s="202"/>
      <c r="E39" s="202"/>
      <c r="F39" s="202"/>
      <c r="G39" s="202"/>
      <c r="H39" s="202"/>
      <c r="I39" s="202"/>
      <c r="J39" s="202"/>
      <c r="K39" s="202"/>
      <c r="L39" s="204" t="s">
        <v>885</v>
      </c>
      <c r="M39" s="202"/>
      <c r="N39" s="202"/>
      <c r="O39" s="202"/>
      <c r="P39" s="202"/>
      <c r="Q39" s="202"/>
      <c r="R39" s="202"/>
      <c r="S39" s="202"/>
    </row>
    <row r="40" spans="1:19" x14ac:dyDescent="0.25">
      <c r="A40" s="202"/>
      <c r="B40" s="202"/>
      <c r="C40" s="202"/>
      <c r="D40" s="202"/>
      <c r="E40" s="202"/>
      <c r="F40" s="202"/>
      <c r="G40" s="202"/>
      <c r="H40" s="202"/>
      <c r="I40" s="202"/>
      <c r="J40" s="202"/>
      <c r="K40" s="202"/>
      <c r="L40" s="202"/>
      <c r="M40" s="202"/>
      <c r="N40" s="202"/>
      <c r="O40" s="202"/>
      <c r="P40" s="202"/>
      <c r="Q40" s="202"/>
      <c r="R40" s="202"/>
      <c r="S40" s="202"/>
    </row>
    <row r="41" spans="1:19" x14ac:dyDescent="0.25">
      <c r="A41" s="176"/>
      <c r="B41" s="202"/>
      <c r="C41" s="202"/>
      <c r="D41" s="202"/>
      <c r="E41" s="202"/>
      <c r="F41" s="202"/>
      <c r="G41" s="202"/>
      <c r="H41" s="202"/>
      <c r="I41" s="202"/>
      <c r="J41" s="202"/>
      <c r="K41" s="202"/>
      <c r="L41" s="202"/>
      <c r="M41" s="202"/>
      <c r="N41" s="202"/>
      <c r="O41" s="202"/>
      <c r="P41" s="202"/>
      <c r="Q41" s="202"/>
      <c r="R41" s="202"/>
      <c r="S41" s="202"/>
    </row>
    <row r="42" spans="1:19" x14ac:dyDescent="0.25">
      <c r="A42" s="176"/>
      <c r="B42" s="202"/>
      <c r="C42" s="202"/>
      <c r="D42" s="202"/>
      <c r="E42" s="202"/>
      <c r="F42" s="202"/>
      <c r="G42" s="202"/>
      <c r="H42" s="202"/>
      <c r="I42" s="202"/>
      <c r="J42" s="202"/>
      <c r="K42" s="202"/>
      <c r="L42" s="202"/>
      <c r="M42" s="202"/>
      <c r="N42" s="202"/>
      <c r="O42" s="202"/>
      <c r="P42" s="202"/>
      <c r="Q42" s="202"/>
      <c r="R42" s="202"/>
      <c r="S42" s="202"/>
    </row>
    <row r="43" spans="1:19" x14ac:dyDescent="0.25">
      <c r="A43" s="204"/>
      <c r="B43" s="202"/>
      <c r="C43" s="202"/>
      <c r="D43" s="202"/>
      <c r="E43" s="202"/>
      <c r="F43" s="202"/>
      <c r="G43" s="202"/>
      <c r="H43" s="202"/>
      <c r="I43" s="202"/>
      <c r="J43" s="202"/>
      <c r="K43" s="202"/>
      <c r="L43" s="202"/>
      <c r="M43" s="202"/>
      <c r="N43" s="202"/>
      <c r="O43" s="202"/>
      <c r="P43" s="202"/>
      <c r="Q43" s="202"/>
      <c r="R43" s="202"/>
      <c r="S43" s="202"/>
    </row>
    <row r="44" spans="1:19" x14ac:dyDescent="0.25">
      <c r="A44" s="204" t="s">
        <v>608</v>
      </c>
      <c r="B44" s="202"/>
      <c r="C44" s="202"/>
      <c r="D44" s="202"/>
      <c r="E44" s="202"/>
      <c r="F44" s="202"/>
      <c r="G44" s="202"/>
      <c r="H44" s="202"/>
      <c r="I44" s="202"/>
      <c r="J44" s="202"/>
      <c r="K44" s="202"/>
      <c r="L44" s="202"/>
      <c r="M44" s="202"/>
      <c r="N44" s="202"/>
      <c r="O44" s="202"/>
      <c r="P44" s="202"/>
      <c r="Q44" s="202"/>
      <c r="R44" s="202"/>
      <c r="S44" s="202"/>
    </row>
    <row r="45" spans="1:19" x14ac:dyDescent="0.25">
      <c r="A45" s="204"/>
    </row>
    <row r="46" spans="1:19" x14ac:dyDescent="0.25">
      <c r="A46" s="55" t="s">
        <v>13</v>
      </c>
    </row>
    <row r="48" spans="1:19" x14ac:dyDescent="0.25">
      <c r="B48" s="207" t="s">
        <v>886</v>
      </c>
      <c r="C48" s="207" t="s">
        <v>898</v>
      </c>
      <c r="H48" s="207" t="s">
        <v>887</v>
      </c>
      <c r="I48" s="307">
        <v>1.0900000000000001</v>
      </c>
      <c r="K48" s="207" t="s">
        <v>887</v>
      </c>
      <c r="L48" s="207" t="s">
        <v>896</v>
      </c>
      <c r="M48" s="307">
        <v>2.2999999999999998</v>
      </c>
      <c r="P48" s="207" t="s">
        <v>887</v>
      </c>
      <c r="Q48" s="207" t="s">
        <v>897</v>
      </c>
      <c r="R48" s="307">
        <v>2.2999999999999998</v>
      </c>
    </row>
  </sheetData>
  <pageMargins left="0.25" right="0.25" top="0.75" bottom="0.75" header="0.3" footer="0.3"/>
  <pageSetup paperSize="9" scale="85" orientation="portrait" r:id="rId1"/>
  <headerFooter>
    <oddHeader xml:space="preserve">&amp;L&amp;"Arial,Regular"&amp;14Pleated Free Hanging Cell fabric Only 
&amp;R&amp;"-,Bold"&amp;10Size Restrictions&amp;"-,Regular"
Freehanging: Min width 200mm - Max Width 2000mm - Max Drop 2500mm
Tension Freehang: Min Width 200mm - Max Width 1400mm - Max Drop 2500mm
</oddHeader>
    <oddFooter xml:space="preserve">&amp;LTop fix Brackets as Standard
</oddFooter>
  </headerFooter>
  <colBreaks count="1" manualBreakCount="1">
    <brk id="19" max="1048575" man="1"/>
  </colBreaks>
  <drawing r:id="rId2"/>
  <legacyDrawing r:id="rId3"/>
  <oleObjects>
    <mc:AlternateContent xmlns:mc="http://schemas.openxmlformats.org/markup-compatibility/2006">
      <mc:Choice Requires="x14">
        <oleObject shapeId="132097" r:id="rId4">
          <objectPr defaultSize="0" autoPict="0" r:id="rId5">
            <anchor moveWithCells="1">
              <from>
                <xdr:col>0</xdr:col>
                <xdr:colOff>228600</xdr:colOff>
                <xdr:row>19</xdr:row>
                <xdr:rowOff>38100</xdr:rowOff>
              </from>
              <to>
                <xdr:col>6</xdr:col>
                <xdr:colOff>28575</xdr:colOff>
                <xdr:row>22</xdr:row>
                <xdr:rowOff>57150</xdr:rowOff>
              </to>
            </anchor>
          </objectPr>
        </oleObject>
      </mc:Choice>
      <mc:Fallback>
        <oleObject shapeId="132097" r:id="rId4"/>
      </mc:Fallback>
    </mc:AlternateContent>
    <mc:AlternateContent xmlns:mc="http://schemas.openxmlformats.org/markup-compatibility/2006">
      <mc:Choice Requires="x14">
        <oleObject shapeId="132098" r:id="rId6">
          <objectPr defaultSize="0" autoPict="0" r:id="rId7">
            <anchor moveWithCells="1">
              <from>
                <xdr:col>7</xdr:col>
                <xdr:colOff>19050</xdr:colOff>
                <xdr:row>19</xdr:row>
                <xdr:rowOff>180975</xdr:rowOff>
              </from>
              <to>
                <xdr:col>8</xdr:col>
                <xdr:colOff>28575</xdr:colOff>
                <xdr:row>21</xdr:row>
                <xdr:rowOff>200025</xdr:rowOff>
              </to>
            </anchor>
          </objectPr>
        </oleObject>
      </mc:Choice>
      <mc:Fallback>
        <oleObject shapeId="132098" r:id="rId6"/>
      </mc:Fallback>
    </mc:AlternateContent>
    <mc:AlternateContent xmlns:mc="http://schemas.openxmlformats.org/markup-compatibility/2006">
      <mc:Choice Requires="x14">
        <oleObject shapeId="132099" r:id="rId8">
          <objectPr defaultSize="0" autoPict="0" r:id="rId9">
            <anchor moveWithCells="1">
              <from>
                <xdr:col>9</xdr:col>
                <xdr:colOff>0</xdr:colOff>
                <xdr:row>19</xdr:row>
                <xdr:rowOff>180975</xdr:rowOff>
              </from>
              <to>
                <xdr:col>10</xdr:col>
                <xdr:colOff>19050</xdr:colOff>
                <xdr:row>21</xdr:row>
                <xdr:rowOff>200025</xdr:rowOff>
              </to>
            </anchor>
          </objectPr>
        </oleObject>
      </mc:Choice>
      <mc:Fallback>
        <oleObject shapeId="132099" r:id="rId8"/>
      </mc:Fallback>
    </mc:AlternateContent>
    <mc:AlternateContent xmlns:mc="http://schemas.openxmlformats.org/markup-compatibility/2006">
      <mc:Choice Requires="x14">
        <oleObject shapeId="132100" r:id="rId10">
          <objectPr defaultSize="0" autoPict="0" r:id="rId11">
            <anchor moveWithCells="1">
              <from>
                <xdr:col>10</xdr:col>
                <xdr:colOff>409575</xdr:colOff>
                <xdr:row>19</xdr:row>
                <xdr:rowOff>190500</xdr:rowOff>
              </from>
              <to>
                <xdr:col>12</xdr:col>
                <xdr:colOff>9525</xdr:colOff>
                <xdr:row>22</xdr:row>
                <xdr:rowOff>9525</xdr:rowOff>
              </to>
            </anchor>
          </objectPr>
        </oleObject>
      </mc:Choice>
      <mc:Fallback>
        <oleObject shapeId="132100" r:id="rId10"/>
      </mc:Fallback>
    </mc:AlternateContent>
    <mc:AlternateContent xmlns:mc="http://schemas.openxmlformats.org/markup-compatibility/2006">
      <mc:Choice Requires="x14">
        <oleObject shapeId="132101" r:id="rId12">
          <objectPr defaultSize="0" autoPict="0" r:id="rId13">
            <anchor moveWithCells="1">
              <from>
                <xdr:col>12</xdr:col>
                <xdr:colOff>381000</xdr:colOff>
                <xdr:row>19</xdr:row>
                <xdr:rowOff>171450</xdr:rowOff>
              </from>
              <to>
                <xdr:col>13</xdr:col>
                <xdr:colOff>390525</xdr:colOff>
                <xdr:row>21</xdr:row>
                <xdr:rowOff>200025</xdr:rowOff>
              </to>
            </anchor>
          </objectPr>
        </oleObject>
      </mc:Choice>
      <mc:Fallback>
        <oleObject shapeId="132101" r:id="rId12"/>
      </mc:Fallback>
    </mc:AlternateContent>
    <mc:AlternateContent xmlns:mc="http://schemas.openxmlformats.org/markup-compatibility/2006">
      <mc:Choice Requires="x14">
        <oleObject shapeId="132102" r:id="rId14">
          <objectPr defaultSize="0" autoPict="0" r:id="rId15">
            <anchor moveWithCells="1">
              <from>
                <xdr:col>14</xdr:col>
                <xdr:colOff>409575</xdr:colOff>
                <xdr:row>19</xdr:row>
                <xdr:rowOff>180975</xdr:rowOff>
              </from>
              <to>
                <xdr:col>16</xdr:col>
                <xdr:colOff>9525</xdr:colOff>
                <xdr:row>22</xdr:row>
                <xdr:rowOff>0</xdr:rowOff>
              </to>
            </anchor>
          </objectPr>
        </oleObject>
      </mc:Choice>
      <mc:Fallback>
        <oleObject shapeId="132102" r:id="rId14"/>
      </mc:Fallback>
    </mc:AlternateContent>
    <mc:AlternateContent xmlns:mc="http://schemas.openxmlformats.org/markup-compatibility/2006">
      <mc:Choice Requires="x14">
        <oleObject shapeId="132103" r:id="rId16">
          <objectPr defaultSize="0" autoPict="0" r:id="rId17">
            <anchor moveWithCells="1">
              <from>
                <xdr:col>17</xdr:col>
                <xdr:colOff>28575</xdr:colOff>
                <xdr:row>19</xdr:row>
                <xdr:rowOff>171450</xdr:rowOff>
              </from>
              <to>
                <xdr:col>18</xdr:col>
                <xdr:colOff>38100</xdr:colOff>
                <xdr:row>21</xdr:row>
                <xdr:rowOff>190500</xdr:rowOff>
              </to>
            </anchor>
          </objectPr>
        </oleObject>
      </mc:Choice>
      <mc:Fallback>
        <oleObject shapeId="132103" r:id="rId16"/>
      </mc:Fallback>
    </mc:AlternateContent>
    <mc:AlternateContent xmlns:mc="http://schemas.openxmlformats.org/markup-compatibility/2006">
      <mc:Choice Requires="x14">
        <oleObject shapeId="132104" r:id="rId18">
          <objectPr defaultSize="0" autoPict="0" r:id="rId19">
            <anchor moveWithCells="1">
              <from>
                <xdr:col>1</xdr:col>
                <xdr:colOff>123825</xdr:colOff>
                <xdr:row>47</xdr:row>
                <xdr:rowOff>180975</xdr:rowOff>
              </from>
              <to>
                <xdr:col>3</xdr:col>
                <xdr:colOff>228600</xdr:colOff>
                <xdr:row>50</xdr:row>
                <xdr:rowOff>180975</xdr:rowOff>
              </to>
            </anchor>
          </objectPr>
        </oleObject>
      </mc:Choice>
      <mc:Fallback>
        <oleObject shapeId="132104" r:id="rId18"/>
      </mc:Fallback>
    </mc:AlternateContent>
    <mc:AlternateContent xmlns:mc="http://schemas.openxmlformats.org/markup-compatibility/2006">
      <mc:Choice Requires="x14">
        <oleObject shapeId="132105" r:id="rId20">
          <objectPr defaultSize="0" autoPict="0" r:id="rId21">
            <anchor moveWithCells="1">
              <from>
                <xdr:col>7</xdr:col>
                <xdr:colOff>133350</xdr:colOff>
                <xdr:row>48</xdr:row>
                <xdr:rowOff>47625</xdr:rowOff>
              </from>
              <to>
                <xdr:col>9</xdr:col>
                <xdr:colOff>9525</xdr:colOff>
                <xdr:row>51</xdr:row>
                <xdr:rowOff>171450</xdr:rowOff>
              </to>
            </anchor>
          </objectPr>
        </oleObject>
      </mc:Choice>
      <mc:Fallback>
        <oleObject shapeId="132105" r:id="rId20"/>
      </mc:Fallback>
    </mc:AlternateContent>
    <mc:AlternateContent xmlns:mc="http://schemas.openxmlformats.org/markup-compatibility/2006">
      <mc:Choice Requires="x14">
        <oleObject shapeId="132106" r:id="rId22">
          <objectPr defaultSize="0" autoPict="0" r:id="rId23">
            <anchor moveWithCells="1">
              <from>
                <xdr:col>11</xdr:col>
                <xdr:colOff>38100</xdr:colOff>
                <xdr:row>48</xdr:row>
                <xdr:rowOff>76200</xdr:rowOff>
              </from>
              <to>
                <xdr:col>12</xdr:col>
                <xdr:colOff>361950</xdr:colOff>
                <xdr:row>51</xdr:row>
                <xdr:rowOff>142875</xdr:rowOff>
              </to>
            </anchor>
          </objectPr>
        </oleObject>
      </mc:Choice>
      <mc:Fallback>
        <oleObject shapeId="132106" r:id="rId22"/>
      </mc:Fallback>
    </mc:AlternateContent>
    <mc:AlternateContent xmlns:mc="http://schemas.openxmlformats.org/markup-compatibility/2006">
      <mc:Choice Requires="x14">
        <oleObject shapeId="132107" r:id="rId24">
          <objectPr defaultSize="0" autoPict="0" r:id="rId25">
            <anchor moveWithCells="1">
              <from>
                <xdr:col>15</xdr:col>
                <xdr:colOff>228600</xdr:colOff>
                <xdr:row>48</xdr:row>
                <xdr:rowOff>38100</xdr:rowOff>
              </from>
              <to>
                <xdr:col>17</xdr:col>
                <xdr:colOff>333375</xdr:colOff>
                <xdr:row>51</xdr:row>
                <xdr:rowOff>152400</xdr:rowOff>
              </to>
            </anchor>
          </objectPr>
        </oleObject>
      </mc:Choice>
      <mc:Fallback>
        <oleObject shapeId="132107" r:id="rId24"/>
      </mc:Fallback>
    </mc:AlternateContent>
    <mc:AlternateContent xmlns:mc="http://schemas.openxmlformats.org/markup-compatibility/2006">
      <mc:Choice Requires="x14">
        <oleObject shapeId="132108" r:id="rId26">
          <objectPr defaultSize="0" autoPict="0" r:id="rId27">
            <anchor moveWithCells="1">
              <from>
                <xdr:col>15</xdr:col>
                <xdr:colOff>304800</xdr:colOff>
                <xdr:row>40</xdr:row>
                <xdr:rowOff>9525</xdr:rowOff>
              </from>
              <to>
                <xdr:col>18</xdr:col>
                <xdr:colOff>85725</xdr:colOff>
                <xdr:row>43</xdr:row>
                <xdr:rowOff>142875</xdr:rowOff>
              </to>
            </anchor>
          </objectPr>
        </oleObject>
      </mc:Choice>
      <mc:Fallback>
        <oleObject shapeId="132108" r:id="rId26"/>
      </mc:Fallback>
    </mc:AlternateContent>
    <mc:AlternateContent xmlns:mc="http://schemas.openxmlformats.org/markup-compatibility/2006">
      <mc:Choice Requires="x14">
        <oleObject shapeId="132109" r:id="rId28">
          <objectPr defaultSize="0" autoPict="0" r:id="rId29">
            <anchor moveWithCells="1">
              <from>
                <xdr:col>10</xdr:col>
                <xdr:colOff>257175</xdr:colOff>
                <xdr:row>39</xdr:row>
                <xdr:rowOff>190500</xdr:rowOff>
              </from>
              <to>
                <xdr:col>13</xdr:col>
                <xdr:colOff>180975</xdr:colOff>
                <xdr:row>43</xdr:row>
                <xdr:rowOff>180975</xdr:rowOff>
              </to>
            </anchor>
          </objectPr>
        </oleObject>
      </mc:Choice>
      <mc:Fallback>
        <oleObject shapeId="132109" r:id="rId28"/>
      </mc:Fallback>
    </mc:AlternateContent>
    <mc:AlternateContent xmlns:mc="http://schemas.openxmlformats.org/markup-compatibility/2006">
      <mc:Choice Requires="x14">
        <oleObject shapeId="132110" r:id="rId30">
          <objectPr defaultSize="0" autoPict="0" r:id="rId31">
            <anchor moveWithCells="1">
              <from>
                <xdr:col>2</xdr:col>
                <xdr:colOff>323850</xdr:colOff>
                <xdr:row>38</xdr:row>
                <xdr:rowOff>38100</xdr:rowOff>
              </from>
              <to>
                <xdr:col>5</xdr:col>
                <xdr:colOff>400050</xdr:colOff>
                <xdr:row>42</xdr:row>
                <xdr:rowOff>133350</xdr:rowOff>
              </to>
            </anchor>
          </objectPr>
        </oleObject>
      </mc:Choice>
      <mc:Fallback>
        <oleObject shapeId="132110" r:id="rId30"/>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623B-8C2D-479E-9F8E-015FCFDA9B6F}">
  <dimension ref="A1:AJ48"/>
  <sheetViews>
    <sheetView view="pageBreakPreview" zoomScaleNormal="100" zoomScaleSheetLayoutView="100" workbookViewId="0">
      <selection activeCell="LA22" sqref="LA22"/>
    </sheetView>
  </sheetViews>
  <sheetFormatPr defaultColWidth="0.140625" defaultRowHeight="15.75" x14ac:dyDescent="0.25"/>
  <cols>
    <col min="1" max="19" width="6.140625" style="207" customWidth="1"/>
    <col min="20" max="16384" width="0.140625" style="176"/>
  </cols>
  <sheetData>
    <row r="1" spans="1:36" x14ac:dyDescent="0.25">
      <c r="A1" s="203" t="s">
        <v>589</v>
      </c>
      <c r="B1" s="202"/>
    </row>
    <row r="2" spans="1:36" x14ac:dyDescent="0.25">
      <c r="A2" s="202"/>
      <c r="B2" s="284"/>
    </row>
    <row r="3" spans="1:36" x14ac:dyDescent="0.25">
      <c r="A3" s="285" t="s">
        <v>10</v>
      </c>
      <c r="B3" s="286" t="s">
        <v>302</v>
      </c>
      <c r="C3" s="287">
        <v>0.4</v>
      </c>
      <c r="D3" s="287">
        <v>0.5</v>
      </c>
      <c r="E3" s="287">
        <v>0.6</v>
      </c>
      <c r="F3" s="287">
        <v>0.7</v>
      </c>
      <c r="G3" s="287">
        <v>0.8</v>
      </c>
      <c r="H3" s="287">
        <v>0.9</v>
      </c>
      <c r="I3" s="287">
        <v>1</v>
      </c>
      <c r="J3" s="287">
        <v>1.1000000000000001</v>
      </c>
      <c r="K3" s="287">
        <v>1.2</v>
      </c>
      <c r="L3" s="287">
        <v>1.3</v>
      </c>
      <c r="M3" s="287">
        <v>1.4</v>
      </c>
      <c r="N3" s="287">
        <v>1.5</v>
      </c>
      <c r="O3" s="287">
        <v>1.6</v>
      </c>
      <c r="P3" s="287">
        <v>1.7</v>
      </c>
      <c r="Q3" s="287">
        <v>1.8</v>
      </c>
      <c r="R3" s="287">
        <v>1.9</v>
      </c>
      <c r="S3" s="287">
        <v>2</v>
      </c>
      <c r="T3" s="288"/>
      <c r="U3" s="288"/>
      <c r="V3" s="288"/>
      <c r="W3" s="288"/>
      <c r="X3" s="288"/>
      <c r="Y3" s="288"/>
      <c r="Z3" s="288"/>
      <c r="AA3" s="288"/>
      <c r="AB3" s="288"/>
      <c r="AC3" s="288"/>
      <c r="AD3" s="288"/>
      <c r="AE3" s="288"/>
      <c r="AF3" s="288"/>
      <c r="AG3" s="288"/>
      <c r="AH3" s="288"/>
      <c r="AI3" s="288"/>
      <c r="AJ3" s="288"/>
    </row>
    <row r="4" spans="1:36" x14ac:dyDescent="0.25">
      <c r="A4" s="289" t="s">
        <v>525</v>
      </c>
      <c r="B4" s="290" t="s">
        <v>246</v>
      </c>
      <c r="C4" s="291">
        <f>CONVERT(C3,"m","in")</f>
        <v>15.748031496062993</v>
      </c>
      <c r="D4" s="291">
        <f t="shared" ref="D4:S4" si="0">CONVERT(D3,"m","in")</f>
        <v>19.685039370078741</v>
      </c>
      <c r="E4" s="291">
        <f t="shared" si="0"/>
        <v>23.622047244094489</v>
      </c>
      <c r="F4" s="291">
        <f t="shared" si="0"/>
        <v>27.559055118110237</v>
      </c>
      <c r="G4" s="291">
        <f t="shared" si="0"/>
        <v>31.496062992125985</v>
      </c>
      <c r="H4" s="291">
        <f t="shared" si="0"/>
        <v>35.433070866141733</v>
      </c>
      <c r="I4" s="291">
        <f t="shared" si="0"/>
        <v>39.370078740157481</v>
      </c>
      <c r="J4" s="291">
        <f t="shared" si="0"/>
        <v>43.30708661417323</v>
      </c>
      <c r="K4" s="291">
        <f t="shared" si="0"/>
        <v>47.244094488188978</v>
      </c>
      <c r="L4" s="291">
        <f t="shared" si="0"/>
        <v>51.181102362204726</v>
      </c>
      <c r="M4" s="291">
        <f t="shared" si="0"/>
        <v>55.118110236220474</v>
      </c>
      <c r="N4" s="291">
        <f t="shared" si="0"/>
        <v>59.055118110236222</v>
      </c>
      <c r="O4" s="291">
        <f t="shared" si="0"/>
        <v>62.99212598425197</v>
      </c>
      <c r="P4" s="291">
        <f t="shared" si="0"/>
        <v>66.929133858267718</v>
      </c>
      <c r="Q4" s="291">
        <f t="shared" si="0"/>
        <v>70.866141732283467</v>
      </c>
      <c r="R4" s="291">
        <f t="shared" si="0"/>
        <v>74.803149606299215</v>
      </c>
      <c r="S4" s="291">
        <f t="shared" si="0"/>
        <v>78.740157480314963</v>
      </c>
    </row>
    <row r="5" spans="1:36" x14ac:dyDescent="0.25">
      <c r="A5" s="292">
        <v>0.6</v>
      </c>
      <c r="B5" s="293">
        <f>CONVERT(A5,"m","in")</f>
        <v>23.622047244094489</v>
      </c>
      <c r="C5" s="294">
        <f>'Cell Free Hanging C'!C5*(1-Sumary!$B$47)</f>
        <v>28.569082933333341</v>
      </c>
      <c r="D5" s="294">
        <f>'Cell Free Hanging C'!D5*(1-Sumary!$B$47)</f>
        <v>31.430821333333334</v>
      </c>
      <c r="E5" s="294">
        <f>'Cell Free Hanging C'!E5*(1-Sumary!$B$47)</f>
        <v>35.146877733333334</v>
      </c>
      <c r="F5" s="294">
        <f>'Cell Free Hanging C'!F5*(1-Sumary!$B$47)</f>
        <v>38.008616133333334</v>
      </c>
      <c r="G5" s="294">
        <f>'Cell Free Hanging C'!G5*(1-Sumary!$B$47)</f>
        <v>40.870354533333334</v>
      </c>
      <c r="H5" s="294">
        <f>'Cell Free Hanging C'!H5*(1-Sumary!$B$47)</f>
        <v>43.732092933333334</v>
      </c>
      <c r="I5" s="294">
        <f>'Cell Free Hanging C'!I5*(1-Sumary!$B$47)</f>
        <v>46.593831333333334</v>
      </c>
      <c r="J5" s="294">
        <f>'Cell Free Hanging C'!J5*(1-Sumary!$B$47)</f>
        <v>50.175247733333336</v>
      </c>
      <c r="K5" s="294">
        <f>'Cell Free Hanging C'!K5*(1-Sumary!$B$47)</f>
        <v>53.036986133333329</v>
      </c>
      <c r="L5" s="294">
        <f>'Cell Free Hanging C'!L5*(1-Sumary!$B$47)</f>
        <v>58.898724533333329</v>
      </c>
      <c r="M5" s="294">
        <f>'Cell Free Hanging C'!M5*(1-Sumary!$B$47)</f>
        <v>61.760462933333329</v>
      </c>
      <c r="N5" s="294">
        <f>'Cell Free Hanging C'!N5*(1-Sumary!$B$47)</f>
        <v>65.116221333333328</v>
      </c>
      <c r="O5" s="294">
        <f>'Cell Free Hanging C'!O5*(1-Sumary!$B$47)</f>
        <v>68.697637733333337</v>
      </c>
      <c r="P5" s="294">
        <f>'Cell Free Hanging C'!P5*(1-Sumary!$B$47)</f>
        <v>71.55937613333333</v>
      </c>
      <c r="Q5" s="294">
        <f>'Cell Free Hanging C'!Q5*(1-Sumary!$B$47)</f>
        <v>74.421114533333309</v>
      </c>
      <c r="R5" s="294">
        <f>'Cell Free Hanging C'!R5*(1-Sumary!$B$47)</f>
        <v>77.282852933333302</v>
      </c>
      <c r="S5" s="294">
        <f>'Cell Free Hanging C'!S5*(1-Sumary!$B$47)</f>
        <v>80.144591333333295</v>
      </c>
    </row>
    <row r="6" spans="1:36" x14ac:dyDescent="0.25">
      <c r="A6" s="287">
        <v>1</v>
      </c>
      <c r="B6" s="293">
        <f t="shared" ref="B6:B9" si="1">CONVERT(A6,"m","in")</f>
        <v>39.370078740157481</v>
      </c>
      <c r="C6" s="294">
        <f>'Cell Free Hanging C'!C6*(1-Sumary!$B$47)</f>
        <v>31.190689333333339</v>
      </c>
      <c r="D6" s="294">
        <f>'Cell Free Hanging C'!D6*(1-Sumary!$B$47)</f>
        <v>34.662949333333337</v>
      </c>
      <c r="E6" s="294">
        <f>'Cell Free Hanging C'!E6*(1-Sumary!$B$47)</f>
        <v>39.079287333333333</v>
      </c>
      <c r="F6" s="294">
        <f>'Cell Free Hanging C'!F6*(1-Sumary!$B$47)</f>
        <v>42.551547333333332</v>
      </c>
      <c r="G6" s="294">
        <f>'Cell Free Hanging C'!G6*(1-Sumary!$B$47)</f>
        <v>46.02380733333333</v>
      </c>
      <c r="H6" s="294">
        <f>'Cell Free Hanging C'!H6*(1-Sumary!$B$47)</f>
        <v>49.496067333333336</v>
      </c>
      <c r="I6" s="294">
        <f>'Cell Free Hanging C'!I6*(1-Sumary!$B$47)</f>
        <v>52.968327333333328</v>
      </c>
      <c r="J6" s="294">
        <f>'Cell Free Hanging C'!J6*(1-Sumary!$B$47)</f>
        <v>57.160265333333335</v>
      </c>
      <c r="K6" s="294">
        <f>'Cell Free Hanging C'!K6*(1-Sumary!$B$47)</f>
        <v>60.632525333333327</v>
      </c>
      <c r="L6" s="294">
        <f>'Cell Free Hanging C'!L6*(1-Sumary!$B$47)</f>
        <v>67.104785333333325</v>
      </c>
      <c r="M6" s="294">
        <f>'Cell Free Hanging C'!M6*(1-Sumary!$B$47)</f>
        <v>70.577045333333317</v>
      </c>
      <c r="N6" s="294">
        <f>'Cell Free Hanging C'!N6*(1-Sumary!$B$47)</f>
        <v>74.543325333333328</v>
      </c>
      <c r="O6" s="294">
        <f>'Cell Free Hanging C'!O6*(1-Sumary!$B$47)</f>
        <v>78.735263333333322</v>
      </c>
      <c r="P6" s="294">
        <f>'Cell Free Hanging C'!P6*(1-Sumary!$B$47)</f>
        <v>82.207523333333327</v>
      </c>
      <c r="Q6" s="294">
        <f>'Cell Free Hanging C'!Q6*(1-Sumary!$B$47)</f>
        <v>85.679783333333319</v>
      </c>
      <c r="R6" s="294">
        <f>'Cell Free Hanging C'!R6*(1-Sumary!$B$47)</f>
        <v>89.15204333333331</v>
      </c>
      <c r="S6" s="294">
        <f>'Cell Free Hanging C'!S6*(1-Sumary!$B$47)</f>
        <v>92.624303333333316</v>
      </c>
    </row>
    <row r="7" spans="1:36" x14ac:dyDescent="0.25">
      <c r="A7" s="287">
        <v>1.5</v>
      </c>
      <c r="B7" s="293">
        <f t="shared" si="1"/>
        <v>59.055118110236222</v>
      </c>
      <c r="C7" s="294">
        <f>'Cell Free Hanging C'!C7*(1-Sumary!$B$47)</f>
        <v>34.692097333333336</v>
      </c>
      <c r="D7" s="294">
        <f>'Cell Free Hanging C'!D7*(1-Sumary!$B$47)</f>
        <v>38.927509333333333</v>
      </c>
      <c r="E7" s="294">
        <f>'Cell Free Hanging C'!E7*(1-Sumary!$B$47)</f>
        <v>44.219199333333336</v>
      </c>
      <c r="F7" s="294">
        <f>'Cell Free Hanging C'!F7*(1-Sumary!$B$47)</f>
        <v>48.454611333333332</v>
      </c>
      <c r="G7" s="294">
        <f>'Cell Free Hanging C'!G7*(1-Sumary!$B$47)</f>
        <v>52.690023333333336</v>
      </c>
      <c r="H7" s="294">
        <f>'Cell Free Hanging C'!H7*(1-Sumary!$B$47)</f>
        <v>56.925435333333333</v>
      </c>
      <c r="I7" s="294">
        <f>'Cell Free Hanging C'!I7*(1-Sumary!$B$47)</f>
        <v>61.160847333333344</v>
      </c>
      <c r="J7" s="294">
        <f>'Cell Free Hanging C'!J7*(1-Sumary!$B$47)</f>
        <v>66.115937333333335</v>
      </c>
      <c r="K7" s="294">
        <f>'Cell Free Hanging C'!K7*(1-Sumary!$B$47)</f>
        <v>70.351349333333317</v>
      </c>
      <c r="L7" s="294">
        <f>'Cell Free Hanging C'!L7*(1-Sumary!$B$47)</f>
        <v>77.586761333333328</v>
      </c>
      <c r="M7" s="294">
        <f>'Cell Free Hanging C'!M7*(1-Sumary!$B$47)</f>
        <v>81.822173333333311</v>
      </c>
      <c r="N7" s="294">
        <f>'Cell Free Hanging C'!N7*(1-Sumary!$B$47)</f>
        <v>86.551605333333342</v>
      </c>
      <c r="O7" s="294">
        <f>'Cell Free Hanging C'!O7*(1-Sumary!$B$47)</f>
        <v>91.50669533333334</v>
      </c>
      <c r="P7" s="294">
        <f>'Cell Free Hanging C'!P7*(1-Sumary!$B$47)</f>
        <v>95.742107333333323</v>
      </c>
      <c r="Q7" s="294">
        <f>'Cell Free Hanging C'!Q7*(1-Sumary!$B$47)</f>
        <v>99.977519333333319</v>
      </c>
      <c r="R7" s="294">
        <f>'Cell Free Hanging C'!R7*(1-Sumary!$B$47)</f>
        <v>104.21293133333332</v>
      </c>
      <c r="S7" s="294">
        <f>'Cell Free Hanging C'!S7*(1-Sumary!$B$47)</f>
        <v>108.44834333333331</v>
      </c>
    </row>
    <row r="8" spans="1:36" x14ac:dyDescent="0.25">
      <c r="A8" s="287">
        <v>2</v>
      </c>
      <c r="B8" s="293">
        <f t="shared" si="1"/>
        <v>78.740157480314963</v>
      </c>
      <c r="C8" s="294">
        <f>'Cell Free Hanging C'!C8*(1-Sumary!$B$47)</f>
        <v>38.193505333333334</v>
      </c>
      <c r="D8" s="294">
        <f>'Cell Free Hanging C'!D8*(1-Sumary!$B$47)</f>
        <v>43.192069333333336</v>
      </c>
      <c r="E8" s="294">
        <f>'Cell Free Hanging C'!E8*(1-Sumary!$B$47)</f>
        <v>49.359111333333331</v>
      </c>
      <c r="F8" s="294">
        <f>'Cell Free Hanging C'!F8*(1-Sumary!$B$47)</f>
        <v>54.357675333333326</v>
      </c>
      <c r="G8" s="294">
        <f>'Cell Free Hanging C'!G8*(1-Sumary!$B$47)</f>
        <v>59.356239333333335</v>
      </c>
      <c r="H8" s="294">
        <f>'Cell Free Hanging C'!H8*(1-Sumary!$B$47)</f>
        <v>64.354803333333336</v>
      </c>
      <c r="I8" s="294">
        <f>'Cell Free Hanging C'!I8*(1-Sumary!$B$47)</f>
        <v>69.353367333333324</v>
      </c>
      <c r="J8" s="294">
        <f>'Cell Free Hanging C'!J8*(1-Sumary!$B$47)</f>
        <v>75.071609333333328</v>
      </c>
      <c r="K8" s="294">
        <f>'Cell Free Hanging C'!K8*(1-Sumary!$B$47)</f>
        <v>80.070173333333329</v>
      </c>
      <c r="L8" s="294">
        <f>'Cell Free Hanging C'!L8*(1-Sumary!$B$47)</f>
        <v>88.068737333333331</v>
      </c>
      <c r="M8" s="294">
        <f>'Cell Free Hanging C'!M8*(1-Sumary!$B$47)</f>
        <v>93.067301333333319</v>
      </c>
      <c r="N8" s="294">
        <f>'Cell Free Hanging C'!N8*(1-Sumary!$B$47)</f>
        <v>98.559885333333327</v>
      </c>
      <c r="O8" s="294">
        <f>'Cell Free Hanging C'!O8*(1-Sumary!$B$47)</f>
        <v>104.27812733333333</v>
      </c>
      <c r="P8" s="294">
        <f>'Cell Free Hanging C'!P8*(1-Sumary!$B$47)</f>
        <v>109.27669133333333</v>
      </c>
      <c r="Q8" s="294">
        <f>'Cell Free Hanging C'!Q8*(1-Sumary!$B$47)</f>
        <v>114.27525533333333</v>
      </c>
      <c r="R8" s="294">
        <f>'Cell Free Hanging C'!R8*(1-Sumary!$B$47)</f>
        <v>119.27381933333331</v>
      </c>
      <c r="S8" s="294">
        <f>'Cell Free Hanging C'!S8*(1-Sumary!$B$47)</f>
        <v>124.27238333333331</v>
      </c>
    </row>
    <row r="9" spans="1:36" x14ac:dyDescent="0.25">
      <c r="A9" s="287">
        <v>2.5</v>
      </c>
      <c r="B9" s="293">
        <f t="shared" si="1"/>
        <v>98.425196850393704</v>
      </c>
      <c r="C9" s="294">
        <f>'Cell Free Hanging C'!C9*(1-Sumary!$B$47)</f>
        <v>41.470513333333336</v>
      </c>
      <c r="D9" s="294">
        <f>'Cell Free Hanging C'!D9*(1-Sumary!$B$47)</f>
        <v>47.232229333333336</v>
      </c>
      <c r="E9" s="294">
        <f>'Cell Free Hanging C'!E9*(1-Sumary!$B$47)</f>
        <v>54.274623333333338</v>
      </c>
      <c r="F9" s="294">
        <f>'Cell Free Hanging C'!F9*(1-Sumary!$B$47)</f>
        <v>60.036339333333331</v>
      </c>
      <c r="G9" s="294">
        <f>'Cell Free Hanging C'!G9*(1-Sumary!$B$47)</f>
        <v>65.798055333333323</v>
      </c>
      <c r="H9" s="294">
        <f>'Cell Free Hanging C'!H9*(1-Sumary!$B$47)</f>
        <v>71.55977133333333</v>
      </c>
      <c r="I9" s="294">
        <f>'Cell Free Hanging C'!I9*(1-Sumary!$B$47)</f>
        <v>77.321487333333337</v>
      </c>
      <c r="J9" s="294">
        <f>'Cell Free Hanging C'!J9*(1-Sumary!$B$47)</f>
        <v>83.802881333333332</v>
      </c>
      <c r="K9" s="294">
        <f>'Cell Free Hanging C'!K9*(1-Sumary!$B$47)</f>
        <v>89.564597333333325</v>
      </c>
      <c r="L9" s="294">
        <f>'Cell Free Hanging C'!L9*(1-Sumary!$B$47)</f>
        <v>98.326313333333331</v>
      </c>
      <c r="M9" s="294">
        <f>'Cell Free Hanging C'!M9*(1-Sumary!$B$47)</f>
        <v>104.08802933333332</v>
      </c>
      <c r="N9" s="294">
        <f>'Cell Free Hanging C'!N9*(1-Sumary!$B$47)</f>
        <v>110.34376533333334</v>
      </c>
      <c r="O9" s="294">
        <f>'Cell Free Hanging C'!O9*(1-Sumary!$B$47)</f>
        <v>116.82515933333333</v>
      </c>
      <c r="P9" s="294">
        <f>'Cell Free Hanging C'!P9*(1-Sumary!$B$47)</f>
        <v>122.58687533333334</v>
      </c>
      <c r="Q9" s="294">
        <f>'Cell Free Hanging C'!Q9*(1-Sumary!$B$47)</f>
        <v>128.34859133333333</v>
      </c>
      <c r="R9" s="294">
        <f>'Cell Free Hanging C'!R9*(1-Sumary!$B$47)</f>
        <v>134.11030733333331</v>
      </c>
      <c r="S9" s="294">
        <f>'Cell Free Hanging C'!S9*(1-Sumary!$B$47)</f>
        <v>139.87202333333332</v>
      </c>
      <c r="U9" s="288"/>
      <c r="V9" s="288"/>
      <c r="W9" s="288"/>
      <c r="X9" s="288"/>
      <c r="Y9" s="288"/>
      <c r="Z9" s="288"/>
      <c r="AA9" s="288"/>
      <c r="AB9" s="288"/>
      <c r="AC9" s="288"/>
      <c r="AD9" s="288"/>
      <c r="AE9" s="288"/>
      <c r="AF9" s="288"/>
      <c r="AG9" s="288"/>
      <c r="AH9" s="288"/>
      <c r="AI9" s="288"/>
      <c r="AJ9" s="288"/>
    </row>
    <row r="10" spans="1:36" x14ac:dyDescent="0.25">
      <c r="B10" s="296"/>
    </row>
    <row r="11" spans="1:36" x14ac:dyDescent="0.25">
      <c r="A11" s="203" t="s">
        <v>590</v>
      </c>
      <c r="B11" s="297"/>
    </row>
    <row r="12" spans="1:36" x14ac:dyDescent="0.25">
      <c r="A12" s="285" t="s">
        <v>10</v>
      </c>
      <c r="B12" s="298" t="s">
        <v>302</v>
      </c>
      <c r="C12" s="287">
        <v>0.4</v>
      </c>
      <c r="D12" s="287">
        <v>0.5</v>
      </c>
      <c r="E12" s="287">
        <v>0.6</v>
      </c>
      <c r="F12" s="287">
        <v>0.7</v>
      </c>
      <c r="G12" s="287">
        <v>0.8</v>
      </c>
      <c r="H12" s="287">
        <v>0.9</v>
      </c>
      <c r="I12" s="287">
        <v>1</v>
      </c>
      <c r="J12" s="287">
        <v>1.1000000000000001</v>
      </c>
      <c r="K12" s="287">
        <v>1.2</v>
      </c>
      <c r="L12" s="287">
        <v>1.3</v>
      </c>
      <c r="M12" s="287">
        <v>1.4</v>
      </c>
      <c r="N12" s="287">
        <v>1.5</v>
      </c>
      <c r="O12" s="287">
        <v>1.6</v>
      </c>
      <c r="P12" s="287">
        <v>1.7</v>
      </c>
      <c r="Q12" s="287">
        <v>1.8</v>
      </c>
      <c r="R12" s="287">
        <v>1.9</v>
      </c>
      <c r="S12" s="287">
        <v>2</v>
      </c>
    </row>
    <row r="13" spans="1:36" x14ac:dyDescent="0.25">
      <c r="A13" s="289" t="s">
        <v>525</v>
      </c>
      <c r="B13" s="299" t="s">
        <v>246</v>
      </c>
      <c r="C13" s="291">
        <f>CONVERT(C12,"m","in")</f>
        <v>15.748031496062993</v>
      </c>
      <c r="D13" s="291">
        <f t="shared" ref="D13:S13" si="2">CONVERT(D12,"m","in")</f>
        <v>19.685039370078741</v>
      </c>
      <c r="E13" s="291">
        <f t="shared" si="2"/>
        <v>23.622047244094489</v>
      </c>
      <c r="F13" s="291">
        <f t="shared" si="2"/>
        <v>27.559055118110237</v>
      </c>
      <c r="G13" s="291">
        <f t="shared" si="2"/>
        <v>31.496062992125985</v>
      </c>
      <c r="H13" s="291">
        <f t="shared" si="2"/>
        <v>35.433070866141733</v>
      </c>
      <c r="I13" s="291">
        <f t="shared" si="2"/>
        <v>39.370078740157481</v>
      </c>
      <c r="J13" s="291">
        <f t="shared" si="2"/>
        <v>43.30708661417323</v>
      </c>
      <c r="K13" s="291">
        <f t="shared" si="2"/>
        <v>47.244094488188978</v>
      </c>
      <c r="L13" s="291">
        <f t="shared" si="2"/>
        <v>51.181102362204726</v>
      </c>
      <c r="M13" s="291">
        <f t="shared" si="2"/>
        <v>55.118110236220474</v>
      </c>
      <c r="N13" s="291">
        <f t="shared" si="2"/>
        <v>59.055118110236222</v>
      </c>
      <c r="O13" s="291">
        <f t="shared" si="2"/>
        <v>62.99212598425197</v>
      </c>
      <c r="P13" s="291">
        <f t="shared" si="2"/>
        <v>66.929133858267718</v>
      </c>
      <c r="Q13" s="291">
        <f t="shared" si="2"/>
        <v>70.866141732283467</v>
      </c>
      <c r="R13" s="291">
        <f t="shared" si="2"/>
        <v>74.803149606299215</v>
      </c>
      <c r="S13" s="291">
        <f t="shared" si="2"/>
        <v>78.740157480314963</v>
      </c>
    </row>
    <row r="14" spans="1:36" x14ac:dyDescent="0.25">
      <c r="A14" s="292">
        <v>0.6</v>
      </c>
      <c r="B14" s="293">
        <f>CONVERT(A14,"m","in")</f>
        <v>23.622047244094489</v>
      </c>
      <c r="C14" s="294">
        <f>'Cell Free Hanging C'!C14*(1-Sumary!$B$47)</f>
        <v>30.58485253333334</v>
      </c>
      <c r="D14" s="294">
        <f>'Cell Free Hanging C'!D14*(1-Sumary!$B$47)</f>
        <v>33.95053333333334</v>
      </c>
      <c r="E14" s="294">
        <f>'Cell Free Hanging C'!E14*(1-Sumary!$B$47)</f>
        <v>38.170532133333332</v>
      </c>
      <c r="F14" s="294">
        <f>'Cell Free Hanging C'!F14*(1-Sumary!$B$47)</f>
        <v>41.536212933333339</v>
      </c>
      <c r="G14" s="294">
        <f>'Cell Free Hanging C'!G14*(1-Sumary!$B$47)</f>
        <v>44.901893733333331</v>
      </c>
      <c r="H14" s="294">
        <f>'Cell Free Hanging C'!H14*(1-Sumary!$B$47)</f>
        <v>48.267574533333338</v>
      </c>
      <c r="I14" s="294">
        <f>'Cell Free Hanging C'!I14*(1-Sumary!$B$47)</f>
        <v>51.633255333333338</v>
      </c>
      <c r="J14" s="294">
        <f>'Cell Free Hanging C'!J14*(1-Sumary!$B$47)</f>
        <v>55.71861413333334</v>
      </c>
      <c r="K14" s="294">
        <f>'Cell Free Hanging C'!K14*(1-Sumary!$B$47)</f>
        <v>59.084294933333332</v>
      </c>
      <c r="L14" s="294">
        <f>'Cell Free Hanging C'!L14*(1-Sumary!$B$47)</f>
        <v>65.449975733333332</v>
      </c>
      <c r="M14" s="294">
        <f>'Cell Free Hanging C'!M14*(1-Sumary!$B$47)</f>
        <v>68.815656533333325</v>
      </c>
      <c r="N14" s="294">
        <f>'Cell Free Hanging C'!N14*(1-Sumary!$B$47)</f>
        <v>72.675357333333324</v>
      </c>
      <c r="O14" s="294">
        <f>'Cell Free Hanging C'!O14*(1-Sumary!$B$47)</f>
        <v>76.760716133333332</v>
      </c>
      <c r="P14" s="294">
        <f>'Cell Free Hanging C'!P14*(1-Sumary!$B$47)</f>
        <v>80.126396933333339</v>
      </c>
      <c r="Q14" s="294">
        <f>'Cell Free Hanging C'!Q14*(1-Sumary!$B$47)</f>
        <v>83.492077733333318</v>
      </c>
      <c r="R14" s="294">
        <f>'Cell Free Hanging C'!R14*(1-Sumary!$B$47)</f>
        <v>86.85775853333331</v>
      </c>
      <c r="S14" s="294">
        <f>'Cell Free Hanging C'!S14*(1-Sumary!$B$47)</f>
        <v>90.223439333333303</v>
      </c>
    </row>
    <row r="15" spans="1:36" x14ac:dyDescent="0.25">
      <c r="A15" s="287">
        <v>1</v>
      </c>
      <c r="B15" s="293">
        <f t="shared" ref="B15:B18" si="3">CONVERT(A15,"m","in")</f>
        <v>39.370078740157481</v>
      </c>
      <c r="C15" s="294">
        <f>'Cell Free Hanging C'!C15*(1-Sumary!$B$47)</f>
        <v>34.550305333333341</v>
      </c>
      <c r="D15" s="294">
        <f>'Cell Free Hanging C'!D15*(1-Sumary!$B$47)</f>
        <v>38.862469333333337</v>
      </c>
      <c r="E15" s="294">
        <f>'Cell Free Hanging C'!E15*(1-Sumary!$B$47)</f>
        <v>44.118711333333337</v>
      </c>
      <c r="F15" s="294">
        <f>'Cell Free Hanging C'!F15*(1-Sumary!$B$47)</f>
        <v>48.430875333333333</v>
      </c>
      <c r="G15" s="294">
        <f>'Cell Free Hanging C'!G15*(1-Sumary!$B$47)</f>
        <v>52.743039333333336</v>
      </c>
      <c r="H15" s="294">
        <f>'Cell Free Hanging C'!H15*(1-Sumary!$B$47)</f>
        <v>57.055203333333345</v>
      </c>
      <c r="I15" s="294">
        <f>'Cell Free Hanging C'!I15*(1-Sumary!$B$47)</f>
        <v>61.367367333333334</v>
      </c>
      <c r="J15" s="294">
        <f>'Cell Free Hanging C'!J15*(1-Sumary!$B$47)</f>
        <v>66.399209333333332</v>
      </c>
      <c r="K15" s="294">
        <f>'Cell Free Hanging C'!K15*(1-Sumary!$B$47)</f>
        <v>70.711373333333327</v>
      </c>
      <c r="L15" s="294">
        <f>'Cell Free Hanging C'!L15*(1-Sumary!$B$47)</f>
        <v>78.023537333333337</v>
      </c>
      <c r="M15" s="294">
        <f>'Cell Free Hanging C'!M15*(1-Sumary!$B$47)</f>
        <v>82.335701333333319</v>
      </c>
      <c r="N15" s="294">
        <f>'Cell Free Hanging C'!N15*(1-Sumary!$B$47)</f>
        <v>87.141885333333335</v>
      </c>
      <c r="O15" s="294">
        <f>'Cell Free Hanging C'!O15*(1-Sumary!$B$47)</f>
        <v>92.173727333333332</v>
      </c>
      <c r="P15" s="294">
        <f>'Cell Free Hanging C'!P15*(1-Sumary!$B$47)</f>
        <v>96.485891333333328</v>
      </c>
      <c r="Q15" s="294">
        <f>'Cell Free Hanging C'!Q15*(1-Sumary!$B$47)</f>
        <v>100.79805533333332</v>
      </c>
      <c r="R15" s="294">
        <f>'Cell Free Hanging C'!R15*(1-Sumary!$B$47)</f>
        <v>105.11021933333332</v>
      </c>
      <c r="S15" s="294">
        <f>'Cell Free Hanging C'!S15*(1-Sumary!$B$47)</f>
        <v>109.42238333333331</v>
      </c>
    </row>
    <row r="16" spans="1:36" x14ac:dyDescent="0.25">
      <c r="A16" s="287">
        <v>1.5</v>
      </c>
      <c r="B16" s="293">
        <f t="shared" si="3"/>
        <v>59.055118110236222</v>
      </c>
      <c r="C16" s="294">
        <f>'Cell Free Hanging C'!C16*(1-Sumary!$B$47)</f>
        <v>39.73152133333334</v>
      </c>
      <c r="D16" s="294">
        <f>'Cell Free Hanging C'!D16*(1-Sumary!$B$47)</f>
        <v>45.226789333333336</v>
      </c>
      <c r="E16" s="294">
        <f>'Cell Free Hanging C'!E16*(1-Sumary!$B$47)</f>
        <v>51.778335333333338</v>
      </c>
      <c r="F16" s="294">
        <f>'Cell Free Hanging C'!F16*(1-Sumary!$B$47)</f>
        <v>57.273603333333334</v>
      </c>
      <c r="G16" s="294">
        <f>'Cell Free Hanging C'!G16*(1-Sumary!$B$47)</f>
        <v>62.768871333333344</v>
      </c>
      <c r="H16" s="294">
        <f>'Cell Free Hanging C'!H16*(1-Sumary!$B$47)</f>
        <v>68.264139333333333</v>
      </c>
      <c r="I16" s="294">
        <f>'Cell Free Hanging C'!I16*(1-Sumary!$B$47)</f>
        <v>73.759407333333343</v>
      </c>
      <c r="J16" s="294">
        <f>'Cell Free Hanging C'!J16*(1-Sumary!$B$47)</f>
        <v>79.97435333333334</v>
      </c>
      <c r="K16" s="294">
        <f>'Cell Free Hanging C'!K16*(1-Sumary!$B$47)</f>
        <v>85.469621333333336</v>
      </c>
      <c r="L16" s="294">
        <f>'Cell Free Hanging C'!L16*(1-Sumary!$B$47)</f>
        <v>93.964889333333332</v>
      </c>
      <c r="M16" s="294">
        <f>'Cell Free Hanging C'!M16*(1-Sumary!$B$47)</f>
        <v>99.460157333333328</v>
      </c>
      <c r="N16" s="294">
        <f>'Cell Free Hanging C'!N16*(1-Sumary!$B$47)</f>
        <v>105.44944533333334</v>
      </c>
      <c r="O16" s="294">
        <f>'Cell Free Hanging C'!O16*(1-Sumary!$B$47)</f>
        <v>111.66439133333336</v>
      </c>
      <c r="P16" s="294">
        <f>'Cell Free Hanging C'!P16*(1-Sumary!$B$47)</f>
        <v>117.15965933333334</v>
      </c>
      <c r="Q16" s="294">
        <f>'Cell Free Hanging C'!Q16*(1-Sumary!$B$47)</f>
        <v>122.65492733333333</v>
      </c>
      <c r="R16" s="294">
        <f>'Cell Free Hanging C'!R16*(1-Sumary!$B$47)</f>
        <v>128.15019533333333</v>
      </c>
      <c r="S16" s="294">
        <f>'Cell Free Hanging C'!S16*(1-Sumary!$B$47)</f>
        <v>133.64546333333334</v>
      </c>
    </row>
    <row r="17" spans="1:19" x14ac:dyDescent="0.25">
      <c r="A17" s="287">
        <v>2</v>
      </c>
      <c r="B17" s="293">
        <f t="shared" si="3"/>
        <v>78.740157480314963</v>
      </c>
      <c r="C17" s="294">
        <f>'Cell Free Hanging C'!C17*(1-Sumary!$B$47)</f>
        <v>44.91273733333334</v>
      </c>
      <c r="D17" s="294">
        <f>'Cell Free Hanging C'!D17*(1-Sumary!$B$47)</f>
        <v>51.591109333333343</v>
      </c>
      <c r="E17" s="294">
        <f>'Cell Free Hanging C'!E17*(1-Sumary!$B$47)</f>
        <v>59.437959333333332</v>
      </c>
      <c r="F17" s="294">
        <f>'Cell Free Hanging C'!F17*(1-Sumary!$B$47)</f>
        <v>66.116331333333335</v>
      </c>
      <c r="G17" s="294">
        <f>'Cell Free Hanging C'!G17*(1-Sumary!$B$47)</f>
        <v>72.794703333333331</v>
      </c>
      <c r="H17" s="294">
        <f>'Cell Free Hanging C'!H17*(1-Sumary!$B$47)</f>
        <v>79.473075333333341</v>
      </c>
      <c r="I17" s="294">
        <f>'Cell Free Hanging C'!I17*(1-Sumary!$B$47)</f>
        <v>86.151447333333337</v>
      </c>
      <c r="J17" s="294">
        <f>'Cell Free Hanging C'!J17*(1-Sumary!$B$47)</f>
        <v>93.549497333333335</v>
      </c>
      <c r="K17" s="294">
        <f>'Cell Free Hanging C'!K17*(1-Sumary!$B$47)</f>
        <v>100.22786933333333</v>
      </c>
      <c r="L17" s="294">
        <f>'Cell Free Hanging C'!L17*(1-Sumary!$B$47)</f>
        <v>109.90624133333334</v>
      </c>
      <c r="M17" s="294">
        <f>'Cell Free Hanging C'!M17*(1-Sumary!$B$47)</f>
        <v>116.58461333333334</v>
      </c>
      <c r="N17" s="294">
        <f>'Cell Free Hanging C'!N17*(1-Sumary!$B$47)</f>
        <v>123.75700533333334</v>
      </c>
      <c r="O17" s="294">
        <f>'Cell Free Hanging C'!O17*(1-Sumary!$B$47)</f>
        <v>131.15505533333334</v>
      </c>
      <c r="P17" s="294">
        <f>'Cell Free Hanging C'!P17*(1-Sumary!$B$47)</f>
        <v>137.83342733333336</v>
      </c>
      <c r="Q17" s="294">
        <f>'Cell Free Hanging C'!Q17*(1-Sumary!$B$47)</f>
        <v>144.51179933333336</v>
      </c>
      <c r="R17" s="294">
        <f>'Cell Free Hanging C'!R17*(1-Sumary!$B$47)</f>
        <v>151.19017133333332</v>
      </c>
      <c r="S17" s="294">
        <f>'Cell Free Hanging C'!S17*(1-Sumary!$B$47)</f>
        <v>157.86854333333335</v>
      </c>
    </row>
    <row r="18" spans="1:19" x14ac:dyDescent="0.25">
      <c r="A18" s="287">
        <v>2.5</v>
      </c>
      <c r="B18" s="293">
        <f t="shared" si="3"/>
        <v>98.425196850393704</v>
      </c>
      <c r="C18" s="294">
        <f>'Cell Free Hanging C'!C18*(1-Sumary!$B$47)</f>
        <v>49.869553333333336</v>
      </c>
      <c r="D18" s="294">
        <f>'Cell Free Hanging C'!D18*(1-Sumary!$B$47)</f>
        <v>57.731029333333339</v>
      </c>
      <c r="E18" s="294">
        <f>'Cell Free Hanging C'!E18*(1-Sumary!$B$47)</f>
        <v>66.873183333333344</v>
      </c>
      <c r="F18" s="294">
        <f>'Cell Free Hanging C'!F18*(1-Sumary!$B$47)</f>
        <v>74.734659333333326</v>
      </c>
      <c r="G18" s="294">
        <f>'Cell Free Hanging C'!G18*(1-Sumary!$B$47)</f>
        <v>82.596135333333322</v>
      </c>
      <c r="H18" s="294">
        <f>'Cell Free Hanging C'!H18*(1-Sumary!$B$47)</f>
        <v>90.457611333333332</v>
      </c>
      <c r="I18" s="294">
        <f>'Cell Free Hanging C'!I18*(1-Sumary!$B$47)</f>
        <v>98.319087333333343</v>
      </c>
      <c r="J18" s="294">
        <f>'Cell Free Hanging C'!J18*(1-Sumary!$B$47)</f>
        <v>106.90024133333334</v>
      </c>
      <c r="K18" s="294">
        <f>'Cell Free Hanging C'!K18*(1-Sumary!$B$47)</f>
        <v>114.76171733333335</v>
      </c>
      <c r="L18" s="294">
        <f>'Cell Free Hanging C'!L18*(1-Sumary!$B$47)</f>
        <v>125.62319333333335</v>
      </c>
      <c r="M18" s="294">
        <f>'Cell Free Hanging C'!M18*(1-Sumary!$B$47)</f>
        <v>133.48466933333333</v>
      </c>
      <c r="N18" s="294">
        <f>'Cell Free Hanging C'!N18*(1-Sumary!$B$47)</f>
        <v>141.84016533333335</v>
      </c>
      <c r="O18" s="294">
        <f>'Cell Free Hanging C'!O18*(1-Sumary!$B$47)</f>
        <v>150.42131933333334</v>
      </c>
      <c r="P18" s="294">
        <f>'Cell Free Hanging C'!P18*(1-Sumary!$B$47)</f>
        <v>158.28279533333338</v>
      </c>
      <c r="Q18" s="294">
        <f>'Cell Free Hanging C'!Q18*(1-Sumary!$B$47)</f>
        <v>166.14427133333336</v>
      </c>
      <c r="R18" s="294">
        <f>'Cell Free Hanging C'!R18*(1-Sumary!$B$47)</f>
        <v>174.00574733333335</v>
      </c>
      <c r="S18" s="294">
        <f>'Cell Free Hanging C'!S18*(1-Sumary!$B$47)</f>
        <v>181.86722333333333</v>
      </c>
    </row>
    <row r="20" spans="1:19" x14ac:dyDescent="0.25">
      <c r="A20" s="203"/>
      <c r="B20" s="202"/>
      <c r="C20" s="202"/>
      <c r="D20" s="202"/>
      <c r="E20" s="202"/>
      <c r="F20" s="202"/>
      <c r="G20" s="202"/>
      <c r="H20" s="202"/>
      <c r="I20" s="202"/>
      <c r="J20" s="202"/>
      <c r="K20" s="202"/>
      <c r="L20" s="202"/>
      <c r="M20" s="202"/>
      <c r="N20" s="202"/>
      <c r="O20" s="202"/>
      <c r="P20" s="202"/>
      <c r="Q20" s="202"/>
      <c r="R20" s="202"/>
      <c r="S20" s="202"/>
    </row>
    <row r="21" spans="1:19" x14ac:dyDescent="0.25">
      <c r="A21" s="202"/>
      <c r="B21" s="202"/>
      <c r="C21" s="202"/>
      <c r="D21" s="202"/>
      <c r="E21" s="202"/>
      <c r="F21" s="202"/>
      <c r="G21" s="202"/>
      <c r="H21" s="202"/>
      <c r="I21" s="202"/>
      <c r="J21" s="202"/>
      <c r="K21" s="202"/>
      <c r="L21" s="202"/>
      <c r="M21" s="202"/>
      <c r="N21" s="202"/>
      <c r="O21" s="202"/>
      <c r="P21" s="202"/>
      <c r="Q21" s="202"/>
      <c r="R21" s="202"/>
      <c r="S21" s="202"/>
    </row>
    <row r="22" spans="1:19" x14ac:dyDescent="0.25">
      <c r="A22" s="202"/>
      <c r="B22" s="202"/>
      <c r="C22" s="202"/>
      <c r="D22" s="202"/>
      <c r="E22" s="202"/>
      <c r="F22" s="202"/>
      <c r="G22" s="202"/>
      <c r="H22" s="202"/>
      <c r="I22" s="202"/>
      <c r="J22" s="202"/>
      <c r="K22" s="202"/>
      <c r="L22" s="202"/>
      <c r="M22" s="202"/>
      <c r="N22" s="202"/>
      <c r="O22" s="202"/>
      <c r="P22" s="202"/>
      <c r="Q22" s="202"/>
      <c r="R22" s="202"/>
      <c r="S22" s="202"/>
    </row>
    <row r="23" spans="1:19" x14ac:dyDescent="0.25">
      <c r="A23" s="202"/>
      <c r="B23" s="202"/>
      <c r="C23" s="202"/>
      <c r="D23" s="202"/>
      <c r="E23" s="202"/>
      <c r="F23" s="202"/>
      <c r="G23" s="202"/>
      <c r="H23" s="202"/>
      <c r="I23" s="202"/>
      <c r="J23" s="202"/>
      <c r="K23" s="202"/>
      <c r="L23" s="202"/>
      <c r="M23" s="202"/>
      <c r="N23" s="202"/>
      <c r="O23" s="202"/>
      <c r="P23" s="202"/>
      <c r="Q23" s="202"/>
      <c r="R23" s="202"/>
      <c r="S23" s="202"/>
    </row>
    <row r="24" spans="1:19" x14ac:dyDescent="0.25">
      <c r="A24" s="176"/>
      <c r="B24" s="202"/>
      <c r="C24" s="202"/>
      <c r="D24" s="202"/>
      <c r="E24" s="300" t="s">
        <v>874</v>
      </c>
      <c r="F24" s="176"/>
      <c r="G24" s="202"/>
      <c r="H24" s="202" t="s">
        <v>757</v>
      </c>
      <c r="I24" s="202"/>
      <c r="J24" s="202" t="s">
        <v>890</v>
      </c>
      <c r="K24" s="202"/>
      <c r="L24" s="202" t="s">
        <v>891</v>
      </c>
      <c r="M24" s="202"/>
      <c r="N24" s="202" t="s">
        <v>892</v>
      </c>
      <c r="O24" s="202"/>
      <c r="P24" s="202" t="s">
        <v>893</v>
      </c>
      <c r="Q24" s="202"/>
      <c r="R24" s="202" t="s">
        <v>759</v>
      </c>
      <c r="S24" s="202"/>
    </row>
    <row r="25" spans="1:19" x14ac:dyDescent="0.25">
      <c r="A25" s="301"/>
      <c r="B25" s="202"/>
      <c r="C25" s="202"/>
      <c r="D25" s="202"/>
      <c r="E25" s="202"/>
      <c r="F25" s="202"/>
      <c r="G25" s="202"/>
      <c r="H25" s="202"/>
      <c r="I25" s="202"/>
      <c r="J25" s="202"/>
      <c r="K25" s="202"/>
      <c r="L25" s="202"/>
      <c r="M25" s="202"/>
      <c r="N25" s="202"/>
      <c r="O25" s="202"/>
      <c r="P25" s="202"/>
      <c r="Q25" s="202"/>
      <c r="R25" s="202"/>
      <c r="S25" s="202"/>
    </row>
    <row r="26" spans="1:19" x14ac:dyDescent="0.25">
      <c r="A26" s="301"/>
      <c r="B26" s="202"/>
      <c r="C26" s="202"/>
      <c r="D26" s="202"/>
      <c r="E26" s="202"/>
      <c r="F26" s="202"/>
      <c r="G26" s="202"/>
      <c r="H26" s="202"/>
      <c r="I26" s="202"/>
      <c r="J26" s="202"/>
      <c r="K26" s="202"/>
      <c r="L26" s="202"/>
      <c r="M26" s="202"/>
      <c r="N26" s="202"/>
      <c r="O26" s="202"/>
      <c r="P26" s="202"/>
      <c r="Q26" s="202"/>
      <c r="R26" s="202"/>
      <c r="S26" s="202"/>
    </row>
    <row r="27" spans="1:19" x14ac:dyDescent="0.25">
      <c r="A27" s="301"/>
      <c r="B27" s="202"/>
      <c r="C27" s="202"/>
      <c r="D27" s="202"/>
      <c r="E27" s="202"/>
      <c r="F27" s="202"/>
      <c r="G27" s="202"/>
      <c r="H27" s="202"/>
      <c r="I27" s="202"/>
      <c r="J27" s="202"/>
      <c r="K27" s="202"/>
      <c r="L27" s="202"/>
      <c r="M27" s="202"/>
      <c r="N27" s="202"/>
      <c r="O27" s="202"/>
      <c r="P27" s="202"/>
      <c r="Q27" s="202"/>
      <c r="R27" s="202"/>
      <c r="S27" s="202"/>
    </row>
    <row r="28" spans="1:19" x14ac:dyDescent="0.25">
      <c r="A28" s="301"/>
      <c r="B28" s="202"/>
      <c r="C28" s="202"/>
      <c r="D28" s="202"/>
      <c r="E28" s="202"/>
      <c r="F28" s="202"/>
      <c r="G28" s="202"/>
      <c r="H28" s="202"/>
      <c r="I28" s="202"/>
      <c r="J28" s="202"/>
      <c r="K28" s="202"/>
      <c r="L28" s="202"/>
      <c r="M28" s="202"/>
      <c r="N28" s="202"/>
      <c r="O28" s="202"/>
      <c r="P28" s="202"/>
      <c r="Q28" s="202"/>
      <c r="R28" s="202"/>
      <c r="S28" s="202"/>
    </row>
    <row r="29" spans="1:19" x14ac:dyDescent="0.25">
      <c r="A29" s="301"/>
      <c r="B29" s="202"/>
      <c r="C29" s="202"/>
      <c r="D29" s="202"/>
      <c r="E29" s="202"/>
      <c r="F29" s="202"/>
      <c r="G29" s="202"/>
      <c r="H29" s="202"/>
      <c r="I29" s="202"/>
      <c r="J29" s="202"/>
      <c r="K29" s="202"/>
      <c r="L29" s="202"/>
      <c r="M29" s="202"/>
      <c r="N29" s="202"/>
      <c r="O29" s="202"/>
      <c r="P29" s="202"/>
      <c r="Q29" s="202"/>
      <c r="R29" s="202"/>
      <c r="S29" s="202"/>
    </row>
    <row r="30" spans="1:19" x14ac:dyDescent="0.25">
      <c r="A30" s="301"/>
      <c r="B30" s="202"/>
      <c r="C30" s="202"/>
      <c r="D30" s="202"/>
      <c r="E30" s="202"/>
      <c r="F30" s="202"/>
      <c r="G30" s="202"/>
      <c r="H30" s="202"/>
      <c r="I30" s="202"/>
      <c r="J30" s="202"/>
      <c r="K30" s="202"/>
      <c r="L30" s="202"/>
      <c r="M30" s="202"/>
      <c r="N30" s="202"/>
      <c r="O30" s="202"/>
      <c r="P30" s="202"/>
      <c r="Q30" s="202"/>
      <c r="R30" s="202"/>
      <c r="S30" s="202"/>
    </row>
    <row r="31" spans="1:19" x14ac:dyDescent="0.25">
      <c r="A31" s="202"/>
      <c r="B31" s="202"/>
      <c r="C31" s="202"/>
      <c r="D31" s="202"/>
      <c r="E31" s="202"/>
      <c r="F31" s="202"/>
      <c r="G31" s="202"/>
      <c r="H31" s="202"/>
      <c r="I31" s="202"/>
      <c r="J31" s="202"/>
      <c r="K31" s="202"/>
      <c r="L31" s="202"/>
      <c r="M31" s="202"/>
      <c r="N31" s="202"/>
      <c r="O31" s="202"/>
      <c r="P31" s="202"/>
      <c r="Q31" s="202"/>
      <c r="R31" s="202"/>
      <c r="S31" s="202"/>
    </row>
    <row r="32" spans="1:19" x14ac:dyDescent="0.25">
      <c r="A32" s="202"/>
      <c r="B32" s="202"/>
      <c r="C32" s="202"/>
      <c r="D32" s="202"/>
      <c r="E32" s="202"/>
      <c r="F32" s="202"/>
      <c r="G32" s="202"/>
      <c r="H32" s="202"/>
      <c r="I32" s="202"/>
      <c r="J32" s="202"/>
      <c r="K32" s="202"/>
      <c r="L32" s="202"/>
      <c r="M32" s="202"/>
      <c r="N32" s="202"/>
      <c r="O32" s="202"/>
      <c r="P32" s="202"/>
      <c r="Q32" s="202"/>
      <c r="R32" s="202"/>
      <c r="S32" s="202"/>
    </row>
    <row r="33" spans="1:19" x14ac:dyDescent="0.25">
      <c r="A33" s="202"/>
      <c r="B33" s="202"/>
      <c r="C33" s="202"/>
      <c r="D33" s="202"/>
      <c r="E33" s="202"/>
      <c r="F33" s="202"/>
      <c r="G33" s="202"/>
      <c r="H33" s="202"/>
      <c r="I33" s="202"/>
      <c r="J33" s="202"/>
      <c r="K33" s="202"/>
      <c r="L33" s="202"/>
      <c r="M33" s="202"/>
      <c r="N33" s="202"/>
      <c r="O33" s="202"/>
      <c r="P33" s="202"/>
      <c r="Q33" s="202"/>
      <c r="R33" s="202"/>
      <c r="S33" s="202"/>
    </row>
    <row r="34" spans="1:19" x14ac:dyDescent="0.25">
      <c r="A34" s="202"/>
      <c r="B34" s="202"/>
      <c r="C34" s="202"/>
      <c r="D34" s="202"/>
      <c r="E34" s="202"/>
      <c r="F34" s="202"/>
      <c r="G34" s="202"/>
      <c r="H34" s="202"/>
      <c r="I34" s="202"/>
      <c r="J34" s="202"/>
      <c r="K34" s="202"/>
      <c r="L34" s="202"/>
      <c r="M34" s="202"/>
      <c r="N34" s="202"/>
      <c r="O34" s="202"/>
      <c r="P34" s="202"/>
      <c r="Q34" s="202"/>
      <c r="R34" s="202"/>
      <c r="S34" s="202"/>
    </row>
    <row r="35" spans="1:19" x14ac:dyDescent="0.25">
      <c r="A35" s="176"/>
      <c r="B35" s="202"/>
      <c r="C35" s="202" t="s">
        <v>261</v>
      </c>
      <c r="D35" s="202"/>
      <c r="E35" s="202"/>
      <c r="F35" s="176"/>
      <c r="G35" s="202"/>
      <c r="H35" s="202"/>
      <c r="I35" s="202" t="s">
        <v>894</v>
      </c>
      <c r="J35" s="202"/>
      <c r="K35" s="306">
        <v>2</v>
      </c>
      <c r="L35" s="202" t="s">
        <v>883</v>
      </c>
      <c r="M35" s="202"/>
      <c r="N35" s="176"/>
      <c r="O35" s="202" t="s">
        <v>895</v>
      </c>
      <c r="P35" s="202"/>
      <c r="Q35" s="202"/>
      <c r="R35" s="202" t="s">
        <v>883</v>
      </c>
      <c r="S35" s="202"/>
    </row>
    <row r="36" spans="1:19" x14ac:dyDescent="0.25">
      <c r="A36" s="176"/>
      <c r="B36" s="202"/>
      <c r="C36" s="202"/>
      <c r="D36" s="202"/>
      <c r="E36" s="202"/>
      <c r="F36" s="202"/>
      <c r="G36" s="202"/>
      <c r="H36" s="202"/>
      <c r="I36" s="202"/>
      <c r="J36" s="202"/>
      <c r="K36" s="202"/>
      <c r="L36" s="202"/>
      <c r="M36" s="202"/>
      <c r="N36" s="202"/>
      <c r="O36" s="202"/>
      <c r="P36" s="202"/>
      <c r="Q36" s="202"/>
      <c r="R36" s="202"/>
      <c r="S36" s="202"/>
    </row>
    <row r="37" spans="1:19" x14ac:dyDescent="0.25">
      <c r="A37" s="176"/>
      <c r="B37" s="202"/>
      <c r="C37" s="202"/>
      <c r="D37" s="202"/>
      <c r="E37" s="202"/>
      <c r="F37" s="202"/>
      <c r="G37" s="202"/>
      <c r="H37" s="202"/>
      <c r="I37" s="202"/>
      <c r="J37" s="202"/>
      <c r="K37" s="202"/>
      <c r="L37" s="202"/>
      <c r="M37" s="202"/>
      <c r="N37" s="202"/>
      <c r="O37" s="202"/>
      <c r="P37" s="202"/>
      <c r="Q37" s="202"/>
      <c r="R37" s="202"/>
      <c r="S37" s="202"/>
    </row>
    <row r="38" spans="1:19" x14ac:dyDescent="0.25">
      <c r="A38" s="55" t="s">
        <v>884</v>
      </c>
      <c r="B38" s="202"/>
      <c r="C38" s="202"/>
      <c r="D38" s="202"/>
      <c r="E38" s="202"/>
      <c r="F38" s="202"/>
      <c r="G38" s="202"/>
      <c r="H38" s="202"/>
      <c r="I38" s="202"/>
      <c r="J38" s="202"/>
      <c r="K38" s="202"/>
      <c r="L38" s="202"/>
      <c r="M38" s="202"/>
      <c r="N38" s="202"/>
      <c r="O38" s="202"/>
      <c r="P38" s="202"/>
      <c r="Q38" s="202"/>
      <c r="R38" s="202"/>
      <c r="S38" s="202"/>
    </row>
    <row r="39" spans="1:19" x14ac:dyDescent="0.25">
      <c r="A39" s="202"/>
      <c r="B39" s="202"/>
      <c r="C39" s="202"/>
      <c r="D39" s="202"/>
      <c r="E39" s="202"/>
      <c r="F39" s="202"/>
      <c r="G39" s="202"/>
      <c r="H39" s="202"/>
      <c r="I39" s="202"/>
      <c r="J39" s="202"/>
      <c r="K39" s="202"/>
      <c r="L39" s="204" t="s">
        <v>885</v>
      </c>
      <c r="M39" s="202"/>
      <c r="N39" s="202"/>
      <c r="O39" s="202"/>
      <c r="P39" s="202"/>
      <c r="Q39" s="202"/>
      <c r="R39" s="202"/>
      <c r="S39" s="202"/>
    </row>
    <row r="40" spans="1:19" x14ac:dyDescent="0.25">
      <c r="A40" s="202"/>
      <c r="B40" s="202"/>
      <c r="C40" s="202"/>
      <c r="D40" s="202"/>
      <c r="E40" s="202"/>
      <c r="F40" s="202"/>
      <c r="G40" s="202"/>
      <c r="H40" s="202"/>
      <c r="I40" s="202"/>
      <c r="J40" s="202"/>
      <c r="K40" s="202"/>
      <c r="L40" s="202"/>
      <c r="M40" s="202"/>
      <c r="N40" s="202"/>
      <c r="O40" s="202"/>
      <c r="P40" s="202"/>
      <c r="Q40" s="202"/>
      <c r="R40" s="202"/>
      <c r="S40" s="202"/>
    </row>
    <row r="41" spans="1:19" x14ac:dyDescent="0.25">
      <c r="A41" s="176"/>
      <c r="B41" s="202"/>
      <c r="C41" s="202"/>
      <c r="D41" s="202"/>
      <c r="E41" s="202"/>
      <c r="F41" s="202"/>
      <c r="G41" s="202"/>
      <c r="H41" s="202"/>
      <c r="I41" s="202"/>
      <c r="J41" s="202"/>
      <c r="K41" s="202"/>
      <c r="L41" s="202"/>
      <c r="M41" s="202"/>
      <c r="N41" s="202"/>
      <c r="O41" s="202"/>
      <c r="P41" s="202"/>
      <c r="Q41" s="202"/>
      <c r="R41" s="202"/>
      <c r="S41" s="202"/>
    </row>
    <row r="42" spans="1:19" x14ac:dyDescent="0.25">
      <c r="A42" s="176"/>
      <c r="B42" s="202"/>
      <c r="C42" s="202"/>
      <c r="D42" s="202"/>
      <c r="E42" s="202"/>
      <c r="F42" s="202"/>
      <c r="G42" s="202"/>
      <c r="H42" s="202"/>
      <c r="I42" s="202"/>
      <c r="J42" s="202"/>
      <c r="K42" s="202"/>
      <c r="L42" s="202"/>
      <c r="M42" s="202"/>
      <c r="N42" s="202"/>
      <c r="O42" s="202"/>
      <c r="P42" s="202"/>
      <c r="Q42" s="202"/>
      <c r="R42" s="202"/>
      <c r="S42" s="202"/>
    </row>
    <row r="43" spans="1:19" x14ac:dyDescent="0.25">
      <c r="A43" s="204"/>
      <c r="B43" s="202"/>
      <c r="C43" s="202"/>
      <c r="D43" s="202"/>
      <c r="E43" s="202"/>
      <c r="F43" s="202"/>
      <c r="G43" s="202"/>
      <c r="H43" s="202"/>
      <c r="I43" s="202"/>
      <c r="J43" s="202"/>
      <c r="K43" s="202"/>
      <c r="L43" s="202"/>
      <c r="M43" s="202"/>
      <c r="N43" s="202"/>
      <c r="O43" s="202"/>
      <c r="P43" s="202"/>
      <c r="Q43" s="202"/>
      <c r="R43" s="202"/>
      <c r="S43" s="202"/>
    </row>
    <row r="44" spans="1:19" x14ac:dyDescent="0.25">
      <c r="A44" s="204" t="s">
        <v>608</v>
      </c>
      <c r="B44" s="202"/>
      <c r="C44" s="202"/>
      <c r="D44" s="202"/>
      <c r="E44" s="202"/>
      <c r="F44" s="202"/>
      <c r="G44" s="202"/>
      <c r="H44" s="202"/>
      <c r="I44" s="202"/>
      <c r="J44" s="202"/>
      <c r="K44" s="202"/>
      <c r="L44" s="202"/>
      <c r="M44" s="202"/>
      <c r="N44" s="202"/>
      <c r="O44" s="202"/>
      <c r="P44" s="202"/>
      <c r="Q44" s="202"/>
      <c r="R44" s="202"/>
      <c r="S44" s="202"/>
    </row>
    <row r="45" spans="1:19" x14ac:dyDescent="0.25">
      <c r="A45" s="204"/>
    </row>
    <row r="46" spans="1:19" x14ac:dyDescent="0.25">
      <c r="A46" s="55" t="s">
        <v>13</v>
      </c>
    </row>
    <row r="48" spans="1:19" x14ac:dyDescent="0.25">
      <c r="B48" s="207" t="s">
        <v>886</v>
      </c>
      <c r="C48" s="207" t="s">
        <v>898</v>
      </c>
      <c r="H48" s="207" t="s">
        <v>887</v>
      </c>
      <c r="I48" s="307">
        <v>1.0900000000000001</v>
      </c>
      <c r="K48" s="207" t="s">
        <v>887</v>
      </c>
      <c r="L48" s="207" t="s">
        <v>896</v>
      </c>
      <c r="M48" s="307">
        <v>2.2999999999999998</v>
      </c>
      <c r="P48" s="207" t="s">
        <v>887</v>
      </c>
      <c r="Q48" s="207" t="s">
        <v>897</v>
      </c>
      <c r="R48" s="307">
        <v>2.2999999999999998</v>
      </c>
    </row>
  </sheetData>
  <pageMargins left="0.25" right="0.25" top="0.75" bottom="0.75" header="0.3" footer="0.3"/>
  <pageSetup paperSize="9" scale="85" orientation="portrait" r:id="rId1"/>
  <headerFooter>
    <oddHeader xml:space="preserve">&amp;L&amp;"Arial,Regular"&amp;14Pleated Free Hanging Cell fabric Only 
&amp;R&amp;"-,Bold"&amp;10Size Restrictions&amp;"-,Regular"
Freehanging: Min width 200mm - Max Width 2000mm - Max Drop 2500mm
Tension Freehang: Min Width 200mm - Max Width 1400mm - Max Drop 2500mm
</oddHeader>
    <oddFooter xml:space="preserve">&amp;LTop fix Brackets as Standard
</oddFooter>
  </headerFooter>
  <colBreaks count="1" manualBreakCount="1">
    <brk id="19" max="1048575" man="1"/>
  </colBreaks>
  <drawing r:id="rId2"/>
  <legacyDrawing r:id="rId3"/>
  <oleObjects>
    <mc:AlternateContent xmlns:mc="http://schemas.openxmlformats.org/markup-compatibility/2006">
      <mc:Choice Requires="x14">
        <oleObject shapeId="133121" r:id="rId4">
          <objectPr defaultSize="0" autoPict="0" r:id="rId5">
            <anchor moveWithCells="1">
              <from>
                <xdr:col>0</xdr:col>
                <xdr:colOff>228600</xdr:colOff>
                <xdr:row>19</xdr:row>
                <xdr:rowOff>38100</xdr:rowOff>
              </from>
              <to>
                <xdr:col>6</xdr:col>
                <xdr:colOff>28575</xdr:colOff>
                <xdr:row>22</xdr:row>
                <xdr:rowOff>57150</xdr:rowOff>
              </to>
            </anchor>
          </objectPr>
        </oleObject>
      </mc:Choice>
      <mc:Fallback>
        <oleObject shapeId="133121" r:id="rId4"/>
      </mc:Fallback>
    </mc:AlternateContent>
    <mc:AlternateContent xmlns:mc="http://schemas.openxmlformats.org/markup-compatibility/2006">
      <mc:Choice Requires="x14">
        <oleObject shapeId="133122" r:id="rId6">
          <objectPr defaultSize="0" autoPict="0" r:id="rId7">
            <anchor moveWithCells="1">
              <from>
                <xdr:col>7</xdr:col>
                <xdr:colOff>19050</xdr:colOff>
                <xdr:row>19</xdr:row>
                <xdr:rowOff>180975</xdr:rowOff>
              </from>
              <to>
                <xdr:col>8</xdr:col>
                <xdr:colOff>28575</xdr:colOff>
                <xdr:row>21</xdr:row>
                <xdr:rowOff>200025</xdr:rowOff>
              </to>
            </anchor>
          </objectPr>
        </oleObject>
      </mc:Choice>
      <mc:Fallback>
        <oleObject shapeId="133122" r:id="rId6"/>
      </mc:Fallback>
    </mc:AlternateContent>
    <mc:AlternateContent xmlns:mc="http://schemas.openxmlformats.org/markup-compatibility/2006">
      <mc:Choice Requires="x14">
        <oleObject shapeId="133123" r:id="rId8">
          <objectPr defaultSize="0" autoPict="0" r:id="rId9">
            <anchor moveWithCells="1">
              <from>
                <xdr:col>9</xdr:col>
                <xdr:colOff>0</xdr:colOff>
                <xdr:row>19</xdr:row>
                <xdr:rowOff>180975</xdr:rowOff>
              </from>
              <to>
                <xdr:col>10</xdr:col>
                <xdr:colOff>19050</xdr:colOff>
                <xdr:row>21</xdr:row>
                <xdr:rowOff>200025</xdr:rowOff>
              </to>
            </anchor>
          </objectPr>
        </oleObject>
      </mc:Choice>
      <mc:Fallback>
        <oleObject shapeId="133123" r:id="rId8"/>
      </mc:Fallback>
    </mc:AlternateContent>
    <mc:AlternateContent xmlns:mc="http://schemas.openxmlformats.org/markup-compatibility/2006">
      <mc:Choice Requires="x14">
        <oleObject shapeId="133124" r:id="rId10">
          <objectPr defaultSize="0" autoPict="0" r:id="rId11">
            <anchor moveWithCells="1">
              <from>
                <xdr:col>10</xdr:col>
                <xdr:colOff>409575</xdr:colOff>
                <xdr:row>19</xdr:row>
                <xdr:rowOff>190500</xdr:rowOff>
              </from>
              <to>
                <xdr:col>12</xdr:col>
                <xdr:colOff>9525</xdr:colOff>
                <xdr:row>22</xdr:row>
                <xdr:rowOff>9525</xdr:rowOff>
              </to>
            </anchor>
          </objectPr>
        </oleObject>
      </mc:Choice>
      <mc:Fallback>
        <oleObject shapeId="133124" r:id="rId10"/>
      </mc:Fallback>
    </mc:AlternateContent>
    <mc:AlternateContent xmlns:mc="http://schemas.openxmlformats.org/markup-compatibility/2006">
      <mc:Choice Requires="x14">
        <oleObject shapeId="133125" r:id="rId12">
          <objectPr defaultSize="0" autoPict="0" r:id="rId13">
            <anchor moveWithCells="1">
              <from>
                <xdr:col>12</xdr:col>
                <xdr:colOff>381000</xdr:colOff>
                <xdr:row>19</xdr:row>
                <xdr:rowOff>171450</xdr:rowOff>
              </from>
              <to>
                <xdr:col>13</xdr:col>
                <xdr:colOff>390525</xdr:colOff>
                <xdr:row>21</xdr:row>
                <xdr:rowOff>200025</xdr:rowOff>
              </to>
            </anchor>
          </objectPr>
        </oleObject>
      </mc:Choice>
      <mc:Fallback>
        <oleObject shapeId="133125" r:id="rId12"/>
      </mc:Fallback>
    </mc:AlternateContent>
    <mc:AlternateContent xmlns:mc="http://schemas.openxmlformats.org/markup-compatibility/2006">
      <mc:Choice Requires="x14">
        <oleObject shapeId="133126" r:id="rId14">
          <objectPr defaultSize="0" autoPict="0" r:id="rId15">
            <anchor moveWithCells="1">
              <from>
                <xdr:col>14</xdr:col>
                <xdr:colOff>409575</xdr:colOff>
                <xdr:row>19</xdr:row>
                <xdr:rowOff>180975</xdr:rowOff>
              </from>
              <to>
                <xdr:col>16</xdr:col>
                <xdr:colOff>9525</xdr:colOff>
                <xdr:row>22</xdr:row>
                <xdr:rowOff>0</xdr:rowOff>
              </to>
            </anchor>
          </objectPr>
        </oleObject>
      </mc:Choice>
      <mc:Fallback>
        <oleObject shapeId="133126" r:id="rId14"/>
      </mc:Fallback>
    </mc:AlternateContent>
    <mc:AlternateContent xmlns:mc="http://schemas.openxmlformats.org/markup-compatibility/2006">
      <mc:Choice Requires="x14">
        <oleObject shapeId="133127" r:id="rId16">
          <objectPr defaultSize="0" autoPict="0" r:id="rId17">
            <anchor moveWithCells="1">
              <from>
                <xdr:col>17</xdr:col>
                <xdr:colOff>28575</xdr:colOff>
                <xdr:row>19</xdr:row>
                <xdr:rowOff>171450</xdr:rowOff>
              </from>
              <to>
                <xdr:col>18</xdr:col>
                <xdr:colOff>38100</xdr:colOff>
                <xdr:row>21</xdr:row>
                <xdr:rowOff>190500</xdr:rowOff>
              </to>
            </anchor>
          </objectPr>
        </oleObject>
      </mc:Choice>
      <mc:Fallback>
        <oleObject shapeId="133127" r:id="rId16"/>
      </mc:Fallback>
    </mc:AlternateContent>
    <mc:AlternateContent xmlns:mc="http://schemas.openxmlformats.org/markup-compatibility/2006">
      <mc:Choice Requires="x14">
        <oleObject shapeId="133128" r:id="rId18">
          <objectPr defaultSize="0" autoPict="0" r:id="rId19">
            <anchor moveWithCells="1">
              <from>
                <xdr:col>1</xdr:col>
                <xdr:colOff>123825</xdr:colOff>
                <xdr:row>47</xdr:row>
                <xdr:rowOff>180975</xdr:rowOff>
              </from>
              <to>
                <xdr:col>3</xdr:col>
                <xdr:colOff>228600</xdr:colOff>
                <xdr:row>50</xdr:row>
                <xdr:rowOff>180975</xdr:rowOff>
              </to>
            </anchor>
          </objectPr>
        </oleObject>
      </mc:Choice>
      <mc:Fallback>
        <oleObject shapeId="133128" r:id="rId18"/>
      </mc:Fallback>
    </mc:AlternateContent>
    <mc:AlternateContent xmlns:mc="http://schemas.openxmlformats.org/markup-compatibility/2006">
      <mc:Choice Requires="x14">
        <oleObject shapeId="133129" r:id="rId20">
          <objectPr defaultSize="0" autoPict="0" r:id="rId21">
            <anchor moveWithCells="1">
              <from>
                <xdr:col>7</xdr:col>
                <xdr:colOff>133350</xdr:colOff>
                <xdr:row>48</xdr:row>
                <xdr:rowOff>47625</xdr:rowOff>
              </from>
              <to>
                <xdr:col>9</xdr:col>
                <xdr:colOff>9525</xdr:colOff>
                <xdr:row>51</xdr:row>
                <xdr:rowOff>171450</xdr:rowOff>
              </to>
            </anchor>
          </objectPr>
        </oleObject>
      </mc:Choice>
      <mc:Fallback>
        <oleObject shapeId="133129" r:id="rId20"/>
      </mc:Fallback>
    </mc:AlternateContent>
    <mc:AlternateContent xmlns:mc="http://schemas.openxmlformats.org/markup-compatibility/2006">
      <mc:Choice Requires="x14">
        <oleObject shapeId="133130" r:id="rId22">
          <objectPr defaultSize="0" autoPict="0" r:id="rId23">
            <anchor moveWithCells="1">
              <from>
                <xdr:col>11</xdr:col>
                <xdr:colOff>38100</xdr:colOff>
                <xdr:row>48</xdr:row>
                <xdr:rowOff>76200</xdr:rowOff>
              </from>
              <to>
                <xdr:col>12</xdr:col>
                <xdr:colOff>361950</xdr:colOff>
                <xdr:row>51</xdr:row>
                <xdr:rowOff>142875</xdr:rowOff>
              </to>
            </anchor>
          </objectPr>
        </oleObject>
      </mc:Choice>
      <mc:Fallback>
        <oleObject shapeId="133130" r:id="rId22"/>
      </mc:Fallback>
    </mc:AlternateContent>
    <mc:AlternateContent xmlns:mc="http://schemas.openxmlformats.org/markup-compatibility/2006">
      <mc:Choice Requires="x14">
        <oleObject shapeId="133131" r:id="rId24">
          <objectPr defaultSize="0" autoPict="0" r:id="rId25">
            <anchor moveWithCells="1">
              <from>
                <xdr:col>15</xdr:col>
                <xdr:colOff>228600</xdr:colOff>
                <xdr:row>48</xdr:row>
                <xdr:rowOff>38100</xdr:rowOff>
              </from>
              <to>
                <xdr:col>17</xdr:col>
                <xdr:colOff>333375</xdr:colOff>
                <xdr:row>51</xdr:row>
                <xdr:rowOff>152400</xdr:rowOff>
              </to>
            </anchor>
          </objectPr>
        </oleObject>
      </mc:Choice>
      <mc:Fallback>
        <oleObject shapeId="133131" r:id="rId24"/>
      </mc:Fallback>
    </mc:AlternateContent>
    <mc:AlternateContent xmlns:mc="http://schemas.openxmlformats.org/markup-compatibility/2006">
      <mc:Choice Requires="x14">
        <oleObject shapeId="133132" r:id="rId26">
          <objectPr defaultSize="0" autoPict="0" r:id="rId27">
            <anchor moveWithCells="1">
              <from>
                <xdr:col>15</xdr:col>
                <xdr:colOff>304800</xdr:colOff>
                <xdr:row>40</xdr:row>
                <xdr:rowOff>9525</xdr:rowOff>
              </from>
              <to>
                <xdr:col>18</xdr:col>
                <xdr:colOff>85725</xdr:colOff>
                <xdr:row>43</xdr:row>
                <xdr:rowOff>142875</xdr:rowOff>
              </to>
            </anchor>
          </objectPr>
        </oleObject>
      </mc:Choice>
      <mc:Fallback>
        <oleObject shapeId="133132" r:id="rId26"/>
      </mc:Fallback>
    </mc:AlternateContent>
    <mc:AlternateContent xmlns:mc="http://schemas.openxmlformats.org/markup-compatibility/2006">
      <mc:Choice Requires="x14">
        <oleObject shapeId="133133" r:id="rId28">
          <objectPr defaultSize="0" autoPict="0" r:id="rId29">
            <anchor moveWithCells="1">
              <from>
                <xdr:col>10</xdr:col>
                <xdr:colOff>257175</xdr:colOff>
                <xdr:row>39</xdr:row>
                <xdr:rowOff>190500</xdr:rowOff>
              </from>
              <to>
                <xdr:col>13</xdr:col>
                <xdr:colOff>180975</xdr:colOff>
                <xdr:row>43</xdr:row>
                <xdr:rowOff>180975</xdr:rowOff>
              </to>
            </anchor>
          </objectPr>
        </oleObject>
      </mc:Choice>
      <mc:Fallback>
        <oleObject shapeId="133133" r:id="rId28"/>
      </mc:Fallback>
    </mc:AlternateContent>
    <mc:AlternateContent xmlns:mc="http://schemas.openxmlformats.org/markup-compatibility/2006">
      <mc:Choice Requires="x14">
        <oleObject shapeId="133134" r:id="rId30">
          <objectPr defaultSize="0" autoPict="0" r:id="rId31">
            <anchor moveWithCells="1">
              <from>
                <xdr:col>2</xdr:col>
                <xdr:colOff>323850</xdr:colOff>
                <xdr:row>38</xdr:row>
                <xdr:rowOff>38100</xdr:rowOff>
              </from>
              <to>
                <xdr:col>5</xdr:col>
                <xdr:colOff>400050</xdr:colOff>
                <xdr:row>42</xdr:row>
                <xdr:rowOff>133350</xdr:rowOff>
              </to>
            </anchor>
          </objectPr>
        </oleObject>
      </mc:Choice>
      <mc:Fallback>
        <oleObject shapeId="133134" r:id="rId30"/>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0832-80B9-453A-892D-18BB8F4E0590}">
  <dimension ref="A1:AJ48"/>
  <sheetViews>
    <sheetView view="pageBreakPreview" topLeftCell="A7" zoomScale="120" zoomScaleNormal="100" zoomScaleSheetLayoutView="120" workbookViewId="0">
      <selection activeCell="R38" sqref="R38"/>
    </sheetView>
  </sheetViews>
  <sheetFormatPr defaultColWidth="0.140625" defaultRowHeight="15.75" x14ac:dyDescent="0.25"/>
  <cols>
    <col min="1" max="19" width="8.5703125" style="151" customWidth="1"/>
    <col min="20" max="16384" width="0.140625" style="176"/>
  </cols>
  <sheetData>
    <row r="1" spans="1:36" x14ac:dyDescent="0.25">
      <c r="A1" s="175" t="s">
        <v>589</v>
      </c>
      <c r="B1" s="176"/>
    </row>
    <row r="2" spans="1:36" x14ac:dyDescent="0.25">
      <c r="A2" s="176"/>
      <c r="B2" s="313"/>
    </row>
    <row r="3" spans="1:36" x14ac:dyDescent="0.25">
      <c r="A3" s="314" t="s">
        <v>10</v>
      </c>
      <c r="B3" s="315" t="s">
        <v>302</v>
      </c>
      <c r="C3" s="322">
        <v>0.4</v>
      </c>
      <c r="D3" s="322">
        <v>0.5</v>
      </c>
      <c r="E3" s="322">
        <v>0.6</v>
      </c>
      <c r="F3" s="322">
        <v>0.7</v>
      </c>
      <c r="G3" s="322">
        <v>0.8</v>
      </c>
      <c r="H3" s="322">
        <v>0.9</v>
      </c>
      <c r="I3" s="322">
        <v>1</v>
      </c>
      <c r="J3" s="322">
        <v>1.1000000000000001</v>
      </c>
      <c r="K3" s="322">
        <v>1.2</v>
      </c>
      <c r="L3" s="322">
        <v>1.3</v>
      </c>
      <c r="M3" s="322">
        <v>1.4</v>
      </c>
      <c r="N3" s="322">
        <v>1.5</v>
      </c>
      <c r="O3" s="322">
        <v>1.6</v>
      </c>
      <c r="P3" s="322">
        <v>1.7</v>
      </c>
      <c r="Q3" s="322">
        <v>1.8</v>
      </c>
      <c r="R3" s="322">
        <v>1.9</v>
      </c>
      <c r="S3" s="322">
        <v>2</v>
      </c>
      <c r="T3" s="288"/>
      <c r="U3" s="288"/>
      <c r="V3" s="288"/>
      <c r="W3" s="288"/>
      <c r="X3" s="288"/>
      <c r="Y3" s="288"/>
      <c r="Z3" s="288"/>
      <c r="AA3" s="288"/>
      <c r="AB3" s="288"/>
      <c r="AC3" s="288"/>
      <c r="AD3" s="288"/>
      <c r="AE3" s="288"/>
      <c r="AF3" s="288"/>
      <c r="AG3" s="288"/>
      <c r="AH3" s="288"/>
      <c r="AI3" s="288"/>
      <c r="AJ3" s="288"/>
    </row>
    <row r="4" spans="1:36" x14ac:dyDescent="0.25">
      <c r="A4" s="318" t="s">
        <v>525</v>
      </c>
      <c r="B4" s="319" t="s">
        <v>246</v>
      </c>
      <c r="C4" s="321">
        <f>CONVERT(C3,"m","in")</f>
        <v>15.748031496062993</v>
      </c>
      <c r="D4" s="321">
        <f t="shared" ref="D4:S4" si="0">CONVERT(D3,"m","in")</f>
        <v>19.685039370078741</v>
      </c>
      <c r="E4" s="321">
        <f t="shared" si="0"/>
        <v>23.622047244094489</v>
      </c>
      <c r="F4" s="321">
        <f t="shared" si="0"/>
        <v>27.559055118110237</v>
      </c>
      <c r="G4" s="321">
        <f t="shared" si="0"/>
        <v>31.496062992125985</v>
      </c>
      <c r="H4" s="321">
        <f t="shared" si="0"/>
        <v>35.433070866141733</v>
      </c>
      <c r="I4" s="321">
        <f t="shared" si="0"/>
        <v>39.370078740157481</v>
      </c>
      <c r="J4" s="321">
        <f t="shared" si="0"/>
        <v>43.30708661417323</v>
      </c>
      <c r="K4" s="321">
        <f t="shared" si="0"/>
        <v>47.244094488188978</v>
      </c>
      <c r="L4" s="321">
        <f t="shared" si="0"/>
        <v>51.181102362204726</v>
      </c>
      <c r="M4" s="321">
        <f t="shared" si="0"/>
        <v>55.118110236220474</v>
      </c>
      <c r="N4" s="321">
        <f t="shared" si="0"/>
        <v>59.055118110236222</v>
      </c>
      <c r="O4" s="321">
        <f t="shared" si="0"/>
        <v>62.99212598425197</v>
      </c>
      <c r="P4" s="321">
        <f t="shared" si="0"/>
        <v>66.929133858267718</v>
      </c>
      <c r="Q4" s="321">
        <f t="shared" si="0"/>
        <v>70.866141732283467</v>
      </c>
      <c r="R4" s="321">
        <f t="shared" si="0"/>
        <v>74.803149606299215</v>
      </c>
      <c r="S4" s="321">
        <f t="shared" si="0"/>
        <v>78.740157480314963</v>
      </c>
    </row>
    <row r="5" spans="1:36" x14ac:dyDescent="0.25">
      <c r="A5" s="392">
        <v>0.6</v>
      </c>
      <c r="B5" s="393">
        <f>CONVERT(A5,"m","in")</f>
        <v>23.622047244094489</v>
      </c>
      <c r="C5" s="184">
        <f>'Cell Free Hanging D'!C5*(1+Sumary!$C$47)</f>
        <v>28.569082933333341</v>
      </c>
      <c r="D5" s="184">
        <f>'Cell Free Hanging D'!D5*(1+Sumary!$C$47)</f>
        <v>31.430821333333334</v>
      </c>
      <c r="E5" s="184">
        <f>'Cell Free Hanging D'!E5*(1+Sumary!$C$47)</f>
        <v>35.146877733333334</v>
      </c>
      <c r="F5" s="184">
        <f>'Cell Free Hanging D'!F5*(1+Sumary!$C$47)</f>
        <v>38.008616133333334</v>
      </c>
      <c r="G5" s="184">
        <f>'Cell Free Hanging D'!G5*(1+Sumary!$C$47)</f>
        <v>40.870354533333334</v>
      </c>
      <c r="H5" s="184">
        <f>'Cell Free Hanging D'!H5*(1+Sumary!$C$47)</f>
        <v>43.732092933333334</v>
      </c>
      <c r="I5" s="184">
        <f>'Cell Free Hanging D'!I5*(1+Sumary!$C$47)</f>
        <v>46.593831333333334</v>
      </c>
      <c r="J5" s="184">
        <f>'Cell Free Hanging D'!J5*(1+Sumary!$C$47)</f>
        <v>50.175247733333336</v>
      </c>
      <c r="K5" s="184">
        <f>'Cell Free Hanging D'!K5*(1+Sumary!$C$47)</f>
        <v>53.036986133333329</v>
      </c>
      <c r="L5" s="184">
        <f>'Cell Free Hanging D'!L5*(1+Sumary!$C$47)</f>
        <v>58.898724533333329</v>
      </c>
      <c r="M5" s="184">
        <f>'Cell Free Hanging D'!M5*(1+Sumary!$C$47)</f>
        <v>61.760462933333329</v>
      </c>
      <c r="N5" s="184">
        <f>'Cell Free Hanging D'!N5*(1+Sumary!$C$47)</f>
        <v>65.116221333333328</v>
      </c>
      <c r="O5" s="184">
        <f>'Cell Free Hanging D'!O5*(1+Sumary!$C$47)</f>
        <v>68.697637733333337</v>
      </c>
      <c r="P5" s="184">
        <f>'Cell Free Hanging D'!P5*(1+Sumary!$C$47)</f>
        <v>71.55937613333333</v>
      </c>
      <c r="Q5" s="184">
        <f>'Cell Free Hanging D'!Q5*(1+Sumary!$C$47)</f>
        <v>74.421114533333309</v>
      </c>
      <c r="R5" s="184">
        <f>'Cell Free Hanging D'!R5*(1+Sumary!$C$47)</f>
        <v>77.282852933333302</v>
      </c>
      <c r="S5" s="184">
        <f>'Cell Free Hanging D'!S5*(1+Sumary!$C$47)</f>
        <v>80.144591333333295</v>
      </c>
    </row>
    <row r="6" spans="1:36" x14ac:dyDescent="0.25">
      <c r="A6" s="322">
        <v>1</v>
      </c>
      <c r="B6" s="393">
        <f t="shared" ref="B6:B9" si="1">CONVERT(A6,"m","in")</f>
        <v>39.370078740157481</v>
      </c>
      <c r="C6" s="184">
        <f>'Cell Free Hanging D'!C6*(1+Sumary!$C$47)</f>
        <v>31.190689333333339</v>
      </c>
      <c r="D6" s="184">
        <f>'Cell Free Hanging D'!D6*(1+Sumary!$C$47)</f>
        <v>34.662949333333337</v>
      </c>
      <c r="E6" s="184">
        <f>'Cell Free Hanging D'!E6*(1+Sumary!$C$47)</f>
        <v>39.079287333333333</v>
      </c>
      <c r="F6" s="184">
        <f>'Cell Free Hanging D'!F6*(1+Sumary!$C$47)</f>
        <v>42.551547333333332</v>
      </c>
      <c r="G6" s="184">
        <f>'Cell Free Hanging D'!G6*(1+Sumary!$C$47)</f>
        <v>46.02380733333333</v>
      </c>
      <c r="H6" s="184">
        <f>'Cell Free Hanging D'!H6*(1+Sumary!$C$47)</f>
        <v>49.496067333333336</v>
      </c>
      <c r="I6" s="184">
        <f>'Cell Free Hanging D'!I6*(1+Sumary!$C$47)</f>
        <v>52.968327333333328</v>
      </c>
      <c r="J6" s="184">
        <f>'Cell Free Hanging D'!J6*(1+Sumary!$C$47)</f>
        <v>57.160265333333335</v>
      </c>
      <c r="K6" s="184">
        <f>'Cell Free Hanging D'!K6*(1+Sumary!$C$47)</f>
        <v>60.632525333333327</v>
      </c>
      <c r="L6" s="184">
        <f>'Cell Free Hanging D'!L6*(1+Sumary!$C$47)</f>
        <v>67.104785333333325</v>
      </c>
      <c r="M6" s="184">
        <f>'Cell Free Hanging D'!M6*(1+Sumary!$C$47)</f>
        <v>70.577045333333317</v>
      </c>
      <c r="N6" s="184">
        <f>'Cell Free Hanging D'!N6*(1+Sumary!$C$47)</f>
        <v>74.543325333333328</v>
      </c>
      <c r="O6" s="184">
        <f>'Cell Free Hanging D'!O6*(1+Sumary!$C$47)</f>
        <v>78.735263333333322</v>
      </c>
      <c r="P6" s="184">
        <f>'Cell Free Hanging D'!P6*(1+Sumary!$C$47)</f>
        <v>82.207523333333327</v>
      </c>
      <c r="Q6" s="184">
        <f>'Cell Free Hanging D'!Q6*(1+Sumary!$C$47)</f>
        <v>85.679783333333319</v>
      </c>
      <c r="R6" s="184">
        <f>'Cell Free Hanging D'!R6*(1+Sumary!$C$47)</f>
        <v>89.15204333333331</v>
      </c>
      <c r="S6" s="184">
        <f>'Cell Free Hanging D'!S6*(1+Sumary!$C$47)</f>
        <v>92.624303333333316</v>
      </c>
    </row>
    <row r="7" spans="1:36" x14ac:dyDescent="0.25">
      <c r="A7" s="322">
        <v>1.5</v>
      </c>
      <c r="B7" s="393">
        <f t="shared" si="1"/>
        <v>59.055118110236222</v>
      </c>
      <c r="C7" s="184">
        <f>'Cell Free Hanging D'!C7*(1+Sumary!$C$47)</f>
        <v>34.692097333333336</v>
      </c>
      <c r="D7" s="184">
        <f>'Cell Free Hanging D'!D7*(1+Sumary!$C$47)</f>
        <v>38.927509333333333</v>
      </c>
      <c r="E7" s="184">
        <f>'Cell Free Hanging D'!E7*(1+Sumary!$C$47)</f>
        <v>44.219199333333336</v>
      </c>
      <c r="F7" s="184">
        <f>'Cell Free Hanging D'!F7*(1+Sumary!$C$47)</f>
        <v>48.454611333333332</v>
      </c>
      <c r="G7" s="184">
        <f>'Cell Free Hanging D'!G7*(1+Sumary!$C$47)</f>
        <v>52.690023333333336</v>
      </c>
      <c r="H7" s="184">
        <f>'Cell Free Hanging D'!H7*(1+Sumary!$C$47)</f>
        <v>56.925435333333333</v>
      </c>
      <c r="I7" s="184">
        <f>'Cell Free Hanging D'!I7*(1+Sumary!$C$47)</f>
        <v>61.160847333333344</v>
      </c>
      <c r="J7" s="184">
        <f>'Cell Free Hanging D'!J7*(1+Sumary!$C$47)</f>
        <v>66.115937333333335</v>
      </c>
      <c r="K7" s="184">
        <f>'Cell Free Hanging D'!K7*(1+Sumary!$C$47)</f>
        <v>70.351349333333317</v>
      </c>
      <c r="L7" s="184">
        <f>'Cell Free Hanging D'!L7*(1+Sumary!$C$47)</f>
        <v>77.586761333333328</v>
      </c>
      <c r="M7" s="184">
        <f>'Cell Free Hanging D'!M7*(1+Sumary!$C$47)</f>
        <v>81.822173333333311</v>
      </c>
      <c r="N7" s="184">
        <f>'Cell Free Hanging D'!N7*(1+Sumary!$C$47)</f>
        <v>86.551605333333342</v>
      </c>
      <c r="O7" s="184">
        <f>'Cell Free Hanging D'!O7*(1+Sumary!$C$47)</f>
        <v>91.50669533333334</v>
      </c>
      <c r="P7" s="184">
        <f>'Cell Free Hanging D'!P7*(1+Sumary!$C$47)</f>
        <v>95.742107333333323</v>
      </c>
      <c r="Q7" s="184">
        <f>'Cell Free Hanging D'!Q7*(1+Sumary!$C$47)</f>
        <v>99.977519333333319</v>
      </c>
      <c r="R7" s="184">
        <f>'Cell Free Hanging D'!R7*(1+Sumary!$C$47)</f>
        <v>104.21293133333332</v>
      </c>
      <c r="S7" s="184">
        <f>'Cell Free Hanging D'!S7*(1+Sumary!$C$47)</f>
        <v>108.44834333333331</v>
      </c>
    </row>
    <row r="8" spans="1:36" x14ac:dyDescent="0.25">
      <c r="A8" s="322">
        <v>2</v>
      </c>
      <c r="B8" s="393">
        <f t="shared" si="1"/>
        <v>78.740157480314963</v>
      </c>
      <c r="C8" s="184">
        <f>'Cell Free Hanging D'!C8*(1+Sumary!$C$47)</f>
        <v>38.193505333333334</v>
      </c>
      <c r="D8" s="184">
        <f>'Cell Free Hanging D'!D8*(1+Sumary!$C$47)</f>
        <v>43.192069333333336</v>
      </c>
      <c r="E8" s="184">
        <f>'Cell Free Hanging D'!E8*(1+Sumary!$C$47)</f>
        <v>49.359111333333331</v>
      </c>
      <c r="F8" s="184">
        <f>'Cell Free Hanging D'!F8*(1+Sumary!$C$47)</f>
        <v>54.357675333333326</v>
      </c>
      <c r="G8" s="184">
        <f>'Cell Free Hanging D'!G8*(1+Sumary!$C$47)</f>
        <v>59.356239333333335</v>
      </c>
      <c r="H8" s="184">
        <f>'Cell Free Hanging D'!H8*(1+Sumary!$C$47)</f>
        <v>64.354803333333336</v>
      </c>
      <c r="I8" s="184">
        <f>'Cell Free Hanging D'!I8*(1+Sumary!$C$47)</f>
        <v>69.353367333333324</v>
      </c>
      <c r="J8" s="184">
        <f>'Cell Free Hanging D'!J8*(1+Sumary!$C$47)</f>
        <v>75.071609333333328</v>
      </c>
      <c r="K8" s="184">
        <f>'Cell Free Hanging D'!K8*(1+Sumary!$C$47)</f>
        <v>80.070173333333329</v>
      </c>
      <c r="L8" s="184">
        <f>'Cell Free Hanging D'!L8*(1+Sumary!$C$47)</f>
        <v>88.068737333333331</v>
      </c>
      <c r="M8" s="184">
        <f>'Cell Free Hanging D'!M8*(1+Sumary!$C$47)</f>
        <v>93.067301333333319</v>
      </c>
      <c r="N8" s="184">
        <f>'Cell Free Hanging D'!N8*(1+Sumary!$C$47)</f>
        <v>98.559885333333327</v>
      </c>
      <c r="O8" s="184">
        <f>'Cell Free Hanging D'!O8*(1+Sumary!$C$47)</f>
        <v>104.27812733333333</v>
      </c>
      <c r="P8" s="184">
        <f>'Cell Free Hanging D'!P8*(1+Sumary!$C$47)</f>
        <v>109.27669133333333</v>
      </c>
      <c r="Q8" s="184">
        <f>'Cell Free Hanging D'!Q8*(1+Sumary!$C$47)</f>
        <v>114.27525533333333</v>
      </c>
      <c r="R8" s="184">
        <f>'Cell Free Hanging D'!R8*(1+Sumary!$C$47)</f>
        <v>119.27381933333331</v>
      </c>
      <c r="S8" s="184">
        <f>'Cell Free Hanging D'!S8*(1+Sumary!$C$47)</f>
        <v>124.27238333333331</v>
      </c>
    </row>
    <row r="9" spans="1:36" x14ac:dyDescent="0.25">
      <c r="A9" s="322">
        <v>2.5</v>
      </c>
      <c r="B9" s="393">
        <f t="shared" si="1"/>
        <v>98.425196850393704</v>
      </c>
      <c r="C9" s="184">
        <f>'Cell Free Hanging D'!C9*(1+Sumary!$C$47)</f>
        <v>41.470513333333336</v>
      </c>
      <c r="D9" s="184">
        <f>'Cell Free Hanging D'!D9*(1+Sumary!$C$47)</f>
        <v>47.232229333333336</v>
      </c>
      <c r="E9" s="184">
        <f>'Cell Free Hanging D'!E9*(1+Sumary!$C$47)</f>
        <v>54.274623333333338</v>
      </c>
      <c r="F9" s="184">
        <f>'Cell Free Hanging D'!F9*(1+Sumary!$C$47)</f>
        <v>60.036339333333331</v>
      </c>
      <c r="G9" s="184">
        <f>'Cell Free Hanging D'!G9*(1+Sumary!$C$47)</f>
        <v>65.798055333333323</v>
      </c>
      <c r="H9" s="184">
        <f>'Cell Free Hanging D'!H9*(1+Sumary!$C$47)</f>
        <v>71.55977133333333</v>
      </c>
      <c r="I9" s="184">
        <f>'Cell Free Hanging D'!I9*(1+Sumary!$C$47)</f>
        <v>77.321487333333337</v>
      </c>
      <c r="J9" s="184">
        <f>'Cell Free Hanging D'!J9*(1+Sumary!$C$47)</f>
        <v>83.802881333333332</v>
      </c>
      <c r="K9" s="184">
        <f>'Cell Free Hanging D'!K9*(1+Sumary!$C$47)</f>
        <v>89.564597333333325</v>
      </c>
      <c r="L9" s="184">
        <f>'Cell Free Hanging D'!L9*(1+Sumary!$C$47)</f>
        <v>98.326313333333331</v>
      </c>
      <c r="M9" s="184">
        <f>'Cell Free Hanging D'!M9*(1+Sumary!$C$47)</f>
        <v>104.08802933333332</v>
      </c>
      <c r="N9" s="184">
        <f>'Cell Free Hanging D'!N9*(1+Sumary!$C$47)</f>
        <v>110.34376533333334</v>
      </c>
      <c r="O9" s="184">
        <f>'Cell Free Hanging D'!O9*(1+Sumary!$C$47)</f>
        <v>116.82515933333333</v>
      </c>
      <c r="P9" s="184">
        <f>'Cell Free Hanging D'!P9*(1+Sumary!$C$47)</f>
        <v>122.58687533333334</v>
      </c>
      <c r="Q9" s="184">
        <f>'Cell Free Hanging D'!Q9*(1+Sumary!$C$47)</f>
        <v>128.34859133333333</v>
      </c>
      <c r="R9" s="184">
        <f>'Cell Free Hanging D'!R9*(1+Sumary!$C$47)</f>
        <v>134.11030733333331</v>
      </c>
      <c r="S9" s="184">
        <f>'Cell Free Hanging D'!S9*(1+Sumary!$C$47)</f>
        <v>139.87202333333332</v>
      </c>
      <c r="U9" s="288"/>
      <c r="V9" s="288"/>
      <c r="W9" s="288"/>
      <c r="X9" s="288"/>
      <c r="Y9" s="288"/>
      <c r="Z9" s="288"/>
      <c r="AA9" s="288"/>
      <c r="AB9" s="288"/>
      <c r="AC9" s="288"/>
      <c r="AD9" s="288"/>
      <c r="AE9" s="288"/>
      <c r="AF9" s="288"/>
      <c r="AG9" s="288"/>
      <c r="AH9" s="288"/>
      <c r="AI9" s="288"/>
      <c r="AJ9" s="288"/>
    </row>
    <row r="10" spans="1:36" x14ac:dyDescent="0.25">
      <c r="B10" s="394"/>
    </row>
    <row r="11" spans="1:36" x14ac:dyDescent="0.25">
      <c r="A11" s="175" t="s">
        <v>590</v>
      </c>
      <c r="B11" s="395"/>
    </row>
    <row r="12" spans="1:36" x14ac:dyDescent="0.25">
      <c r="A12" s="314" t="s">
        <v>10</v>
      </c>
      <c r="B12" s="396" t="s">
        <v>302</v>
      </c>
      <c r="C12" s="322">
        <v>0.4</v>
      </c>
      <c r="D12" s="322">
        <v>0.5</v>
      </c>
      <c r="E12" s="322">
        <v>0.6</v>
      </c>
      <c r="F12" s="322">
        <v>0.7</v>
      </c>
      <c r="G12" s="322">
        <v>0.8</v>
      </c>
      <c r="H12" s="322">
        <v>0.9</v>
      </c>
      <c r="I12" s="322">
        <v>1</v>
      </c>
      <c r="J12" s="322">
        <v>1.1000000000000001</v>
      </c>
      <c r="K12" s="322">
        <v>1.2</v>
      </c>
      <c r="L12" s="322">
        <v>1.3</v>
      </c>
      <c r="M12" s="322">
        <v>1.4</v>
      </c>
      <c r="N12" s="322">
        <v>1.5</v>
      </c>
      <c r="O12" s="322">
        <v>1.6</v>
      </c>
      <c r="P12" s="322">
        <v>1.7</v>
      </c>
      <c r="Q12" s="322">
        <v>1.8</v>
      </c>
      <c r="R12" s="322">
        <v>1.9</v>
      </c>
      <c r="S12" s="322">
        <v>2</v>
      </c>
    </row>
    <row r="13" spans="1:36" x14ac:dyDescent="0.25">
      <c r="A13" s="318" t="s">
        <v>525</v>
      </c>
      <c r="B13" s="397" t="s">
        <v>246</v>
      </c>
      <c r="C13" s="321">
        <f>CONVERT(C12,"m","in")</f>
        <v>15.748031496062993</v>
      </c>
      <c r="D13" s="321">
        <f t="shared" ref="D13:S13" si="2">CONVERT(D12,"m","in")</f>
        <v>19.685039370078741</v>
      </c>
      <c r="E13" s="321">
        <f t="shared" si="2"/>
        <v>23.622047244094489</v>
      </c>
      <c r="F13" s="321">
        <f t="shared" si="2"/>
        <v>27.559055118110237</v>
      </c>
      <c r="G13" s="321">
        <f t="shared" si="2"/>
        <v>31.496062992125985</v>
      </c>
      <c r="H13" s="321">
        <f t="shared" si="2"/>
        <v>35.433070866141733</v>
      </c>
      <c r="I13" s="321">
        <f t="shared" si="2"/>
        <v>39.370078740157481</v>
      </c>
      <c r="J13" s="321">
        <f t="shared" si="2"/>
        <v>43.30708661417323</v>
      </c>
      <c r="K13" s="321">
        <f t="shared" si="2"/>
        <v>47.244094488188978</v>
      </c>
      <c r="L13" s="321">
        <f t="shared" si="2"/>
        <v>51.181102362204726</v>
      </c>
      <c r="M13" s="321">
        <f t="shared" si="2"/>
        <v>55.118110236220474</v>
      </c>
      <c r="N13" s="321">
        <f t="shared" si="2"/>
        <v>59.055118110236222</v>
      </c>
      <c r="O13" s="321">
        <f t="shared" si="2"/>
        <v>62.99212598425197</v>
      </c>
      <c r="P13" s="321">
        <f t="shared" si="2"/>
        <v>66.929133858267718</v>
      </c>
      <c r="Q13" s="321">
        <f t="shared" si="2"/>
        <v>70.866141732283467</v>
      </c>
      <c r="R13" s="321">
        <f t="shared" si="2"/>
        <v>74.803149606299215</v>
      </c>
      <c r="S13" s="321">
        <f t="shared" si="2"/>
        <v>78.740157480314963</v>
      </c>
    </row>
    <row r="14" spans="1:36" x14ac:dyDescent="0.25">
      <c r="A14" s="392">
        <v>0.6</v>
      </c>
      <c r="B14" s="393">
        <f>CONVERT(A14,"m","in")</f>
        <v>23.622047244094489</v>
      </c>
      <c r="C14" s="184">
        <f>'Cell Free Hanging D'!C14*(1+Sumary!$C$47)</f>
        <v>30.58485253333334</v>
      </c>
      <c r="D14" s="184">
        <f>'Cell Free Hanging D'!D14*(1+Sumary!$C$47)</f>
        <v>33.95053333333334</v>
      </c>
      <c r="E14" s="184">
        <f>'Cell Free Hanging D'!E14*(1+Sumary!$C$47)</f>
        <v>38.170532133333332</v>
      </c>
      <c r="F14" s="184">
        <f>'Cell Free Hanging D'!F14*(1+Sumary!$C$47)</f>
        <v>41.536212933333339</v>
      </c>
      <c r="G14" s="184">
        <f>'Cell Free Hanging D'!G14*(1+Sumary!$C$47)</f>
        <v>44.901893733333331</v>
      </c>
      <c r="H14" s="184">
        <f>'Cell Free Hanging D'!H14*(1+Sumary!$C$47)</f>
        <v>48.267574533333338</v>
      </c>
      <c r="I14" s="184">
        <f>'Cell Free Hanging D'!I14*(1+Sumary!$C$47)</f>
        <v>51.633255333333338</v>
      </c>
      <c r="J14" s="184">
        <f>'Cell Free Hanging D'!J14*(1+Sumary!$C$47)</f>
        <v>55.71861413333334</v>
      </c>
      <c r="K14" s="184">
        <f>'Cell Free Hanging D'!K14*(1+Sumary!$C$47)</f>
        <v>59.084294933333332</v>
      </c>
      <c r="L14" s="184">
        <f>'Cell Free Hanging D'!L14*(1+Sumary!$C$47)</f>
        <v>65.449975733333332</v>
      </c>
      <c r="M14" s="184">
        <f>'Cell Free Hanging D'!M14*(1+Sumary!$C$47)</f>
        <v>68.815656533333325</v>
      </c>
      <c r="N14" s="184">
        <f>'Cell Free Hanging D'!N14*(1+Sumary!$C$47)</f>
        <v>72.675357333333324</v>
      </c>
      <c r="O14" s="184">
        <f>'Cell Free Hanging D'!O14*(1+Sumary!$C$47)</f>
        <v>76.760716133333332</v>
      </c>
      <c r="P14" s="184">
        <f>'Cell Free Hanging D'!P14*(1+Sumary!$C$47)</f>
        <v>80.126396933333339</v>
      </c>
      <c r="Q14" s="184">
        <f>'Cell Free Hanging D'!Q14*(1+Sumary!$C$47)</f>
        <v>83.492077733333318</v>
      </c>
      <c r="R14" s="184">
        <f>'Cell Free Hanging D'!R14*(1+Sumary!$C$47)</f>
        <v>86.85775853333331</v>
      </c>
      <c r="S14" s="184">
        <f>'Cell Free Hanging D'!S14*(1+Sumary!$C$47)</f>
        <v>90.223439333333303</v>
      </c>
    </row>
    <row r="15" spans="1:36" x14ac:dyDescent="0.25">
      <c r="A15" s="322">
        <v>1</v>
      </c>
      <c r="B15" s="393">
        <f t="shared" ref="B15:B18" si="3">CONVERT(A15,"m","in")</f>
        <v>39.370078740157481</v>
      </c>
      <c r="C15" s="184">
        <f>'Cell Free Hanging D'!C15*(1+Sumary!$C$47)</f>
        <v>34.550305333333341</v>
      </c>
      <c r="D15" s="184">
        <f>'Cell Free Hanging D'!D15*(1+Sumary!$C$47)</f>
        <v>38.862469333333337</v>
      </c>
      <c r="E15" s="184">
        <f>'Cell Free Hanging D'!E15*(1+Sumary!$C$47)</f>
        <v>44.118711333333337</v>
      </c>
      <c r="F15" s="184">
        <f>'Cell Free Hanging D'!F15*(1+Sumary!$C$47)</f>
        <v>48.430875333333333</v>
      </c>
      <c r="G15" s="184">
        <f>'Cell Free Hanging D'!G15*(1+Sumary!$C$47)</f>
        <v>52.743039333333336</v>
      </c>
      <c r="H15" s="184">
        <f>'Cell Free Hanging D'!H15*(1+Sumary!$C$47)</f>
        <v>57.055203333333345</v>
      </c>
      <c r="I15" s="184">
        <f>'Cell Free Hanging D'!I15*(1+Sumary!$C$47)</f>
        <v>61.367367333333334</v>
      </c>
      <c r="J15" s="184">
        <f>'Cell Free Hanging D'!J15*(1+Sumary!$C$47)</f>
        <v>66.399209333333332</v>
      </c>
      <c r="K15" s="184">
        <f>'Cell Free Hanging D'!K15*(1+Sumary!$C$47)</f>
        <v>70.711373333333327</v>
      </c>
      <c r="L15" s="184">
        <f>'Cell Free Hanging D'!L15*(1+Sumary!$C$47)</f>
        <v>78.023537333333337</v>
      </c>
      <c r="M15" s="184">
        <f>'Cell Free Hanging D'!M15*(1+Sumary!$C$47)</f>
        <v>82.335701333333319</v>
      </c>
      <c r="N15" s="184">
        <f>'Cell Free Hanging D'!N15*(1+Sumary!$C$47)</f>
        <v>87.141885333333335</v>
      </c>
      <c r="O15" s="184">
        <f>'Cell Free Hanging D'!O15*(1+Sumary!$C$47)</f>
        <v>92.173727333333332</v>
      </c>
      <c r="P15" s="184">
        <f>'Cell Free Hanging D'!P15*(1+Sumary!$C$47)</f>
        <v>96.485891333333328</v>
      </c>
      <c r="Q15" s="184">
        <f>'Cell Free Hanging D'!Q15*(1+Sumary!$C$47)</f>
        <v>100.79805533333332</v>
      </c>
      <c r="R15" s="184">
        <f>'Cell Free Hanging D'!R15*(1+Sumary!$C$47)</f>
        <v>105.11021933333332</v>
      </c>
      <c r="S15" s="184">
        <f>'Cell Free Hanging D'!S15*(1+Sumary!$C$47)</f>
        <v>109.42238333333331</v>
      </c>
    </row>
    <row r="16" spans="1:36" x14ac:dyDescent="0.25">
      <c r="A16" s="322">
        <v>1.5</v>
      </c>
      <c r="B16" s="393">
        <f t="shared" si="3"/>
        <v>59.055118110236222</v>
      </c>
      <c r="C16" s="184">
        <f>'Cell Free Hanging D'!C16*(1+Sumary!$C$47)</f>
        <v>39.73152133333334</v>
      </c>
      <c r="D16" s="184">
        <f>'Cell Free Hanging D'!D16*(1+Sumary!$C$47)</f>
        <v>45.226789333333336</v>
      </c>
      <c r="E16" s="184">
        <f>'Cell Free Hanging D'!E16*(1+Sumary!$C$47)</f>
        <v>51.778335333333338</v>
      </c>
      <c r="F16" s="184">
        <f>'Cell Free Hanging D'!F16*(1+Sumary!$C$47)</f>
        <v>57.273603333333334</v>
      </c>
      <c r="G16" s="184">
        <f>'Cell Free Hanging D'!G16*(1+Sumary!$C$47)</f>
        <v>62.768871333333344</v>
      </c>
      <c r="H16" s="184">
        <f>'Cell Free Hanging D'!H16*(1+Sumary!$C$47)</f>
        <v>68.264139333333333</v>
      </c>
      <c r="I16" s="184">
        <f>'Cell Free Hanging D'!I16*(1+Sumary!$C$47)</f>
        <v>73.759407333333343</v>
      </c>
      <c r="J16" s="184">
        <f>'Cell Free Hanging D'!J16*(1+Sumary!$C$47)</f>
        <v>79.97435333333334</v>
      </c>
      <c r="K16" s="184">
        <f>'Cell Free Hanging D'!K16*(1+Sumary!$C$47)</f>
        <v>85.469621333333336</v>
      </c>
      <c r="L16" s="184">
        <f>'Cell Free Hanging D'!L16*(1+Sumary!$C$47)</f>
        <v>93.964889333333332</v>
      </c>
      <c r="M16" s="184">
        <f>'Cell Free Hanging D'!M16*(1+Sumary!$C$47)</f>
        <v>99.460157333333328</v>
      </c>
      <c r="N16" s="184">
        <f>'Cell Free Hanging D'!N16*(1+Sumary!$C$47)</f>
        <v>105.44944533333334</v>
      </c>
      <c r="O16" s="184">
        <f>'Cell Free Hanging D'!O16*(1+Sumary!$C$47)</f>
        <v>111.66439133333336</v>
      </c>
      <c r="P16" s="184">
        <f>'Cell Free Hanging D'!P16*(1+Sumary!$C$47)</f>
        <v>117.15965933333334</v>
      </c>
      <c r="Q16" s="184">
        <f>'Cell Free Hanging D'!Q16*(1+Sumary!$C$47)</f>
        <v>122.65492733333333</v>
      </c>
      <c r="R16" s="184">
        <f>'Cell Free Hanging D'!R16*(1+Sumary!$C$47)</f>
        <v>128.15019533333333</v>
      </c>
      <c r="S16" s="184">
        <f>'Cell Free Hanging D'!S16*(1+Sumary!$C$47)</f>
        <v>133.64546333333334</v>
      </c>
    </row>
    <row r="17" spans="1:19" x14ac:dyDescent="0.25">
      <c r="A17" s="322">
        <v>2</v>
      </c>
      <c r="B17" s="393">
        <f t="shared" si="3"/>
        <v>78.740157480314963</v>
      </c>
      <c r="C17" s="184">
        <f>'Cell Free Hanging D'!C17*(1+Sumary!$C$47)</f>
        <v>44.91273733333334</v>
      </c>
      <c r="D17" s="184">
        <f>'Cell Free Hanging D'!D17*(1+Sumary!$C$47)</f>
        <v>51.591109333333343</v>
      </c>
      <c r="E17" s="184">
        <f>'Cell Free Hanging D'!E17*(1+Sumary!$C$47)</f>
        <v>59.437959333333332</v>
      </c>
      <c r="F17" s="184">
        <f>'Cell Free Hanging D'!F17*(1+Sumary!$C$47)</f>
        <v>66.116331333333335</v>
      </c>
      <c r="G17" s="184">
        <f>'Cell Free Hanging D'!G17*(1+Sumary!$C$47)</f>
        <v>72.794703333333331</v>
      </c>
      <c r="H17" s="184">
        <f>'Cell Free Hanging D'!H17*(1+Sumary!$C$47)</f>
        <v>79.473075333333341</v>
      </c>
      <c r="I17" s="184">
        <f>'Cell Free Hanging D'!I17*(1+Sumary!$C$47)</f>
        <v>86.151447333333337</v>
      </c>
      <c r="J17" s="184">
        <f>'Cell Free Hanging D'!J17*(1+Sumary!$C$47)</f>
        <v>93.549497333333335</v>
      </c>
      <c r="K17" s="184">
        <f>'Cell Free Hanging D'!K17*(1+Sumary!$C$47)</f>
        <v>100.22786933333333</v>
      </c>
      <c r="L17" s="184">
        <f>'Cell Free Hanging D'!L17*(1+Sumary!$C$47)</f>
        <v>109.90624133333334</v>
      </c>
      <c r="M17" s="184">
        <f>'Cell Free Hanging D'!M17*(1+Sumary!$C$47)</f>
        <v>116.58461333333334</v>
      </c>
      <c r="N17" s="184">
        <f>'Cell Free Hanging D'!N17*(1+Sumary!$C$47)</f>
        <v>123.75700533333334</v>
      </c>
      <c r="O17" s="184">
        <f>'Cell Free Hanging D'!O17*(1+Sumary!$C$47)</f>
        <v>131.15505533333334</v>
      </c>
      <c r="P17" s="184">
        <f>'Cell Free Hanging D'!P17*(1+Sumary!$C$47)</f>
        <v>137.83342733333336</v>
      </c>
      <c r="Q17" s="184">
        <f>'Cell Free Hanging D'!Q17*(1+Sumary!$C$47)</f>
        <v>144.51179933333336</v>
      </c>
      <c r="R17" s="184">
        <f>'Cell Free Hanging D'!R17*(1+Sumary!$C$47)</f>
        <v>151.19017133333332</v>
      </c>
      <c r="S17" s="184">
        <f>'Cell Free Hanging D'!S17*(1+Sumary!$C$47)</f>
        <v>157.86854333333335</v>
      </c>
    </row>
    <row r="18" spans="1:19" x14ac:dyDescent="0.25">
      <c r="A18" s="322">
        <v>2.5</v>
      </c>
      <c r="B18" s="393">
        <f t="shared" si="3"/>
        <v>98.425196850393704</v>
      </c>
      <c r="C18" s="184">
        <f>'Cell Free Hanging D'!C18*(1+Sumary!$C$47)</f>
        <v>49.869553333333336</v>
      </c>
      <c r="D18" s="184">
        <f>'Cell Free Hanging D'!D18*(1+Sumary!$C$47)</f>
        <v>57.731029333333339</v>
      </c>
      <c r="E18" s="184">
        <f>'Cell Free Hanging D'!E18*(1+Sumary!$C$47)</f>
        <v>66.873183333333344</v>
      </c>
      <c r="F18" s="184">
        <f>'Cell Free Hanging D'!F18*(1+Sumary!$C$47)</f>
        <v>74.734659333333326</v>
      </c>
      <c r="G18" s="184">
        <f>'Cell Free Hanging D'!G18*(1+Sumary!$C$47)</f>
        <v>82.596135333333322</v>
      </c>
      <c r="H18" s="184">
        <f>'Cell Free Hanging D'!H18*(1+Sumary!$C$47)</f>
        <v>90.457611333333332</v>
      </c>
      <c r="I18" s="184">
        <f>'Cell Free Hanging D'!I18*(1+Sumary!$C$47)</f>
        <v>98.319087333333343</v>
      </c>
      <c r="J18" s="184">
        <f>'Cell Free Hanging D'!J18*(1+Sumary!$C$47)</f>
        <v>106.90024133333334</v>
      </c>
      <c r="K18" s="184">
        <f>'Cell Free Hanging D'!K18*(1+Sumary!$C$47)</f>
        <v>114.76171733333335</v>
      </c>
      <c r="L18" s="184">
        <f>'Cell Free Hanging D'!L18*(1+Sumary!$C$47)</f>
        <v>125.62319333333335</v>
      </c>
      <c r="M18" s="184">
        <f>'Cell Free Hanging D'!M18*(1+Sumary!$C$47)</f>
        <v>133.48466933333333</v>
      </c>
      <c r="N18" s="184">
        <f>'Cell Free Hanging D'!N18*(1+Sumary!$C$47)</f>
        <v>141.84016533333335</v>
      </c>
      <c r="O18" s="184">
        <f>'Cell Free Hanging D'!O18*(1+Sumary!$C$47)</f>
        <v>150.42131933333334</v>
      </c>
      <c r="P18" s="184">
        <f>'Cell Free Hanging D'!P18*(1+Sumary!$C$47)</f>
        <v>158.28279533333338</v>
      </c>
      <c r="Q18" s="184">
        <f>'Cell Free Hanging D'!Q18*(1+Sumary!$C$47)</f>
        <v>166.14427133333336</v>
      </c>
      <c r="R18" s="184">
        <f>'Cell Free Hanging D'!R18*(1+Sumary!$C$47)</f>
        <v>174.00574733333335</v>
      </c>
      <c r="S18" s="184">
        <f>'Cell Free Hanging D'!S18*(1+Sumary!$C$47)</f>
        <v>181.86722333333333</v>
      </c>
    </row>
    <row r="20" spans="1:19" x14ac:dyDescent="0.25">
      <c r="A20" s="175"/>
      <c r="B20" s="176"/>
      <c r="C20" s="176"/>
      <c r="D20" s="176"/>
      <c r="E20" s="176"/>
      <c r="F20" s="176"/>
      <c r="G20" s="176"/>
      <c r="H20" s="176"/>
      <c r="I20" s="176"/>
      <c r="J20" s="176"/>
      <c r="K20" s="176"/>
      <c r="L20" s="176"/>
      <c r="M20" s="176"/>
      <c r="N20" s="176"/>
      <c r="O20" s="176"/>
      <c r="P20" s="176"/>
      <c r="Q20" s="176"/>
      <c r="R20" s="176"/>
      <c r="S20" s="176"/>
    </row>
    <row r="21" spans="1:19" x14ac:dyDescent="0.25">
      <c r="A21" s="176"/>
      <c r="B21" s="176"/>
      <c r="C21" s="176"/>
      <c r="D21" s="176"/>
      <c r="E21" s="176"/>
      <c r="F21" s="176"/>
      <c r="G21" s="176"/>
      <c r="H21" s="176"/>
      <c r="I21" s="176"/>
      <c r="J21" s="176"/>
      <c r="K21" s="176"/>
      <c r="L21" s="176"/>
      <c r="M21" s="176"/>
      <c r="N21" s="176"/>
      <c r="O21" s="176"/>
      <c r="P21" s="176"/>
      <c r="Q21" s="176"/>
      <c r="R21" s="176"/>
      <c r="S21" s="176"/>
    </row>
    <row r="22" spans="1:19" x14ac:dyDescent="0.25">
      <c r="A22" s="176"/>
      <c r="B22" s="176"/>
      <c r="C22" s="176"/>
      <c r="D22" s="176"/>
      <c r="E22" s="176"/>
      <c r="F22" s="176"/>
      <c r="G22" s="176"/>
      <c r="H22" s="176"/>
      <c r="I22" s="176"/>
      <c r="J22" s="176"/>
      <c r="K22" s="176"/>
      <c r="L22" s="176"/>
      <c r="M22" s="176"/>
      <c r="N22" s="176"/>
      <c r="O22" s="176"/>
      <c r="P22" s="176"/>
      <c r="Q22" s="176"/>
      <c r="R22" s="176"/>
      <c r="S22" s="176"/>
    </row>
    <row r="23" spans="1:19" x14ac:dyDescent="0.25">
      <c r="A23" s="176"/>
      <c r="B23" s="176"/>
      <c r="C23" s="176"/>
      <c r="D23" s="176"/>
      <c r="E23" s="176"/>
      <c r="F23" s="176"/>
      <c r="G23" s="176"/>
      <c r="H23" s="176"/>
      <c r="I23" s="176"/>
      <c r="J23" s="176"/>
      <c r="K23" s="176"/>
      <c r="L23" s="176"/>
      <c r="M23" s="176"/>
      <c r="N23" s="176"/>
      <c r="O23" s="176"/>
      <c r="P23" s="176"/>
      <c r="Q23" s="176"/>
      <c r="R23" s="176"/>
      <c r="S23" s="176"/>
    </row>
    <row r="24" spans="1:19" x14ac:dyDescent="0.25">
      <c r="A24" s="176"/>
      <c r="B24" s="176"/>
      <c r="C24" s="176"/>
      <c r="D24" s="176"/>
      <c r="E24" s="175" t="s">
        <v>874</v>
      </c>
      <c r="F24" s="176"/>
      <c r="G24" s="176"/>
      <c r="H24" s="176" t="s">
        <v>757</v>
      </c>
      <c r="I24" s="176"/>
      <c r="J24" s="176" t="s">
        <v>890</v>
      </c>
      <c r="K24" s="176"/>
      <c r="L24" s="176" t="s">
        <v>891</v>
      </c>
      <c r="M24" s="176"/>
      <c r="N24" s="176" t="s">
        <v>892</v>
      </c>
      <c r="O24" s="176"/>
      <c r="P24" s="176" t="s">
        <v>893</v>
      </c>
      <c r="Q24" s="176"/>
      <c r="R24" s="176" t="s">
        <v>759</v>
      </c>
      <c r="S24" s="176"/>
    </row>
    <row r="25" spans="1:19" x14ac:dyDescent="0.25">
      <c r="A25" s="330"/>
      <c r="B25" s="176"/>
      <c r="C25" s="176"/>
      <c r="D25" s="176"/>
      <c r="E25" s="176"/>
      <c r="F25" s="176"/>
      <c r="G25" s="176"/>
      <c r="H25" s="176"/>
      <c r="I25" s="176"/>
      <c r="J25" s="176"/>
      <c r="K25" s="176"/>
      <c r="L25" s="176"/>
      <c r="M25" s="176"/>
      <c r="N25" s="176"/>
      <c r="O25" s="176"/>
      <c r="P25" s="176"/>
      <c r="Q25" s="176"/>
      <c r="R25" s="176"/>
      <c r="S25" s="176"/>
    </row>
    <row r="26" spans="1:19" x14ac:dyDescent="0.25">
      <c r="A26" s="330"/>
      <c r="B26" s="176"/>
      <c r="C26" s="176"/>
      <c r="D26" s="176"/>
      <c r="E26" s="176"/>
      <c r="F26" s="176"/>
      <c r="G26" s="176"/>
      <c r="H26" s="176"/>
      <c r="I26" s="176"/>
      <c r="J26" s="176"/>
      <c r="K26" s="176"/>
      <c r="L26" s="176"/>
      <c r="M26" s="176"/>
      <c r="N26" s="176"/>
      <c r="O26" s="176"/>
      <c r="P26" s="176"/>
      <c r="Q26" s="176"/>
      <c r="R26" s="176"/>
      <c r="S26" s="176"/>
    </row>
    <row r="27" spans="1:19" x14ac:dyDescent="0.25">
      <c r="A27" s="330"/>
      <c r="B27" s="176"/>
      <c r="C27" s="176"/>
      <c r="D27" s="176"/>
      <c r="E27" s="176"/>
      <c r="F27" s="176"/>
      <c r="G27" s="176"/>
      <c r="H27" s="176"/>
      <c r="I27" s="176"/>
      <c r="J27" s="176"/>
      <c r="K27" s="176"/>
      <c r="L27" s="176"/>
      <c r="M27" s="176"/>
      <c r="N27" s="176"/>
      <c r="O27" s="176"/>
      <c r="P27" s="176"/>
      <c r="Q27" s="176"/>
      <c r="R27" s="176"/>
      <c r="S27" s="176"/>
    </row>
    <row r="28" spans="1:19" x14ac:dyDescent="0.25">
      <c r="A28" s="330"/>
      <c r="B28" s="176"/>
      <c r="C28" s="176"/>
      <c r="D28" s="176"/>
      <c r="E28" s="176"/>
      <c r="F28" s="176"/>
      <c r="G28" s="176"/>
      <c r="H28" s="176"/>
      <c r="I28" s="176"/>
      <c r="J28" s="176"/>
      <c r="K28" s="176"/>
      <c r="L28" s="176"/>
      <c r="M28" s="176"/>
      <c r="N28" s="176"/>
      <c r="O28" s="176"/>
      <c r="P28" s="176"/>
      <c r="Q28" s="176"/>
      <c r="R28" s="176"/>
      <c r="S28" s="176"/>
    </row>
    <row r="29" spans="1:19" x14ac:dyDescent="0.25">
      <c r="A29" s="330"/>
      <c r="B29" s="176"/>
      <c r="C29" s="176"/>
      <c r="D29" s="176"/>
      <c r="E29" s="176"/>
      <c r="F29" s="176"/>
      <c r="G29" s="176"/>
      <c r="H29" s="176"/>
      <c r="I29" s="176"/>
      <c r="J29" s="176"/>
      <c r="K29" s="176"/>
      <c r="L29" s="176"/>
      <c r="M29" s="176"/>
      <c r="N29" s="176"/>
      <c r="O29" s="176"/>
      <c r="P29" s="176"/>
      <c r="Q29" s="176"/>
      <c r="R29" s="176"/>
      <c r="S29" s="176"/>
    </row>
    <row r="30" spans="1:19" x14ac:dyDescent="0.25">
      <c r="A30" s="330"/>
      <c r="B30" s="176"/>
      <c r="C30" s="176"/>
      <c r="D30" s="176"/>
      <c r="E30" s="176"/>
      <c r="F30" s="176"/>
      <c r="G30" s="176"/>
      <c r="H30" s="176"/>
      <c r="I30" s="176"/>
      <c r="J30" s="176"/>
      <c r="K30" s="176"/>
      <c r="L30" s="176"/>
      <c r="M30" s="176"/>
      <c r="N30" s="176"/>
      <c r="O30" s="176"/>
      <c r="P30" s="176"/>
      <c r="Q30" s="176"/>
      <c r="R30" s="176"/>
      <c r="S30" s="176"/>
    </row>
    <row r="31" spans="1:19" x14ac:dyDescent="0.25">
      <c r="A31" s="176"/>
      <c r="B31" s="176"/>
      <c r="C31" s="176"/>
      <c r="D31" s="176"/>
      <c r="E31" s="176"/>
      <c r="F31" s="176"/>
      <c r="G31" s="176"/>
      <c r="H31" s="176"/>
      <c r="I31" s="176"/>
      <c r="J31" s="176"/>
      <c r="K31" s="176"/>
      <c r="L31" s="176"/>
      <c r="M31" s="176"/>
      <c r="N31" s="176"/>
      <c r="O31" s="176"/>
      <c r="P31" s="176"/>
      <c r="Q31" s="176"/>
      <c r="R31" s="176"/>
      <c r="S31" s="176"/>
    </row>
    <row r="32" spans="1:19" x14ac:dyDescent="0.25">
      <c r="A32" s="176"/>
      <c r="B32" s="176"/>
      <c r="C32" s="176"/>
      <c r="D32" s="176"/>
      <c r="E32" s="176"/>
      <c r="F32" s="176"/>
      <c r="G32" s="176"/>
      <c r="H32" s="176"/>
      <c r="I32" s="176"/>
      <c r="J32" s="176"/>
      <c r="K32" s="176"/>
      <c r="L32" s="176"/>
      <c r="M32" s="176"/>
      <c r="N32" s="176"/>
      <c r="O32" s="176"/>
      <c r="P32" s="176"/>
      <c r="Q32" s="176"/>
      <c r="R32" s="176"/>
      <c r="S32" s="176"/>
    </row>
    <row r="33" spans="1:19" x14ac:dyDescent="0.25">
      <c r="A33" s="176"/>
      <c r="B33" s="176"/>
      <c r="C33" s="176"/>
      <c r="D33" s="176"/>
      <c r="E33" s="176"/>
      <c r="F33" s="176"/>
      <c r="G33" s="176"/>
      <c r="H33" s="176"/>
      <c r="I33" s="176"/>
      <c r="J33" s="176"/>
      <c r="K33" s="176"/>
      <c r="L33" s="176"/>
      <c r="M33" s="176"/>
      <c r="N33" s="176"/>
      <c r="O33" s="176"/>
      <c r="P33" s="176"/>
      <c r="Q33" s="176"/>
      <c r="R33" s="176"/>
      <c r="S33" s="176"/>
    </row>
    <row r="34" spans="1:19" x14ac:dyDescent="0.25">
      <c r="A34" s="176"/>
      <c r="B34" s="176"/>
      <c r="C34" s="176"/>
      <c r="D34" s="176"/>
      <c r="E34" s="176"/>
      <c r="F34" s="176"/>
      <c r="G34" s="176"/>
      <c r="H34" s="176"/>
      <c r="I34" s="176"/>
      <c r="J34" s="176"/>
      <c r="K34" s="176"/>
      <c r="L34" s="176"/>
      <c r="M34" s="176"/>
      <c r="N34" s="176"/>
      <c r="O34" s="176"/>
      <c r="P34" s="176"/>
      <c r="Q34" s="176"/>
      <c r="R34" s="176"/>
      <c r="S34" s="176"/>
    </row>
    <row r="35" spans="1:19" x14ac:dyDescent="0.25">
      <c r="A35" s="176"/>
      <c r="B35" s="176"/>
      <c r="D35" s="176" t="s">
        <v>261</v>
      </c>
      <c r="E35" s="176"/>
      <c r="F35" s="176"/>
      <c r="G35" s="176"/>
      <c r="H35" s="176"/>
      <c r="I35" s="330" t="s">
        <v>894</v>
      </c>
      <c r="J35" s="176"/>
      <c r="K35" s="398">
        <v>2</v>
      </c>
      <c r="L35" s="176" t="s">
        <v>883</v>
      </c>
      <c r="M35" s="176"/>
      <c r="N35" s="176" t="s">
        <v>1267</v>
      </c>
      <c r="P35" s="398">
        <v>3.25</v>
      </c>
      <c r="Q35" s="176" t="s">
        <v>883</v>
      </c>
      <c r="S35" s="176"/>
    </row>
    <row r="36" spans="1:19" x14ac:dyDescent="0.25">
      <c r="A36" s="176"/>
      <c r="B36" s="176"/>
      <c r="C36" s="176"/>
      <c r="D36" s="176"/>
      <c r="E36" s="176"/>
      <c r="F36" s="176"/>
      <c r="G36" s="176"/>
      <c r="H36" s="176"/>
      <c r="I36" s="176"/>
      <c r="J36" s="176"/>
      <c r="K36" s="176"/>
      <c r="L36" s="176"/>
      <c r="M36" s="176"/>
      <c r="N36" s="176"/>
      <c r="O36" s="176"/>
      <c r="P36" s="176"/>
      <c r="Q36" s="176"/>
      <c r="R36" s="176"/>
      <c r="S36" s="176"/>
    </row>
    <row r="37" spans="1:19" x14ac:dyDescent="0.25">
      <c r="A37" s="176"/>
      <c r="B37" s="176"/>
      <c r="C37" s="176"/>
      <c r="D37" s="176"/>
      <c r="E37" s="176"/>
      <c r="F37" s="176"/>
      <c r="G37" s="176"/>
      <c r="H37" s="176"/>
      <c r="I37" s="176"/>
      <c r="J37" s="176"/>
      <c r="K37" s="176"/>
      <c r="L37" s="176"/>
      <c r="M37" s="176"/>
      <c r="N37" s="176"/>
      <c r="O37" s="176"/>
      <c r="P37" s="176"/>
      <c r="Q37" s="176"/>
      <c r="R37" s="176"/>
      <c r="S37" s="176"/>
    </row>
    <row r="38" spans="1:19" x14ac:dyDescent="0.25">
      <c r="A38" s="175" t="s">
        <v>884</v>
      </c>
      <c r="B38" s="176"/>
      <c r="C38" s="176"/>
      <c r="D38" s="176"/>
      <c r="E38" s="176"/>
      <c r="F38" s="176"/>
      <c r="G38" s="176"/>
      <c r="H38" s="176"/>
      <c r="I38" s="176"/>
      <c r="J38" s="176"/>
      <c r="K38" s="176"/>
      <c r="L38" s="176"/>
      <c r="M38" s="176"/>
      <c r="N38" s="176"/>
      <c r="O38" s="176"/>
      <c r="P38" s="176"/>
      <c r="Q38" s="176"/>
      <c r="R38" s="176"/>
      <c r="S38" s="176"/>
    </row>
    <row r="39" spans="1:19" x14ac:dyDescent="0.25">
      <c r="A39" s="176"/>
      <c r="B39" s="176"/>
      <c r="C39" s="176"/>
      <c r="D39" s="176"/>
      <c r="E39" s="176"/>
      <c r="F39" s="176"/>
      <c r="G39" s="176"/>
      <c r="H39" s="176"/>
      <c r="I39" s="176"/>
      <c r="J39" s="176"/>
      <c r="K39" s="176"/>
      <c r="L39" s="176" t="s">
        <v>885</v>
      </c>
      <c r="M39" s="176"/>
      <c r="N39" s="176"/>
      <c r="O39" s="176"/>
      <c r="P39" s="176"/>
      <c r="Q39" s="176"/>
      <c r="R39" s="176"/>
      <c r="S39" s="176"/>
    </row>
    <row r="40" spans="1:19" x14ac:dyDescent="0.25">
      <c r="A40" s="176"/>
      <c r="B40" s="176"/>
      <c r="C40" s="176"/>
      <c r="D40" s="176"/>
      <c r="E40" s="176"/>
      <c r="F40" s="176"/>
      <c r="G40" s="176"/>
      <c r="H40" s="176"/>
      <c r="I40" s="176"/>
      <c r="J40" s="176"/>
      <c r="K40" s="176"/>
      <c r="L40" s="176"/>
      <c r="M40" s="176"/>
      <c r="N40" s="176"/>
      <c r="O40" s="176"/>
      <c r="P40" s="176"/>
      <c r="Q40" s="176"/>
      <c r="R40" s="176"/>
      <c r="S40" s="176"/>
    </row>
    <row r="41" spans="1:19" x14ac:dyDescent="0.25">
      <c r="A41" s="176"/>
      <c r="B41" s="176"/>
      <c r="C41" s="176"/>
      <c r="D41" s="176"/>
      <c r="E41" s="176"/>
      <c r="F41" s="176"/>
      <c r="G41" s="176"/>
      <c r="H41" s="176"/>
      <c r="I41" s="176"/>
      <c r="J41" s="176"/>
      <c r="K41" s="176"/>
      <c r="L41" s="176"/>
      <c r="M41" s="176"/>
      <c r="N41" s="176"/>
      <c r="O41" s="176"/>
      <c r="P41" s="176"/>
      <c r="Q41" s="176"/>
      <c r="R41" s="176"/>
      <c r="S41" s="176"/>
    </row>
    <row r="42" spans="1:19" x14ac:dyDescent="0.25">
      <c r="A42" s="176"/>
      <c r="B42" s="176"/>
      <c r="C42" s="176"/>
      <c r="D42" s="176"/>
      <c r="E42" s="176"/>
      <c r="F42" s="176"/>
      <c r="G42" s="176"/>
      <c r="H42" s="176"/>
      <c r="I42" s="176"/>
      <c r="J42" s="176"/>
      <c r="K42" s="176"/>
      <c r="L42" s="176"/>
      <c r="M42" s="176"/>
      <c r="N42" s="176"/>
      <c r="O42" s="176"/>
      <c r="P42" s="176"/>
      <c r="Q42" s="176"/>
      <c r="R42" s="176"/>
      <c r="S42" s="176"/>
    </row>
    <row r="43" spans="1:19" x14ac:dyDescent="0.25">
      <c r="A43" s="176"/>
      <c r="B43" s="176"/>
      <c r="C43" s="176"/>
      <c r="D43" s="176"/>
      <c r="E43" s="176"/>
      <c r="F43" s="176"/>
      <c r="G43" s="176"/>
      <c r="H43" s="176"/>
      <c r="I43" s="176"/>
      <c r="J43" s="176"/>
      <c r="K43" s="176"/>
      <c r="L43" s="176"/>
      <c r="M43" s="176"/>
      <c r="N43" s="176"/>
      <c r="O43" s="176"/>
      <c r="P43" s="176"/>
      <c r="Q43" s="176"/>
      <c r="R43" s="176"/>
      <c r="S43" s="176"/>
    </row>
    <row r="44" spans="1:19" x14ac:dyDescent="0.25">
      <c r="A44" s="176" t="s">
        <v>608</v>
      </c>
      <c r="B44" s="176"/>
      <c r="C44" s="176"/>
      <c r="D44" s="176"/>
      <c r="E44" s="176"/>
      <c r="F44" s="176"/>
      <c r="G44" s="176"/>
      <c r="H44" s="176"/>
      <c r="I44" s="176"/>
      <c r="J44" s="176"/>
      <c r="K44" s="176"/>
      <c r="L44" s="176"/>
      <c r="M44" s="176"/>
      <c r="N44" s="176"/>
      <c r="O44" s="176"/>
      <c r="P44" s="176"/>
      <c r="Q44" s="176"/>
      <c r="R44" s="176"/>
      <c r="S44" s="176"/>
    </row>
    <row r="45" spans="1:19" x14ac:dyDescent="0.25">
      <c r="A45" s="176"/>
    </row>
    <row r="46" spans="1:19" x14ac:dyDescent="0.25">
      <c r="A46" s="175" t="s">
        <v>13</v>
      </c>
    </row>
    <row r="48" spans="1:19" x14ac:dyDescent="0.25">
      <c r="B48" s="151" t="s">
        <v>886</v>
      </c>
      <c r="C48" s="151" t="s">
        <v>898</v>
      </c>
      <c r="H48" s="151" t="s">
        <v>887</v>
      </c>
      <c r="I48" s="399">
        <v>1.0900000000000001</v>
      </c>
      <c r="K48" s="151" t="s">
        <v>887</v>
      </c>
      <c r="L48" s="151" t="s">
        <v>896</v>
      </c>
      <c r="M48" s="399">
        <v>2.2999999999999998</v>
      </c>
      <c r="P48" s="151" t="s">
        <v>887</v>
      </c>
      <c r="Q48" s="151" t="s">
        <v>897</v>
      </c>
      <c r="R48" s="399">
        <v>2.2999999999999998</v>
      </c>
    </row>
  </sheetData>
  <pageMargins left="0.25" right="0.25" top="0.75" bottom="0.75" header="0.3" footer="0.3"/>
  <pageSetup paperSize="9" scale="61" orientation="portrait" r:id="rId1"/>
  <headerFooter>
    <oddHeader xml:space="preserve">&amp;L&amp;"Arial,Regular"&amp;14Pleated Free Hanging Cell fabric Only 
&amp;R&amp;"-,Bold"&amp;10Size Restrictions&amp;"-,Regular"
Freehanging: Min width 200mm - Max Width 2000mm - Max Drop 2500mm
Tension Freehang: Min Width 200mm - Max Width 1400mm - Max Drop 2500mm
</oddHeader>
    <oddFooter xml:space="preserve">&amp;LTop fix Brackets as Standard
</oddFooter>
  </headerFooter>
  <drawing r:id="rId2"/>
  <legacyDrawing r:id="rId3"/>
  <oleObjects>
    <mc:AlternateContent xmlns:mc="http://schemas.openxmlformats.org/markup-compatibility/2006">
      <mc:Choice Requires="x14">
        <oleObject shapeId="25602" r:id="rId4">
          <objectPr defaultSize="0" autoPict="0" r:id="rId5">
            <anchor moveWithCells="1">
              <from>
                <xdr:col>0</xdr:col>
                <xdr:colOff>228600</xdr:colOff>
                <xdr:row>19</xdr:row>
                <xdr:rowOff>38100</xdr:rowOff>
              </from>
              <to>
                <xdr:col>4</xdr:col>
                <xdr:colOff>200025</xdr:colOff>
                <xdr:row>22</xdr:row>
                <xdr:rowOff>57150</xdr:rowOff>
              </to>
            </anchor>
          </objectPr>
        </oleObject>
      </mc:Choice>
      <mc:Fallback>
        <oleObject shapeId="25602" r:id="rId4"/>
      </mc:Fallback>
    </mc:AlternateContent>
    <mc:AlternateContent xmlns:mc="http://schemas.openxmlformats.org/markup-compatibility/2006">
      <mc:Choice Requires="x14">
        <oleObject shapeId="25603" r:id="rId6">
          <objectPr defaultSize="0" autoPict="0" r:id="rId7">
            <anchor moveWithCells="1">
              <from>
                <xdr:col>7</xdr:col>
                <xdr:colOff>19050</xdr:colOff>
                <xdr:row>19</xdr:row>
                <xdr:rowOff>180975</xdr:rowOff>
              </from>
              <to>
                <xdr:col>8</xdr:col>
                <xdr:colOff>38100</xdr:colOff>
                <xdr:row>21</xdr:row>
                <xdr:rowOff>200025</xdr:rowOff>
              </to>
            </anchor>
          </objectPr>
        </oleObject>
      </mc:Choice>
      <mc:Fallback>
        <oleObject shapeId="25603" r:id="rId6"/>
      </mc:Fallback>
    </mc:AlternateContent>
    <mc:AlternateContent xmlns:mc="http://schemas.openxmlformats.org/markup-compatibility/2006">
      <mc:Choice Requires="x14">
        <oleObject shapeId="25604" r:id="rId8">
          <objectPr defaultSize="0" autoPict="0" r:id="rId9">
            <anchor moveWithCells="1">
              <from>
                <xdr:col>8</xdr:col>
                <xdr:colOff>561975</xdr:colOff>
                <xdr:row>19</xdr:row>
                <xdr:rowOff>180975</xdr:rowOff>
              </from>
              <to>
                <xdr:col>10</xdr:col>
                <xdr:colOff>9525</xdr:colOff>
                <xdr:row>21</xdr:row>
                <xdr:rowOff>200025</xdr:rowOff>
              </to>
            </anchor>
          </objectPr>
        </oleObject>
      </mc:Choice>
      <mc:Fallback>
        <oleObject shapeId="25604" r:id="rId8"/>
      </mc:Fallback>
    </mc:AlternateContent>
    <mc:AlternateContent xmlns:mc="http://schemas.openxmlformats.org/markup-compatibility/2006">
      <mc:Choice Requires="x14">
        <oleObject shapeId="25605" r:id="rId10">
          <objectPr defaultSize="0" autoPict="0" r:id="rId11">
            <anchor moveWithCells="1">
              <from>
                <xdr:col>10</xdr:col>
                <xdr:colOff>561975</xdr:colOff>
                <xdr:row>19</xdr:row>
                <xdr:rowOff>190500</xdr:rowOff>
              </from>
              <to>
                <xdr:col>12</xdr:col>
                <xdr:colOff>9525</xdr:colOff>
                <xdr:row>22</xdr:row>
                <xdr:rowOff>9525</xdr:rowOff>
              </to>
            </anchor>
          </objectPr>
        </oleObject>
      </mc:Choice>
      <mc:Fallback>
        <oleObject shapeId="25605" r:id="rId10"/>
      </mc:Fallback>
    </mc:AlternateContent>
    <mc:AlternateContent xmlns:mc="http://schemas.openxmlformats.org/markup-compatibility/2006">
      <mc:Choice Requires="x14">
        <oleObject shapeId="25606" r:id="rId12">
          <objectPr defaultSize="0" autoPict="0" r:id="rId13">
            <anchor moveWithCells="1">
              <from>
                <xdr:col>12</xdr:col>
                <xdr:colOff>514350</xdr:colOff>
                <xdr:row>19</xdr:row>
                <xdr:rowOff>171450</xdr:rowOff>
              </from>
              <to>
                <xdr:col>13</xdr:col>
                <xdr:colOff>533400</xdr:colOff>
                <xdr:row>21</xdr:row>
                <xdr:rowOff>200025</xdr:rowOff>
              </to>
            </anchor>
          </objectPr>
        </oleObject>
      </mc:Choice>
      <mc:Fallback>
        <oleObject shapeId="25606" r:id="rId12"/>
      </mc:Fallback>
    </mc:AlternateContent>
    <mc:AlternateContent xmlns:mc="http://schemas.openxmlformats.org/markup-compatibility/2006">
      <mc:Choice Requires="x14">
        <oleObject shapeId="25607" r:id="rId14">
          <objectPr defaultSize="0" autoPict="0" r:id="rId15">
            <anchor moveWithCells="1">
              <from>
                <xdr:col>14</xdr:col>
                <xdr:colOff>561975</xdr:colOff>
                <xdr:row>19</xdr:row>
                <xdr:rowOff>180975</xdr:rowOff>
              </from>
              <to>
                <xdr:col>16</xdr:col>
                <xdr:colOff>0</xdr:colOff>
                <xdr:row>22</xdr:row>
                <xdr:rowOff>0</xdr:rowOff>
              </to>
            </anchor>
          </objectPr>
        </oleObject>
      </mc:Choice>
      <mc:Fallback>
        <oleObject shapeId="25607" r:id="rId14"/>
      </mc:Fallback>
    </mc:AlternateContent>
    <mc:AlternateContent xmlns:mc="http://schemas.openxmlformats.org/markup-compatibility/2006">
      <mc:Choice Requires="x14">
        <oleObject shapeId="25608" r:id="rId16">
          <objectPr defaultSize="0" autoPict="0" r:id="rId17">
            <anchor moveWithCells="1">
              <from>
                <xdr:col>17</xdr:col>
                <xdr:colOff>19050</xdr:colOff>
                <xdr:row>19</xdr:row>
                <xdr:rowOff>171450</xdr:rowOff>
              </from>
              <to>
                <xdr:col>18</xdr:col>
                <xdr:colOff>38100</xdr:colOff>
                <xdr:row>21</xdr:row>
                <xdr:rowOff>190500</xdr:rowOff>
              </to>
            </anchor>
          </objectPr>
        </oleObject>
      </mc:Choice>
      <mc:Fallback>
        <oleObject shapeId="25608" r:id="rId16"/>
      </mc:Fallback>
    </mc:AlternateContent>
    <mc:AlternateContent xmlns:mc="http://schemas.openxmlformats.org/markup-compatibility/2006">
      <mc:Choice Requires="x14">
        <oleObject shapeId="25617" r:id="rId18">
          <objectPr defaultSize="0" autoPict="0" r:id="rId19">
            <anchor moveWithCells="1">
              <from>
                <xdr:col>1</xdr:col>
                <xdr:colOff>123825</xdr:colOff>
                <xdr:row>47</xdr:row>
                <xdr:rowOff>180975</xdr:rowOff>
              </from>
              <to>
                <xdr:col>2</xdr:col>
                <xdr:colOff>476250</xdr:colOff>
                <xdr:row>50</xdr:row>
                <xdr:rowOff>180975</xdr:rowOff>
              </to>
            </anchor>
          </objectPr>
        </oleObject>
      </mc:Choice>
      <mc:Fallback>
        <oleObject shapeId="25617" r:id="rId18"/>
      </mc:Fallback>
    </mc:AlternateContent>
    <mc:AlternateContent xmlns:mc="http://schemas.openxmlformats.org/markup-compatibility/2006">
      <mc:Choice Requires="x14">
        <oleObject shapeId="25618" r:id="rId20">
          <objectPr defaultSize="0" autoPict="0" r:id="rId21">
            <anchor moveWithCells="1">
              <from>
                <xdr:col>7</xdr:col>
                <xdr:colOff>133350</xdr:colOff>
                <xdr:row>48</xdr:row>
                <xdr:rowOff>47625</xdr:rowOff>
              </from>
              <to>
                <xdr:col>8</xdr:col>
                <xdr:colOff>257175</xdr:colOff>
                <xdr:row>51</xdr:row>
                <xdr:rowOff>171450</xdr:rowOff>
              </to>
            </anchor>
          </objectPr>
        </oleObject>
      </mc:Choice>
      <mc:Fallback>
        <oleObject shapeId="25618" r:id="rId20"/>
      </mc:Fallback>
    </mc:AlternateContent>
    <mc:AlternateContent xmlns:mc="http://schemas.openxmlformats.org/markup-compatibility/2006">
      <mc:Choice Requires="x14">
        <oleObject shapeId="25619" r:id="rId22">
          <objectPr defaultSize="0" autoPict="0" r:id="rId23">
            <anchor moveWithCells="1">
              <from>
                <xdr:col>11</xdr:col>
                <xdr:colOff>38100</xdr:colOff>
                <xdr:row>48</xdr:row>
                <xdr:rowOff>76200</xdr:rowOff>
              </from>
              <to>
                <xdr:col>12</xdr:col>
                <xdr:colOff>200025</xdr:colOff>
                <xdr:row>51</xdr:row>
                <xdr:rowOff>142875</xdr:rowOff>
              </to>
            </anchor>
          </objectPr>
        </oleObject>
      </mc:Choice>
      <mc:Fallback>
        <oleObject shapeId="25619" r:id="rId22"/>
      </mc:Fallback>
    </mc:AlternateContent>
    <mc:AlternateContent xmlns:mc="http://schemas.openxmlformats.org/markup-compatibility/2006">
      <mc:Choice Requires="x14">
        <oleObject shapeId="25620" r:id="rId24">
          <objectPr defaultSize="0" autoPict="0" r:id="rId25">
            <anchor moveWithCells="1">
              <from>
                <xdr:col>15</xdr:col>
                <xdr:colOff>228600</xdr:colOff>
                <xdr:row>48</xdr:row>
                <xdr:rowOff>38100</xdr:rowOff>
              </from>
              <to>
                <xdr:col>17</xdr:col>
                <xdr:colOff>9525</xdr:colOff>
                <xdr:row>51</xdr:row>
                <xdr:rowOff>152400</xdr:rowOff>
              </to>
            </anchor>
          </objectPr>
        </oleObject>
      </mc:Choice>
      <mc:Fallback>
        <oleObject shapeId="25620" r:id="rId24"/>
      </mc:Fallback>
    </mc:AlternateContent>
    <mc:AlternateContent xmlns:mc="http://schemas.openxmlformats.org/markup-compatibility/2006">
      <mc:Choice Requires="x14">
        <oleObject shapeId="25621" r:id="rId26">
          <objectPr defaultSize="0" autoPict="0" r:id="rId27">
            <anchor moveWithCells="1">
              <from>
                <xdr:col>15</xdr:col>
                <xdr:colOff>304800</xdr:colOff>
                <xdr:row>40</xdr:row>
                <xdr:rowOff>9525</xdr:rowOff>
              </from>
              <to>
                <xdr:col>17</xdr:col>
                <xdr:colOff>171450</xdr:colOff>
                <xdr:row>43</xdr:row>
                <xdr:rowOff>142875</xdr:rowOff>
              </to>
            </anchor>
          </objectPr>
        </oleObject>
      </mc:Choice>
      <mc:Fallback>
        <oleObject shapeId="25621" r:id="rId26"/>
      </mc:Fallback>
    </mc:AlternateContent>
    <mc:AlternateContent xmlns:mc="http://schemas.openxmlformats.org/markup-compatibility/2006">
      <mc:Choice Requires="x14">
        <oleObject shapeId="25622" r:id="rId28">
          <objectPr defaultSize="0" autoPict="0" r:id="rId29">
            <anchor moveWithCells="1">
              <from>
                <xdr:col>10</xdr:col>
                <xdr:colOff>257175</xdr:colOff>
                <xdr:row>39</xdr:row>
                <xdr:rowOff>190500</xdr:rowOff>
              </from>
              <to>
                <xdr:col>12</xdr:col>
                <xdr:colOff>266700</xdr:colOff>
                <xdr:row>43</xdr:row>
                <xdr:rowOff>180975</xdr:rowOff>
              </to>
            </anchor>
          </objectPr>
        </oleObject>
      </mc:Choice>
      <mc:Fallback>
        <oleObject shapeId="25622" r:id="rId28"/>
      </mc:Fallback>
    </mc:AlternateContent>
    <mc:AlternateContent xmlns:mc="http://schemas.openxmlformats.org/markup-compatibility/2006">
      <mc:Choice Requires="x14">
        <oleObject shapeId="25623" r:id="rId30">
          <objectPr defaultSize="0" autoPict="0" r:id="rId31">
            <anchor moveWithCells="1">
              <from>
                <xdr:col>2</xdr:col>
                <xdr:colOff>323850</xdr:colOff>
                <xdr:row>38</xdr:row>
                <xdr:rowOff>38100</xdr:rowOff>
              </from>
              <to>
                <xdr:col>4</xdr:col>
                <xdr:colOff>485775</xdr:colOff>
                <xdr:row>42</xdr:row>
                <xdr:rowOff>133350</xdr:rowOff>
              </to>
            </anchor>
          </objectPr>
        </oleObject>
      </mc:Choice>
      <mc:Fallback>
        <oleObject shapeId="25623" r:id="rId30"/>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2B3B5-0319-4047-BFAD-E49ABF9D5D3F}">
  <dimension ref="A1:M63"/>
  <sheetViews>
    <sheetView view="pageBreakPreview" zoomScaleNormal="100" zoomScaleSheetLayoutView="100" workbookViewId="0">
      <selection activeCell="U27" sqref="U27"/>
    </sheetView>
  </sheetViews>
  <sheetFormatPr defaultColWidth="9.140625" defaultRowHeight="15.75" x14ac:dyDescent="0.25"/>
  <cols>
    <col min="1" max="1" width="6.85546875" style="151" customWidth="1"/>
    <col min="2" max="2" width="10.28515625" style="151" bestFit="1" customWidth="1"/>
    <col min="3" max="13" width="9.28515625" style="151" bestFit="1" customWidth="1"/>
    <col min="14" max="16384" width="9.140625" style="176"/>
  </cols>
  <sheetData>
    <row r="1" spans="1:13" x14ac:dyDescent="0.25">
      <c r="A1" s="175" t="s">
        <v>589</v>
      </c>
      <c r="B1" s="176"/>
    </row>
    <row r="2" spans="1:13" x14ac:dyDescent="0.25">
      <c r="A2" s="176"/>
      <c r="B2" s="313"/>
    </row>
    <row r="3" spans="1:13" x14ac:dyDescent="0.25">
      <c r="A3" s="314" t="s">
        <v>10</v>
      </c>
      <c r="B3" s="315" t="s">
        <v>302</v>
      </c>
      <c r="C3" s="316">
        <v>0.4</v>
      </c>
      <c r="D3" s="317">
        <v>0.5</v>
      </c>
      <c r="E3" s="317">
        <v>0.6</v>
      </c>
      <c r="F3" s="317">
        <v>0.7</v>
      </c>
      <c r="G3" s="317">
        <v>0.8</v>
      </c>
      <c r="H3" s="317">
        <v>0.9</v>
      </c>
      <c r="I3" s="317">
        <v>1</v>
      </c>
      <c r="J3" s="317">
        <v>1.1000000000000001</v>
      </c>
      <c r="K3" s="317">
        <v>1.2</v>
      </c>
      <c r="L3" s="317">
        <v>1.3</v>
      </c>
      <c r="M3" s="317">
        <v>1.4</v>
      </c>
    </row>
    <row r="4" spans="1:13" x14ac:dyDescent="0.25">
      <c r="A4" s="318" t="s">
        <v>525</v>
      </c>
      <c r="B4" s="319" t="s">
        <v>246</v>
      </c>
      <c r="C4" s="320">
        <f t="shared" ref="C4:M4" si="0">CONVERT(C3,"m","in")</f>
        <v>15.748031496062993</v>
      </c>
      <c r="D4" s="321">
        <f t="shared" si="0"/>
        <v>19.685039370078741</v>
      </c>
      <c r="E4" s="321">
        <f t="shared" si="0"/>
        <v>23.622047244094489</v>
      </c>
      <c r="F4" s="321">
        <f t="shared" si="0"/>
        <v>27.559055118110237</v>
      </c>
      <c r="G4" s="321">
        <f t="shared" si="0"/>
        <v>31.496062992125985</v>
      </c>
      <c r="H4" s="321">
        <f t="shared" si="0"/>
        <v>35.433070866141733</v>
      </c>
      <c r="I4" s="321">
        <f t="shared" si="0"/>
        <v>39.370078740157481</v>
      </c>
      <c r="J4" s="321">
        <f t="shared" si="0"/>
        <v>43.30708661417323</v>
      </c>
      <c r="K4" s="321">
        <f t="shared" si="0"/>
        <v>47.244094488188978</v>
      </c>
      <c r="L4" s="321">
        <f t="shared" si="0"/>
        <v>51.181102362204726</v>
      </c>
      <c r="M4" s="321">
        <f t="shared" si="0"/>
        <v>55.118110236220474</v>
      </c>
    </row>
    <row r="5" spans="1:13" x14ac:dyDescent="0.25">
      <c r="A5" s="322">
        <v>0.6</v>
      </c>
      <c r="B5" s="323">
        <f t="shared" ref="B5:B10" si="1">CONVERT(A5,"m","in")</f>
        <v>23.622047244094489</v>
      </c>
      <c r="C5" s="324">
        <f>'[8]Cost Price'!C5+'[8]Cost Price'!C5*(SkyLightTradeMarkUo)+SkyLightLabour+IF(C$3&gt;1.2,SkyLightLabourLarge)</f>
        <v>29.938186933333334</v>
      </c>
      <c r="D5" s="325">
        <f>'[8]Cost Price'!D5+'[8]Cost Price'!D5*(SkyLightTradeMarkUo)+SkyLightLabour+IF(D$3&gt;1.2,SkyLightLabourLarge)</f>
        <v>32.926745333333336</v>
      </c>
      <c r="E5" s="326">
        <f>'[8]Cost Price'!E5+'[8]Cost Price'!E5*(SkyLightTradeMarkUo)+SkyLightLabour+IF(E$3&gt;1.2,SkyLightLabourLarge)</f>
        <v>36.674795733333333</v>
      </c>
      <c r="F5" s="325">
        <f>'[8]Cost Price'!F5+'[8]Cost Price'!F5*(SkyLightTradeMarkUo)+SkyLightLabour+IF(F$3&gt;1.2,SkyLightLabourLarge)</f>
        <v>39.663354133333335</v>
      </c>
      <c r="G5" s="326">
        <f>'[8]Cost Price'!G5+'[8]Cost Price'!G5*(SkyLightTradeMarkUo)+SkyLightLabour+IF(G$3&gt;1.2,SkyLightLabourLarge)</f>
        <v>43.639952533333343</v>
      </c>
      <c r="H5" s="325">
        <f>'[8]Cost Price'!H5+'[8]Cost Price'!H5*(SkyLightTradeMarkUo)+SkyLightLabour+IF(H$3&gt;1.2,SkyLightLabourLarge)</f>
        <v>46.628510933333338</v>
      </c>
      <c r="I5" s="326">
        <f>'[8]Cost Price'!I5+'[8]Cost Price'!I5*(SkyLightTradeMarkUo)+SkyLightLabour+IF(I$3&gt;1.2,SkyLightLabourLarge)</f>
        <v>49.61706933333334</v>
      </c>
      <c r="J5" s="325">
        <f>'[8]Cost Price'!J5+'[8]Cost Price'!J5*(SkyLightTradeMarkUo)+SkyLightLabour+IF(J$3&gt;1.2,SkyLightLabourLarge)</f>
        <v>52.779027733333344</v>
      </c>
      <c r="K5" s="326">
        <f>'[8]Cost Price'!K5+'[8]Cost Price'!K5*(SkyLightTradeMarkUo)+SkyLightLabour+IF(K$3&gt;1.2,SkyLightLabourLarge)</f>
        <v>56.75562613333333</v>
      </c>
      <c r="L5" s="325">
        <f>'[8]Cost Price'!L5+'[8]Cost Price'!L5*(SkyLightTradeMarkUo)+SkyLightLabour+IF(L$3&gt;1.2,SkyLightLabourLarge)</f>
        <v>63.744184533333332</v>
      </c>
      <c r="M5" s="326">
        <f>'[8]Cost Price'!M5+'[8]Cost Price'!M5*(SkyLightTradeMarkUo)+SkyLightLabour+IF(M$3&gt;1.2,SkyLightLabourLarge)</f>
        <v>66.732742933333327</v>
      </c>
    </row>
    <row r="6" spans="1:13" x14ac:dyDescent="0.25">
      <c r="A6" s="322">
        <v>1</v>
      </c>
      <c r="B6" s="323">
        <f t="shared" si="1"/>
        <v>39.370078740157481</v>
      </c>
      <c r="C6" s="184">
        <f>'[8]Cost Price'!C6+'[8]Cost Price'!C6*(SkyLightTradeMarkUo)+SkyLightLabour+IF(C$3&gt;1.2,SkyLightLabourLarge)</f>
        <v>32.799153333333336</v>
      </c>
      <c r="D6" s="185">
        <f>'[8]Cost Price'!D6+'[8]Cost Price'!D6*(SkyLightTradeMarkUo)+SkyLightLabour+IF(D$3&gt;1.2,SkyLightLabourLarge)</f>
        <v>36.398233333333337</v>
      </c>
      <c r="E6" s="184">
        <f>'[8]Cost Price'!E6+'[8]Cost Price'!E6*(SkyLightTradeMarkUo)+SkyLightLabour+IF(E$3&gt;1.2,SkyLightLabourLarge)</f>
        <v>41.147533333333335</v>
      </c>
      <c r="F6" s="185">
        <f>'[8]Cost Price'!F6+'[8]Cost Price'!F6*(SkyLightTradeMarkUo)+SkyLightLabour+IF(F$3&gt;1.2,SkyLightLabourLarge)</f>
        <v>44.746613333333336</v>
      </c>
      <c r="G6" s="184">
        <f>'[8]Cost Price'!G6+'[8]Cost Price'!G6*(SkyLightTradeMarkUo)+SkyLightLabour+IF(G$3&gt;1.2,SkyLightLabourLarge)</f>
        <v>49.333733333333349</v>
      </c>
      <c r="H6" s="185">
        <f>'[8]Cost Price'!H6+'[8]Cost Price'!H6*(SkyLightTradeMarkUo)+SkyLightLabour+IF(H$3&gt;1.2,SkyLightLabourLarge)</f>
        <v>52.932813333333335</v>
      </c>
      <c r="I6" s="184">
        <f>'[8]Cost Price'!I6+'[8]Cost Price'!I6*(SkyLightTradeMarkUo)+SkyLightLabour+IF(I$3&gt;1.2,SkyLightLabourLarge)</f>
        <v>56.531893333333343</v>
      </c>
      <c r="J6" s="185">
        <f>'[8]Cost Price'!J6+'[8]Cost Price'!J6*(SkyLightTradeMarkUo)+SkyLightLabour+IF(J$3&gt;1.2,SkyLightLabourLarge)</f>
        <v>60.304373333333338</v>
      </c>
      <c r="K6" s="184">
        <f>'[8]Cost Price'!K6+'[8]Cost Price'!K6*(SkyLightTradeMarkUo)+SkyLightLabour+IF(K$3&gt;1.2,SkyLightLabourLarge)</f>
        <v>64.891493333333329</v>
      </c>
      <c r="L6" s="185">
        <f>'[8]Cost Price'!L6+'[8]Cost Price'!L6*(SkyLightTradeMarkUo)+SkyLightLabour+IF(L$3&gt;1.2,SkyLightLabourLarge)</f>
        <v>72.49057333333333</v>
      </c>
      <c r="M6" s="184">
        <f>'[8]Cost Price'!M6+'[8]Cost Price'!M6*(SkyLightTradeMarkUo)+SkyLightLabour+IF(M$3&gt;1.2,SkyLightLabourLarge)</f>
        <v>76.089653333333317</v>
      </c>
    </row>
    <row r="7" spans="1:13" x14ac:dyDescent="0.25">
      <c r="A7" s="322">
        <v>1.5</v>
      </c>
      <c r="B7" s="323">
        <f t="shared" si="1"/>
        <v>59.055118110236222</v>
      </c>
      <c r="C7" s="184">
        <f>'[8]Cost Price'!C7+'[8]Cost Price'!C7*(SkyLightTradeMarkUo)+SkyLightLabour+IF(C$3&gt;1.2,SkyLightLabourLarge)</f>
        <v>37.352181333333341</v>
      </c>
      <c r="D7" s="185">
        <f>'[8]Cost Price'!D7+'[8]Cost Price'!D7*(SkyLightTradeMarkUo)+SkyLightLabour+IF(D$3&gt;1.2,SkyLightLabourLarge)</f>
        <v>41.71441333333334</v>
      </c>
      <c r="E7" s="184">
        <f>'[8]Cost Price'!E7+'[8]Cost Price'!E7*(SkyLightTradeMarkUo)+SkyLightLabour+IF(E$3&gt;1.2,SkyLightLabourLarge)</f>
        <v>47.715275333333331</v>
      </c>
      <c r="F7" s="185">
        <f>'[8]Cost Price'!F7+'[8]Cost Price'!F7*(SkyLightTradeMarkUo)+SkyLightLabour+IF(F$3&gt;1.2,SkyLightLabourLarge)</f>
        <v>52.077507333333337</v>
      </c>
      <c r="G7" s="184">
        <f>'[8]Cost Price'!G7+'[8]Cost Price'!G7*(SkyLightTradeMarkUo)+SkyLightLabour+IF(G$3&gt;1.2,SkyLightLabourLarge)</f>
        <v>57.427779333333348</v>
      </c>
      <c r="H7" s="185">
        <f>'[8]Cost Price'!H7+'[8]Cost Price'!H7*(SkyLightTradeMarkUo)+SkyLightLabour+IF(H$3&gt;1.2,SkyLightLabourLarge)</f>
        <v>61.790011333333332</v>
      </c>
      <c r="I7" s="184">
        <f>'[8]Cost Price'!I7+'[8]Cost Price'!I7*(SkyLightTradeMarkUo)+SkyLightLabour+IF(I$3&gt;1.2,SkyLightLabourLarge)</f>
        <v>66.152243333333345</v>
      </c>
      <c r="J7" s="185">
        <f>'[8]Cost Price'!J7+'[8]Cost Price'!J7*(SkyLightTradeMarkUo)+SkyLightLabour+IF(J$3&gt;1.2,SkyLightLabourLarge)</f>
        <v>70.687875333333338</v>
      </c>
      <c r="K7" s="184">
        <f>'[8]Cost Price'!K7+'[8]Cost Price'!K7*(SkyLightTradeMarkUo)+SkyLightLabour+IF(K$3&gt;1.2,SkyLightLabourLarge)</f>
        <v>76.038147333333328</v>
      </c>
      <c r="L7" s="185">
        <f>'[8]Cost Price'!L7+'[8]Cost Price'!L7*(SkyLightTradeMarkUo)+SkyLightLabour+IF(L$3&gt;1.2,SkyLightLabourLarge)</f>
        <v>84.400379333333333</v>
      </c>
      <c r="M7" s="184">
        <f>'[8]Cost Price'!M7+'[8]Cost Price'!M7*(SkyLightTradeMarkUo)+SkyLightLabour+IF(M$3&gt;1.2,SkyLightLabourLarge)</f>
        <v>88.762611333333311</v>
      </c>
    </row>
    <row r="8" spans="1:13" x14ac:dyDescent="0.25">
      <c r="A8" s="322">
        <v>2</v>
      </c>
      <c r="B8" s="323">
        <f t="shared" si="1"/>
        <v>78.740157480314963</v>
      </c>
      <c r="C8" s="184">
        <f>'[8]Cost Price'!C8+'[8]Cost Price'!C8*(SkyLightTradeMarkUo)+SkyLightLabour+IF(C$3&gt;1.2,SkyLightLabourLarge)</f>
        <v>41.905209333333339</v>
      </c>
      <c r="D8" s="185">
        <f>'[8]Cost Price'!D8+'[8]Cost Price'!D8*(SkyLightTradeMarkUo)+SkyLightLabour+IF(D$3&gt;1.2,SkyLightLabourLarge)</f>
        <v>47.030593333333336</v>
      </c>
      <c r="E8" s="184">
        <f>'[8]Cost Price'!E8+'[8]Cost Price'!E8*(SkyLightTradeMarkUo)+SkyLightLabour+IF(E$3&gt;1.2,SkyLightLabourLarge)</f>
        <v>54.283017333333333</v>
      </c>
      <c r="F8" s="185">
        <f>'[8]Cost Price'!F8+'[8]Cost Price'!F8*(SkyLightTradeMarkUo)+SkyLightLabour+IF(F$3&gt;1.2,SkyLightLabourLarge)</f>
        <v>59.408401333333337</v>
      </c>
      <c r="G8" s="184">
        <f>'[8]Cost Price'!G8+'[8]Cost Price'!G8*(SkyLightTradeMarkUo)+SkyLightLabour+IF(G$3&gt;1.2,SkyLightLabourLarge)</f>
        <v>65.521825333333339</v>
      </c>
      <c r="H8" s="185">
        <f>'[8]Cost Price'!H8+'[8]Cost Price'!H8*(SkyLightTradeMarkUo)+SkyLightLabour+IF(H$3&gt;1.2,SkyLightLabourLarge)</f>
        <v>70.647209333333336</v>
      </c>
      <c r="I8" s="184">
        <f>'[8]Cost Price'!I8+'[8]Cost Price'!I8*(SkyLightTradeMarkUo)+SkyLightLabour+IF(I$3&gt;1.2,SkyLightLabourLarge)</f>
        <v>75.772593333333333</v>
      </c>
      <c r="J8" s="185">
        <f>'[8]Cost Price'!J8+'[8]Cost Price'!J8*(SkyLightTradeMarkUo)+SkyLightLabour+IF(J$3&gt;1.2,SkyLightLabourLarge)</f>
        <v>81.071377333333331</v>
      </c>
      <c r="K8" s="184">
        <f>'[8]Cost Price'!K8+'[8]Cost Price'!K8*(SkyLightTradeMarkUo)+SkyLightLabour+IF(K$3&gt;1.2,SkyLightLabourLarge)</f>
        <v>87.184801333333326</v>
      </c>
      <c r="L8" s="185">
        <f>'[8]Cost Price'!L8+'[8]Cost Price'!L8*(SkyLightTradeMarkUo)+SkyLightLabour+IF(L$3&gt;1.2,SkyLightLabourLarge)</f>
        <v>96.310185333333337</v>
      </c>
      <c r="M8" s="184">
        <f>'[8]Cost Price'!M8+'[8]Cost Price'!M8*(SkyLightTradeMarkUo)+SkyLightLabour+IF(M$3&gt;1.2,SkyLightLabourLarge)</f>
        <v>101.43556933333332</v>
      </c>
    </row>
    <row r="9" spans="1:13" x14ac:dyDescent="0.25">
      <c r="A9" s="322">
        <v>2.5</v>
      </c>
      <c r="B9" s="323">
        <f t="shared" si="1"/>
        <v>98.425196850393704</v>
      </c>
      <c r="C9" s="184">
        <f>'[8]Cost Price'!C9+'[8]Cost Price'!C9*(SkyLightTradeMarkUo)+SkyLightLabour+IF(C$3&gt;1.2,SkyLightLabourLarge)</f>
        <v>45.481417333333347</v>
      </c>
      <c r="D9" s="185">
        <f>'[8]Cost Price'!D9+'[8]Cost Price'!D9*(SkyLightTradeMarkUo)+SkyLightLabour+IF(D$3&gt;1.2,SkyLightLabourLarge)</f>
        <v>51.369953333333335</v>
      </c>
      <c r="E9" s="184">
        <f>'[8]Cost Price'!E9+'[8]Cost Price'!E9*(SkyLightTradeMarkUo)+SkyLightLabour+IF(E$3&gt;1.2,SkyLightLabourLarge)</f>
        <v>59.873939333333333</v>
      </c>
      <c r="F9" s="185">
        <f>'[8]Cost Price'!F9+'[8]Cost Price'!F9*(SkyLightTradeMarkUo)+SkyLightLabour+IF(F$3&gt;1.2,SkyLightLabourLarge)</f>
        <v>65.762475333333327</v>
      </c>
      <c r="G9" s="184">
        <f>'[8]Cost Price'!G9+'[8]Cost Price'!G9*(SkyLightTradeMarkUo)+SkyLightLabour+IF(G$3&gt;1.2,SkyLightLabourLarge)</f>
        <v>72.639051333333342</v>
      </c>
      <c r="H9" s="185">
        <f>'[8]Cost Price'!H9+'[8]Cost Price'!H9*(SkyLightTradeMarkUo)+SkyLightLabour+IF(H$3&gt;1.2,SkyLightLabourLarge)</f>
        <v>78.527587333333329</v>
      </c>
      <c r="I9" s="184">
        <f>'[8]Cost Price'!I9+'[8]Cost Price'!I9*(SkyLightTradeMarkUo)+SkyLightLabour+IF(I$3&gt;1.2,SkyLightLabourLarge)</f>
        <v>84.416123333333317</v>
      </c>
      <c r="J9" s="185">
        <f>'[8]Cost Price'!J9+'[8]Cost Price'!J9*(SkyLightTradeMarkUo)+SkyLightLabour+IF(J$3&gt;1.2,SkyLightLabourLarge)</f>
        <v>90.47805933333332</v>
      </c>
      <c r="K9" s="184">
        <f>'[8]Cost Price'!K9+'[8]Cost Price'!K9*(SkyLightTradeMarkUo)+SkyLightLabour+IF(K$3&gt;1.2,SkyLightLabourLarge)</f>
        <v>97.35463533333332</v>
      </c>
      <c r="L9" s="185">
        <f>'[8]Cost Price'!L9+'[8]Cost Price'!L9*(SkyLightTradeMarkUo)+SkyLightLabour+IF(L$3&gt;1.2,SkyLightLabourLarge)</f>
        <v>107.24317133333334</v>
      </c>
      <c r="M9" s="184">
        <f>'[8]Cost Price'!M9+'[8]Cost Price'!M9*(SkyLightTradeMarkUo)+SkyLightLabour+IF(M$3&gt;1.2,SkyLightLabourLarge)</f>
        <v>113.13170733333332</v>
      </c>
    </row>
    <row r="10" spans="1:13" x14ac:dyDescent="0.25">
      <c r="A10" s="322">
        <v>3</v>
      </c>
      <c r="B10" s="323">
        <f t="shared" si="1"/>
        <v>118.11023622047244</v>
      </c>
      <c r="C10" s="184">
        <f>'[8]Cost Price'!C10+'[8]Cost Price'!C10*(SkyLightTradeMarkUo)+SkyLightLabour+IF(C$3&gt;1.2,SkyLightLabourLarge)</f>
        <v>49.057625333333341</v>
      </c>
      <c r="D10" s="185">
        <f>'[8]Cost Price'!D10+'[8]Cost Price'!D10*(SkyLightTradeMarkUo)+SkyLightLabour+IF(D$3&gt;1.2,SkyLightLabourLarge)</f>
        <v>55.709313333333334</v>
      </c>
      <c r="E10" s="184">
        <f>'[8]Cost Price'!E10+'[8]Cost Price'!E10*(SkyLightTradeMarkUo)+SkyLightLabour+IF(E$3&gt;1.2,SkyLightLabourLarge)</f>
        <v>65.464861333333332</v>
      </c>
      <c r="F10" s="185">
        <f>'[8]Cost Price'!F10+'[8]Cost Price'!F10*(SkyLightTradeMarkUo)+SkyLightLabour+IF(F$3&gt;1.2,SkyLightLabourLarge)</f>
        <v>72.116549333333325</v>
      </c>
      <c r="G10" s="184">
        <f>'[8]Cost Price'!G10+'[8]Cost Price'!G10*(SkyLightTradeMarkUo)+SkyLightLabour+IF(G$3&gt;1.2,SkyLightLabourLarge)</f>
        <v>79.756277333333344</v>
      </c>
      <c r="H10" s="185">
        <f>'[8]Cost Price'!H10+'[8]Cost Price'!H10*(SkyLightTradeMarkUo)+SkyLightLabour+IF(H$3&gt;1.2,SkyLightLabourLarge)</f>
        <v>86.407965333333323</v>
      </c>
      <c r="I10" s="184">
        <f>'[8]Cost Price'!I10+'[8]Cost Price'!I10*(SkyLightTradeMarkUo)+SkyLightLabour+IF(I$3&gt;1.2,SkyLightLabourLarge)</f>
        <v>93.05965333333333</v>
      </c>
      <c r="J10" s="185">
        <f>'[8]Cost Price'!J10+'[8]Cost Price'!J10*(SkyLightTradeMarkUo)+SkyLightLabour+IF(J$3&gt;1.2,SkyLightLabourLarge)</f>
        <v>99.884741333333338</v>
      </c>
      <c r="K10" s="184">
        <f>'[8]Cost Price'!K10+'[8]Cost Price'!K10*(SkyLightTradeMarkUo)+SkyLightLabour+IF(K$3&gt;1.2,SkyLightLabourLarge)</f>
        <v>107.52446933333331</v>
      </c>
      <c r="L10" s="185">
        <f>'[8]Cost Price'!L10+'[8]Cost Price'!L10*(SkyLightTradeMarkUo)+SkyLightLabour+IF(L$3&gt;1.2,SkyLightLabourLarge)</f>
        <v>118.17615733333334</v>
      </c>
      <c r="M10" s="184">
        <f>'[8]Cost Price'!M10+'[8]Cost Price'!M10*(SkyLightTradeMarkUo)+SkyLightLabour+IF(M$3&gt;1.2,SkyLightLabourLarge)</f>
        <v>124.82784533333331</v>
      </c>
    </row>
    <row r="11" spans="1:13" x14ac:dyDescent="0.25">
      <c r="A11" s="208" t="s">
        <v>590</v>
      </c>
    </row>
    <row r="12" spans="1:13" x14ac:dyDescent="0.25">
      <c r="B12" s="327"/>
    </row>
    <row r="13" spans="1:13" x14ac:dyDescent="0.25">
      <c r="A13" s="314" t="s">
        <v>10</v>
      </c>
      <c r="B13" s="328" t="s">
        <v>302</v>
      </c>
      <c r="C13" s="316">
        <v>0.4</v>
      </c>
      <c r="D13" s="317">
        <v>0.5</v>
      </c>
      <c r="E13" s="317">
        <v>0.6</v>
      </c>
      <c r="F13" s="317">
        <v>0.7</v>
      </c>
      <c r="G13" s="317">
        <v>0.8</v>
      </c>
      <c r="H13" s="317">
        <v>0.9</v>
      </c>
      <c r="I13" s="317">
        <v>1</v>
      </c>
      <c r="J13" s="317">
        <v>1.1000000000000001</v>
      </c>
      <c r="K13" s="317">
        <v>1.2</v>
      </c>
      <c r="L13" s="317">
        <v>1.3</v>
      </c>
      <c r="M13" s="317">
        <v>1.4</v>
      </c>
    </row>
    <row r="14" spans="1:13" x14ac:dyDescent="0.25">
      <c r="A14" s="318" t="s">
        <v>525</v>
      </c>
      <c r="B14" s="319" t="s">
        <v>246</v>
      </c>
      <c r="C14" s="320">
        <f t="shared" ref="C14:M14" si="2">CONVERT(C13,"m","in")</f>
        <v>15.748031496062993</v>
      </c>
      <c r="D14" s="321">
        <f t="shared" si="2"/>
        <v>19.685039370078741</v>
      </c>
      <c r="E14" s="321">
        <f t="shared" si="2"/>
        <v>23.622047244094489</v>
      </c>
      <c r="F14" s="321">
        <f t="shared" si="2"/>
        <v>27.559055118110237</v>
      </c>
      <c r="G14" s="321">
        <f t="shared" si="2"/>
        <v>31.496062992125985</v>
      </c>
      <c r="H14" s="321">
        <f t="shared" si="2"/>
        <v>35.433070866141733</v>
      </c>
      <c r="I14" s="321">
        <f t="shared" si="2"/>
        <v>39.370078740157481</v>
      </c>
      <c r="J14" s="321">
        <f t="shared" si="2"/>
        <v>43.30708661417323</v>
      </c>
      <c r="K14" s="321">
        <f t="shared" si="2"/>
        <v>47.244094488188978</v>
      </c>
      <c r="L14" s="321">
        <f t="shared" si="2"/>
        <v>51.181102362204726</v>
      </c>
      <c r="M14" s="321">
        <f t="shared" si="2"/>
        <v>55.118110236220474</v>
      </c>
    </row>
    <row r="15" spans="1:13" x14ac:dyDescent="0.25">
      <c r="A15" s="322">
        <v>0.6</v>
      </c>
      <c r="B15" s="323">
        <f t="shared" ref="B15:B20" si="3">CONVERT(A15,"m","in")</f>
        <v>23.622047244094489</v>
      </c>
      <c r="C15" s="329">
        <f>'[8]Cost Price'!C15+'[8]Cost Price'!C15*(SkyLightTradeMarkUo)+SkyLightLabour+IF(C$3&gt;1.2,SkyLightLabourLarge)</f>
        <v>31.953956533333333</v>
      </c>
      <c r="D15" s="185">
        <f>'[8]Cost Price'!D15+'[8]Cost Price'!D15*(SkyLightTradeMarkUo)+SkyLightLabour+IF(D$3&gt;1.2,SkyLightLabourLarge)</f>
        <v>35.446457333333335</v>
      </c>
      <c r="E15" s="184">
        <f>'[8]Cost Price'!E15+'[8]Cost Price'!E15*(SkyLightTradeMarkUo)+SkyLightLabour+IF(E$3&gt;1.2,SkyLightLabourLarge)</f>
        <v>39.698450133333331</v>
      </c>
      <c r="F15" s="185">
        <f>'[8]Cost Price'!F15+'[8]Cost Price'!F15*(SkyLightTradeMarkUo)+SkyLightLabour+IF(F$3&gt;1.2,SkyLightLabourLarge)</f>
        <v>43.190950933333333</v>
      </c>
      <c r="G15" s="184">
        <f>'[8]Cost Price'!G15+'[8]Cost Price'!G15*(SkyLightTradeMarkUo)+SkyLightLabour+IF(G$3&gt;1.2,SkyLightLabourLarge)</f>
        <v>47.671491733333347</v>
      </c>
      <c r="H15" s="185">
        <f>'[8]Cost Price'!H15+'[8]Cost Price'!H15*(SkyLightTradeMarkUo)+SkyLightLabour+IF(H$3&gt;1.2,SkyLightLabourLarge)</f>
        <v>51.163992533333335</v>
      </c>
      <c r="I15" s="184">
        <f>'[8]Cost Price'!I15+'[8]Cost Price'!I15*(SkyLightTradeMarkUo)+SkyLightLabour+IF(I$3&gt;1.2,SkyLightLabourLarge)</f>
        <v>54.656493333333344</v>
      </c>
      <c r="J15" s="185">
        <f>'[8]Cost Price'!J15+'[8]Cost Price'!J15*(SkyLightTradeMarkUo)+SkyLightLabour+IF(J$3&gt;1.2,SkyLightLabourLarge)</f>
        <v>58.322394133333347</v>
      </c>
      <c r="K15" s="184">
        <f>'[8]Cost Price'!K15+'[8]Cost Price'!K15*(SkyLightTradeMarkUo)+SkyLightLabour+IF(K$3&gt;1.2,SkyLightLabourLarge)</f>
        <v>62.802934933333326</v>
      </c>
      <c r="L15" s="185">
        <f>'[8]Cost Price'!L15+'[8]Cost Price'!L15*(SkyLightTradeMarkUo)+SkyLightLabour+IF(L$3&gt;1.2,SkyLightLabourLarge)</f>
        <v>70.295435733333335</v>
      </c>
      <c r="M15" s="184">
        <f>'[8]Cost Price'!M15+'[8]Cost Price'!M15*(SkyLightTradeMarkUo)+SkyLightLabour+IF(M$3&gt;1.2,SkyLightLabourLarge)</f>
        <v>73.787936533333337</v>
      </c>
    </row>
    <row r="16" spans="1:13" x14ac:dyDescent="0.25">
      <c r="A16" s="322">
        <v>1</v>
      </c>
      <c r="B16" s="323">
        <f t="shared" si="3"/>
        <v>39.370078740157481</v>
      </c>
      <c r="C16" s="329">
        <f>'[8]Cost Price'!C16+'[8]Cost Price'!C16*(SkyLightTradeMarkUo)+SkyLightLabour+IF(C$3&gt;1.2,SkyLightLabourLarge)</f>
        <v>36.158769333333339</v>
      </c>
      <c r="D16" s="185">
        <f>'[8]Cost Price'!D16+'[8]Cost Price'!D16*(SkyLightTradeMarkUo)+SkyLightLabour+IF(D$3&gt;1.2,SkyLightLabourLarge)</f>
        <v>40.597753333333337</v>
      </c>
      <c r="E16" s="184">
        <f>'[8]Cost Price'!E16+'[8]Cost Price'!E16*(SkyLightTradeMarkUo)+SkyLightLabour+IF(E$3&gt;1.2,SkyLightLabourLarge)</f>
        <v>46.186957333333332</v>
      </c>
      <c r="F16" s="185">
        <f>'[8]Cost Price'!F16+'[8]Cost Price'!F16*(SkyLightTradeMarkUo)+SkyLightLabour+IF(F$3&gt;1.2,SkyLightLabourLarge)</f>
        <v>50.625941333333337</v>
      </c>
      <c r="G16" s="184">
        <f>'[8]Cost Price'!G16+'[8]Cost Price'!G16*(SkyLightTradeMarkUo)+SkyLightLabour+IF(G$3&gt;1.2,SkyLightLabourLarge)</f>
        <v>56.052965333333347</v>
      </c>
      <c r="H16" s="185">
        <f>'[8]Cost Price'!H16+'[8]Cost Price'!H16*(SkyLightTradeMarkUo)+SkyLightLabour+IF(H$3&gt;1.2,SkyLightLabourLarge)</f>
        <v>60.491949333333345</v>
      </c>
      <c r="I16" s="184">
        <f>'[8]Cost Price'!I16+'[8]Cost Price'!I16*(SkyLightTradeMarkUo)+SkyLightLabour+IF(I$3&gt;1.2,SkyLightLabourLarge)</f>
        <v>64.930933333333343</v>
      </c>
      <c r="J16" s="185">
        <f>'[8]Cost Price'!J16+'[8]Cost Price'!J16*(SkyLightTradeMarkUo)+SkyLightLabour+IF(J$3&gt;1.2,SkyLightLabourLarge)</f>
        <v>69.543317333333334</v>
      </c>
      <c r="K16" s="184">
        <f>'[8]Cost Price'!K16+'[8]Cost Price'!K16*(SkyLightTradeMarkUo)+SkyLightLabour+IF(K$3&gt;1.2,SkyLightLabourLarge)</f>
        <v>74.970341333333337</v>
      </c>
      <c r="L16" s="185">
        <f>'[8]Cost Price'!L16+'[8]Cost Price'!L16*(SkyLightTradeMarkUo)+SkyLightLabour+IF(L$3&gt;1.2,SkyLightLabourLarge)</f>
        <v>83.409325333333342</v>
      </c>
      <c r="M16" s="184">
        <f>'[8]Cost Price'!M16+'[8]Cost Price'!M16*(SkyLightTradeMarkUo)+SkyLightLabour+IF(M$3&gt;1.2,SkyLightLabourLarge)</f>
        <v>87.848309333333319</v>
      </c>
    </row>
    <row r="17" spans="1:13" x14ac:dyDescent="0.25">
      <c r="A17" s="322">
        <v>1.5</v>
      </c>
      <c r="B17" s="323">
        <f t="shared" si="3"/>
        <v>59.055118110236222</v>
      </c>
      <c r="C17" s="329">
        <f>'[8]Cost Price'!C17+'[8]Cost Price'!C17*(SkyLightTradeMarkUo)+SkyLightLabour+IF(C$3&gt;1.2,SkyLightLabourLarge)</f>
        <v>42.391605333333345</v>
      </c>
      <c r="D17" s="185">
        <f>'[8]Cost Price'!D17+'[8]Cost Price'!D17*(SkyLightTradeMarkUo)+SkyLightLabour+IF(D$3&gt;1.2,SkyLightLabourLarge)</f>
        <v>48.013693333333343</v>
      </c>
      <c r="E17" s="184">
        <f>'[8]Cost Price'!E17+'[8]Cost Price'!E17*(SkyLightTradeMarkUo)+SkyLightLabour+IF(E$3&gt;1.2,SkyLightLabourLarge)</f>
        <v>55.27441133333334</v>
      </c>
      <c r="F17" s="185">
        <f>'[8]Cost Price'!F17+'[8]Cost Price'!F17*(SkyLightTradeMarkUo)+SkyLightLabour+IF(F$3&gt;1.2,SkyLightLabourLarge)</f>
        <v>60.896499333333331</v>
      </c>
      <c r="G17" s="184">
        <f>'[8]Cost Price'!G17+'[8]Cost Price'!G17*(SkyLightTradeMarkUo)+SkyLightLabour+IF(G$3&gt;1.2,SkyLightLabourLarge)</f>
        <v>67.506627333333356</v>
      </c>
      <c r="H17" s="185">
        <f>'[8]Cost Price'!H17+'[8]Cost Price'!H17*(SkyLightTradeMarkUo)+SkyLightLabour+IF(H$3&gt;1.2,SkyLightLabourLarge)</f>
        <v>73.128715333333332</v>
      </c>
      <c r="I17" s="184">
        <f>'[8]Cost Price'!I17+'[8]Cost Price'!I17*(SkyLightTradeMarkUo)+SkyLightLabour+IF(I$3&gt;1.2,SkyLightLabourLarge)</f>
        <v>78.750803333333351</v>
      </c>
      <c r="J17" s="185">
        <f>'[8]Cost Price'!J17+'[8]Cost Price'!J17*(SkyLightTradeMarkUo)+SkyLightLabour+IF(J$3&gt;1.2,SkyLightLabourLarge)</f>
        <v>84.546291333333343</v>
      </c>
      <c r="K17" s="184">
        <f>'[8]Cost Price'!K17+'[8]Cost Price'!K17*(SkyLightTradeMarkUo)+SkyLightLabour+IF(K$3&gt;1.2,SkyLightLabourLarge)</f>
        <v>91.156419333333332</v>
      </c>
      <c r="L17" s="185">
        <f>'[8]Cost Price'!L17+'[8]Cost Price'!L17*(SkyLightTradeMarkUo)+SkyLightLabour+IF(L$3&gt;1.2,SkyLightLabourLarge)</f>
        <v>100.77850733333334</v>
      </c>
      <c r="M17" s="184">
        <f>'[8]Cost Price'!M17+'[8]Cost Price'!M17*(SkyLightTradeMarkUo)+SkyLightLabour+IF(M$3&gt;1.2,SkyLightLabourLarge)</f>
        <v>106.40059533333333</v>
      </c>
    </row>
    <row r="18" spans="1:13" x14ac:dyDescent="0.25">
      <c r="A18" s="322">
        <v>2</v>
      </c>
      <c r="B18" s="323">
        <f t="shared" si="3"/>
        <v>78.740157480314963</v>
      </c>
      <c r="C18" s="329">
        <f>'[8]Cost Price'!C18+'[8]Cost Price'!C18*(SkyLightTradeMarkUo)+SkyLightLabour+IF(C$3&gt;1.2,SkyLightLabourLarge)</f>
        <v>48.624441333333344</v>
      </c>
      <c r="D18" s="185">
        <f>'[8]Cost Price'!D18+'[8]Cost Price'!D18*(SkyLightTradeMarkUo)+SkyLightLabour+IF(D$3&gt;1.2,SkyLightLabourLarge)</f>
        <v>55.429633333333342</v>
      </c>
      <c r="E18" s="184">
        <f>'[8]Cost Price'!E18+'[8]Cost Price'!E18*(SkyLightTradeMarkUo)+SkyLightLabour+IF(E$3&gt;1.2,SkyLightLabourLarge)</f>
        <v>64.361865333333327</v>
      </c>
      <c r="F18" s="185">
        <f>'[8]Cost Price'!F18+'[8]Cost Price'!F18*(SkyLightTradeMarkUo)+SkyLightLabour+IF(F$3&gt;1.2,SkyLightLabourLarge)</f>
        <v>71.167057333333332</v>
      </c>
      <c r="G18" s="184">
        <f>'[8]Cost Price'!G18+'[8]Cost Price'!G18*(SkyLightTradeMarkUo)+SkyLightLabour+IF(G$3&gt;1.2,SkyLightLabourLarge)</f>
        <v>78.960289333333336</v>
      </c>
      <c r="H18" s="185">
        <f>'[8]Cost Price'!H18+'[8]Cost Price'!H18*(SkyLightTradeMarkUo)+SkyLightLabour+IF(H$3&gt;1.2,SkyLightLabourLarge)</f>
        <v>85.765481333333341</v>
      </c>
      <c r="I18" s="184">
        <f>'[8]Cost Price'!I18+'[8]Cost Price'!I18*(SkyLightTradeMarkUo)+SkyLightLabour+IF(I$3&gt;1.2,SkyLightLabourLarge)</f>
        <v>92.570673333333346</v>
      </c>
      <c r="J18" s="185">
        <f>'[8]Cost Price'!J18+'[8]Cost Price'!J18*(SkyLightTradeMarkUo)+SkyLightLabour+IF(J$3&gt;1.2,SkyLightLabourLarge)</f>
        <v>99.549265333333338</v>
      </c>
      <c r="K18" s="184">
        <f>'[8]Cost Price'!K18+'[8]Cost Price'!K18*(SkyLightTradeMarkUo)+SkyLightLabour+IF(K$3&gt;1.2,SkyLightLabourLarge)</f>
        <v>107.34249733333333</v>
      </c>
      <c r="L18" s="185">
        <f>'[8]Cost Price'!L18+'[8]Cost Price'!L18*(SkyLightTradeMarkUo)+SkyLightLabour+IF(L$3&gt;1.2,SkyLightLabourLarge)</f>
        <v>118.14768933333335</v>
      </c>
      <c r="M18" s="184">
        <f>'[8]Cost Price'!M18+'[8]Cost Price'!M18*(SkyLightTradeMarkUo)+SkyLightLabour+IF(M$3&gt;1.2,SkyLightLabourLarge)</f>
        <v>124.95288133333334</v>
      </c>
    </row>
    <row r="19" spans="1:13" x14ac:dyDescent="0.25">
      <c r="A19" s="322">
        <v>2.5</v>
      </c>
      <c r="B19" s="323">
        <f t="shared" si="3"/>
        <v>98.425196850393704</v>
      </c>
      <c r="C19" s="329">
        <f>'[8]Cost Price'!C19+'[8]Cost Price'!C19*(SkyLightTradeMarkUo)+SkyLightLabour+IF(C$3&gt;1.2,SkyLightLabourLarge)</f>
        <v>53.880457333333347</v>
      </c>
      <c r="D19" s="185">
        <f>'[8]Cost Price'!D19+'[8]Cost Price'!D19*(SkyLightTradeMarkUo)+SkyLightLabour+IF(D$3&gt;1.2,SkyLightLabourLarge)</f>
        <v>61.868753333333338</v>
      </c>
      <c r="E19" s="184">
        <f>'[8]Cost Price'!E19+'[8]Cost Price'!E19*(SkyLightTradeMarkUo)+SkyLightLabour+IF(E$3&gt;1.2,SkyLightLabourLarge)</f>
        <v>72.472499333333346</v>
      </c>
      <c r="F19" s="185">
        <f>'[8]Cost Price'!F19+'[8]Cost Price'!F19*(SkyLightTradeMarkUo)+SkyLightLabour+IF(F$3&gt;1.2,SkyLightLabourLarge)</f>
        <v>80.460795333333337</v>
      </c>
      <c r="G19" s="184">
        <f>'[8]Cost Price'!G19+'[8]Cost Price'!G19*(SkyLightTradeMarkUo)+SkyLightLabour+IF(G$3&gt;1.2,SkyLightLabourLarge)</f>
        <v>89.43713133333334</v>
      </c>
      <c r="H19" s="185">
        <f>'[8]Cost Price'!H19+'[8]Cost Price'!H19*(SkyLightTradeMarkUo)+SkyLightLabour+IF(H$3&gt;1.2,SkyLightLabourLarge)</f>
        <v>97.425427333333332</v>
      </c>
      <c r="I19" s="184">
        <f>'[8]Cost Price'!I19+'[8]Cost Price'!I19*(SkyLightTradeMarkUo)+SkyLightLabour+IF(I$3&gt;1.2,SkyLightLabourLarge)</f>
        <v>105.41372333333332</v>
      </c>
      <c r="J19" s="185">
        <f>'[8]Cost Price'!J19+'[8]Cost Price'!J19*(SkyLightTradeMarkUo)+SkyLightLabour+IF(J$3&gt;1.2,SkyLightLabourLarge)</f>
        <v>113.57541933333333</v>
      </c>
      <c r="K19" s="184">
        <f>'[8]Cost Price'!K19+'[8]Cost Price'!K19*(SkyLightTradeMarkUo)+SkyLightLabour+IF(K$3&gt;1.2,SkyLightLabourLarge)</f>
        <v>122.55175533333333</v>
      </c>
      <c r="L19" s="185">
        <f>'[8]Cost Price'!L19+'[8]Cost Price'!L19*(SkyLightTradeMarkUo)+SkyLightLabour+IF(L$3&gt;1.2,SkyLightLabourLarge)</f>
        <v>134.54005133333337</v>
      </c>
      <c r="M19" s="184">
        <f>'[8]Cost Price'!M19+'[8]Cost Price'!M19*(SkyLightTradeMarkUo)+SkyLightLabour+IF(M$3&gt;1.2,SkyLightLabourLarge)</f>
        <v>142.52834733333333</v>
      </c>
    </row>
    <row r="20" spans="1:13" x14ac:dyDescent="0.25">
      <c r="A20" s="322">
        <v>3</v>
      </c>
      <c r="B20" s="323">
        <f t="shared" si="3"/>
        <v>118.11023622047244</v>
      </c>
      <c r="C20" s="329">
        <f>'[8]Cost Price'!C20+'[8]Cost Price'!C20*(SkyLightTradeMarkUo)+SkyLightLabour+IF(C$3&gt;1.2,SkyLightLabourLarge)</f>
        <v>59.136473333333349</v>
      </c>
      <c r="D20" s="185">
        <f>'[8]Cost Price'!D20+'[8]Cost Price'!D20*(SkyLightTradeMarkUo)+SkyLightLabour+IF(D$3&gt;1.2,SkyLightLabourLarge)</f>
        <v>68.307873333333347</v>
      </c>
      <c r="E20" s="184">
        <f>'[8]Cost Price'!E20+'[8]Cost Price'!E20*(SkyLightTradeMarkUo)+SkyLightLabour+IF(E$3&gt;1.2,SkyLightLabourLarge)</f>
        <v>80.583133333333336</v>
      </c>
      <c r="F20" s="185">
        <f>'[8]Cost Price'!F20+'[8]Cost Price'!F20*(SkyLightTradeMarkUo)+SkyLightLabour+IF(F$3&gt;1.2,SkyLightLabourLarge)</f>
        <v>89.754533333333328</v>
      </c>
      <c r="G20" s="184">
        <f>'[8]Cost Price'!G20+'[8]Cost Price'!G20*(SkyLightTradeMarkUo)+SkyLightLabour+IF(G$3&gt;1.2,SkyLightLabourLarge)</f>
        <v>99.91397333333336</v>
      </c>
      <c r="H20" s="185">
        <f>'[8]Cost Price'!H20+'[8]Cost Price'!H20*(SkyLightTradeMarkUo)+SkyLightLabour+IF(H$3&gt;1.2,SkyLightLabourLarge)</f>
        <v>109.08537333333334</v>
      </c>
      <c r="I20" s="184">
        <f>'[8]Cost Price'!I20+'[8]Cost Price'!I20*(SkyLightTradeMarkUo)+SkyLightLabour+IF(I$3&gt;1.2,SkyLightLabourLarge)</f>
        <v>118.25677333333336</v>
      </c>
      <c r="J20" s="185">
        <f>'[8]Cost Price'!J20+'[8]Cost Price'!J20*(SkyLightTradeMarkUo)+SkyLightLabour+IF(J$3&gt;1.2,SkyLightLabourLarge)</f>
        <v>127.60157333333335</v>
      </c>
      <c r="K20" s="184">
        <f>'[8]Cost Price'!K20+'[8]Cost Price'!K20*(SkyLightTradeMarkUo)+SkyLightLabour+IF(K$3&gt;1.2,SkyLightLabourLarge)</f>
        <v>137.76101333333335</v>
      </c>
      <c r="L20" s="185">
        <f>'[8]Cost Price'!L20+'[8]Cost Price'!L20*(SkyLightTradeMarkUo)+SkyLightLabour+IF(L$3&gt;1.2,SkyLightLabourLarge)</f>
        <v>150.93241333333336</v>
      </c>
      <c r="M20" s="184">
        <f>'[8]Cost Price'!M20+'[8]Cost Price'!M20*(SkyLightTradeMarkUo)+SkyLightLabour+IF(M$3&gt;1.2,SkyLightLabourLarge)</f>
        <v>160.10381333333333</v>
      </c>
    </row>
    <row r="22" spans="1:13" x14ac:dyDescent="0.25">
      <c r="A22" s="300" t="s">
        <v>874</v>
      </c>
      <c r="B22"/>
      <c r="C22"/>
      <c r="D22"/>
      <c r="E22"/>
      <c r="F22"/>
      <c r="G22"/>
      <c r="H22"/>
      <c r="I22"/>
    </row>
    <row r="23" spans="1:13" x14ac:dyDescent="0.25">
      <c r="A23" s="301" t="s">
        <v>875</v>
      </c>
      <c r="B23"/>
      <c r="C23"/>
      <c r="D23"/>
      <c r="E23"/>
      <c r="F23"/>
      <c r="G23"/>
      <c r="H23"/>
      <c r="I23"/>
    </row>
    <row r="24" spans="1:13" x14ac:dyDescent="0.25">
      <c r="A24" s="301" t="s">
        <v>876</v>
      </c>
      <c r="B24"/>
      <c r="C24"/>
      <c r="D24"/>
      <c r="E24"/>
      <c r="F24"/>
      <c r="G24"/>
      <c r="H24"/>
      <c r="I24"/>
    </row>
    <row r="25" spans="1:13" x14ac:dyDescent="0.25">
      <c r="A25" s="301" t="s">
        <v>877</v>
      </c>
      <c r="B25"/>
      <c r="C25"/>
      <c r="D25"/>
      <c r="E25"/>
      <c r="F25"/>
      <c r="G25"/>
      <c r="H25"/>
      <c r="I25"/>
    </row>
    <row r="26" spans="1:13" x14ac:dyDescent="0.25">
      <c r="A26" s="301" t="s">
        <v>878</v>
      </c>
      <c r="B26"/>
      <c r="C26"/>
      <c r="D26"/>
      <c r="E26"/>
      <c r="F26"/>
      <c r="G26"/>
      <c r="H26"/>
      <c r="I26"/>
    </row>
    <row r="27" spans="1:13" x14ac:dyDescent="0.25">
      <c r="A27" s="301" t="s">
        <v>879</v>
      </c>
      <c r="B27"/>
      <c r="C27"/>
      <c r="D27"/>
      <c r="E27"/>
      <c r="F27"/>
      <c r="G27"/>
      <c r="H27"/>
      <c r="I27"/>
    </row>
    <row r="28" spans="1:13" x14ac:dyDescent="0.25">
      <c r="A28" s="301" t="s">
        <v>880</v>
      </c>
      <c r="B28"/>
      <c r="C28"/>
      <c r="D28"/>
      <c r="E28"/>
      <c r="F28"/>
      <c r="G28"/>
      <c r="H28"/>
      <c r="I28"/>
    </row>
    <row r="29" spans="1:13" x14ac:dyDescent="0.25">
      <c r="A29" s="300" t="s">
        <v>881</v>
      </c>
      <c r="B29"/>
      <c r="C29"/>
      <c r="D29"/>
      <c r="E29"/>
      <c r="F29"/>
      <c r="G29"/>
      <c r="H29"/>
      <c r="I29"/>
    </row>
    <row r="30" spans="1:13" x14ac:dyDescent="0.25">
      <c r="A30" s="204" t="s">
        <v>909</v>
      </c>
      <c r="B30"/>
      <c r="C30"/>
      <c r="D30"/>
      <c r="E30"/>
      <c r="F30"/>
      <c r="G30"/>
      <c r="H30"/>
      <c r="I30"/>
    </row>
    <row r="31" spans="1:13" x14ac:dyDescent="0.25">
      <c r="A31"/>
      <c r="B31"/>
      <c r="C31"/>
      <c r="D31"/>
      <c r="E31"/>
      <c r="F31"/>
      <c r="G31"/>
      <c r="H31"/>
      <c r="I31"/>
    </row>
    <row r="32" spans="1:13" x14ac:dyDescent="0.25">
      <c r="A32" s="55" t="s">
        <v>882</v>
      </c>
      <c r="B32"/>
      <c r="C32"/>
      <c r="D32"/>
      <c r="E32"/>
      <c r="F32"/>
      <c r="G32"/>
      <c r="H32"/>
      <c r="I32"/>
    </row>
    <row r="33" spans="1:11" x14ac:dyDescent="0.25">
      <c r="A33"/>
      <c r="B33"/>
      <c r="C33"/>
      <c r="D33"/>
      <c r="E33"/>
      <c r="F33"/>
      <c r="G33"/>
      <c r="H33"/>
      <c r="I33"/>
      <c r="K33" s="55" t="s">
        <v>884</v>
      </c>
    </row>
    <row r="34" spans="1:11" x14ac:dyDescent="0.25">
      <c r="A34"/>
      <c r="B34"/>
      <c r="C34"/>
      <c r="D34"/>
      <c r="E34"/>
      <c r="F34"/>
      <c r="G34"/>
      <c r="H34"/>
      <c r="I34"/>
      <c r="J34" s="176"/>
      <c r="K34" s="330" t="s">
        <v>910</v>
      </c>
    </row>
    <row r="35" spans="1:11" x14ac:dyDescent="0.25">
      <c r="A35"/>
      <c r="B35"/>
      <c r="C35"/>
      <c r="D35"/>
      <c r="E35"/>
      <c r="F35"/>
      <c r="G35"/>
      <c r="H35"/>
      <c r="I35"/>
      <c r="K35" s="330" t="s">
        <v>911</v>
      </c>
    </row>
    <row r="36" spans="1:11" x14ac:dyDescent="0.25">
      <c r="A36"/>
      <c r="B36"/>
      <c r="C36"/>
      <c r="D36"/>
      <c r="E36"/>
      <c r="F36"/>
      <c r="G36"/>
      <c r="H36"/>
      <c r="I36"/>
    </row>
    <row r="37" spans="1:11" x14ac:dyDescent="0.25">
      <c r="A37"/>
      <c r="B37"/>
      <c r="C37"/>
      <c r="D37"/>
      <c r="E37"/>
      <c r="F37"/>
      <c r="G37"/>
      <c r="H37"/>
      <c r="I37"/>
    </row>
    <row r="38" spans="1:11" x14ac:dyDescent="0.25">
      <c r="A38"/>
      <c r="B38"/>
      <c r="C38"/>
      <c r="D38"/>
      <c r="E38"/>
      <c r="F38"/>
      <c r="G38"/>
      <c r="H38"/>
      <c r="I38"/>
    </row>
    <row r="39" spans="1:11" x14ac:dyDescent="0.25">
      <c r="A39"/>
      <c r="B39"/>
      <c r="C39"/>
      <c r="D39"/>
      <c r="E39"/>
      <c r="F39"/>
      <c r="G39"/>
      <c r="H39"/>
      <c r="I39"/>
    </row>
    <row r="40" spans="1:11" x14ac:dyDescent="0.25">
      <c r="A40"/>
      <c r="B40"/>
      <c r="C40"/>
      <c r="D40"/>
      <c r="E40"/>
      <c r="F40"/>
      <c r="G40"/>
      <c r="H40"/>
      <c r="I40"/>
    </row>
    <row r="41" spans="1:11" x14ac:dyDescent="0.25">
      <c r="A41"/>
      <c r="B41"/>
      <c r="C41"/>
      <c r="D41"/>
      <c r="E41"/>
      <c r="F41"/>
      <c r="G41"/>
      <c r="H41"/>
      <c r="I41"/>
    </row>
    <row r="42" spans="1:11" x14ac:dyDescent="0.25">
      <c r="A42"/>
      <c r="B42"/>
      <c r="C42"/>
      <c r="D42"/>
      <c r="E42"/>
      <c r="F42"/>
      <c r="G42"/>
      <c r="H42"/>
      <c r="I42"/>
      <c r="K42" s="209" t="s">
        <v>912</v>
      </c>
    </row>
    <row r="43" spans="1:11" x14ac:dyDescent="0.25">
      <c r="A43"/>
      <c r="B43"/>
      <c r="C43"/>
      <c r="D43"/>
      <c r="E43"/>
      <c r="F43"/>
      <c r="G43"/>
      <c r="H43"/>
      <c r="I43"/>
    </row>
    <row r="44" spans="1:11" x14ac:dyDescent="0.25">
      <c r="A44"/>
      <c r="B44"/>
      <c r="C44"/>
      <c r="D44"/>
      <c r="E44"/>
      <c r="F44"/>
      <c r="G44"/>
      <c r="H44"/>
      <c r="I44"/>
    </row>
    <row r="45" spans="1:11" x14ac:dyDescent="0.25">
      <c r="A45" s="571" t="s">
        <v>913</v>
      </c>
      <c r="B45" s="571"/>
      <c r="C45" s="571"/>
      <c r="D45" s="496" t="s">
        <v>914</v>
      </c>
      <c r="E45" s="496"/>
      <c r="F45" s="496"/>
      <c r="G45" s="496" t="s">
        <v>915</v>
      </c>
      <c r="H45" s="496"/>
      <c r="I45" s="496"/>
    </row>
    <row r="46" spans="1:11" x14ac:dyDescent="0.25">
      <c r="A46"/>
      <c r="B46"/>
      <c r="C46"/>
      <c r="D46" s="303"/>
      <c r="E46" s="331">
        <v>7.5</v>
      </c>
      <c r="F46" s="52"/>
      <c r="G46" s="52"/>
      <c r="H46" s="302">
        <v>7.5</v>
      </c>
      <c r="I46" s="52"/>
    </row>
    <row r="47" spans="1:11" x14ac:dyDescent="0.25">
      <c r="A47" s="176"/>
      <c r="B47"/>
      <c r="C47"/>
      <c r="D47" s="496" t="s">
        <v>916</v>
      </c>
      <c r="E47" s="496"/>
      <c r="F47" s="496"/>
      <c r="G47" s="496" t="s">
        <v>916</v>
      </c>
      <c r="H47" s="496"/>
      <c r="I47" s="496"/>
    </row>
    <row r="48" spans="1:11" x14ac:dyDescent="0.25">
      <c r="A48" s="204"/>
      <c r="B48"/>
      <c r="C48"/>
      <c r="D48"/>
      <c r="E48"/>
      <c r="F48"/>
      <c r="G48"/>
      <c r="H48"/>
      <c r="I48"/>
    </row>
    <row r="49" spans="1:10" x14ac:dyDescent="0.25">
      <c r="A49" s="204"/>
      <c r="B49"/>
      <c r="C49"/>
      <c r="D49"/>
      <c r="E49"/>
      <c r="F49" s="176"/>
      <c r="G49" s="301" t="s">
        <v>917</v>
      </c>
      <c r="H49"/>
      <c r="I49"/>
    </row>
    <row r="50" spans="1:10" x14ac:dyDescent="0.25">
      <c r="A50" s="204"/>
      <c r="B50"/>
      <c r="C50"/>
      <c r="D50"/>
      <c r="E50"/>
      <c r="F50" s="176"/>
      <c r="G50" s="204" t="s">
        <v>918</v>
      </c>
      <c r="H50"/>
      <c r="I50"/>
    </row>
    <row r="51" spans="1:10" x14ac:dyDescent="0.25">
      <c r="A51"/>
      <c r="B51"/>
      <c r="C51"/>
      <c r="D51"/>
      <c r="E51"/>
      <c r="F51"/>
      <c r="G51"/>
      <c r="H51"/>
      <c r="I51"/>
    </row>
    <row r="52" spans="1:10" x14ac:dyDescent="0.25">
      <c r="A52"/>
      <c r="B52"/>
      <c r="C52"/>
      <c r="D52"/>
      <c r="E52"/>
      <c r="F52"/>
      <c r="G52" s="204" t="s">
        <v>261</v>
      </c>
      <c r="H52" s="304">
        <v>9.99</v>
      </c>
      <c r="I52" s="204" t="s">
        <v>919</v>
      </c>
      <c r="J52" s="304">
        <v>11.99</v>
      </c>
    </row>
    <row r="53" spans="1:10" x14ac:dyDescent="0.25">
      <c r="A53" s="55" t="s">
        <v>13</v>
      </c>
      <c r="B53"/>
      <c r="C53"/>
      <c r="D53"/>
      <c r="E53"/>
      <c r="F53"/>
      <c r="G53"/>
      <c r="H53"/>
      <c r="I53"/>
    </row>
    <row r="54" spans="1:10" s="151" customFormat="1" x14ac:dyDescent="0.25">
      <c r="A54" s="570" t="s">
        <v>920</v>
      </c>
      <c r="B54" s="570"/>
      <c r="C54" s="207" t="s">
        <v>887</v>
      </c>
      <c r="D54" s="332">
        <v>1.0900000000000001</v>
      </c>
      <c r="E54" s="207" t="s">
        <v>888</v>
      </c>
      <c r="F54" s="332">
        <v>2.2999999999999998</v>
      </c>
      <c r="G54" s="207"/>
      <c r="H54" s="205" t="s">
        <v>889</v>
      </c>
      <c r="I54" s="332">
        <v>2.2999999999999998</v>
      </c>
    </row>
    <row r="55" spans="1:10" s="151" customFormat="1" x14ac:dyDescent="0.25">
      <c r="A55" s="204"/>
      <c r="B55"/>
      <c r="C55"/>
      <c r="D55"/>
      <c r="E55"/>
      <c r="F55" s="301"/>
      <c r="G55"/>
      <c r="H55"/>
      <c r="I55"/>
    </row>
    <row r="56" spans="1:10" s="151" customFormat="1" x14ac:dyDescent="0.25">
      <c r="A56"/>
      <c r="B56"/>
      <c r="C56"/>
      <c r="D56"/>
      <c r="E56"/>
      <c r="F56" s="176"/>
      <c r="G56" s="176"/>
      <c r="H56" s="176"/>
      <c r="I56" s="176"/>
    </row>
    <row r="57" spans="1:10" s="151" customFormat="1" x14ac:dyDescent="0.25">
      <c r="A57" s="176"/>
      <c r="B57"/>
      <c r="C57"/>
      <c r="D57"/>
      <c r="E57"/>
      <c r="F57"/>
      <c r="G57"/>
      <c r="H57"/>
      <c r="I57"/>
    </row>
    <row r="58" spans="1:10" s="151" customFormat="1" x14ac:dyDescent="0.25">
      <c r="A58"/>
      <c r="B58"/>
      <c r="C58"/>
      <c r="D58"/>
      <c r="E58"/>
      <c r="F58"/>
      <c r="G58"/>
      <c r="H58"/>
      <c r="I58"/>
    </row>
    <row r="59" spans="1:10" s="151" customFormat="1" x14ac:dyDescent="0.25">
      <c r="A59" s="176"/>
      <c r="B59" s="176"/>
      <c r="C59" s="176"/>
      <c r="D59" s="176"/>
      <c r="E59" s="176"/>
      <c r="F59" s="176"/>
      <c r="G59" s="176"/>
      <c r="H59" s="176"/>
      <c r="I59" s="176"/>
    </row>
    <row r="60" spans="1:10" s="151" customFormat="1" x14ac:dyDescent="0.25">
      <c r="A60"/>
      <c r="B60"/>
      <c r="C60"/>
      <c r="D60"/>
      <c r="E60"/>
      <c r="F60"/>
      <c r="G60"/>
      <c r="H60"/>
      <c r="I60"/>
    </row>
    <row r="61" spans="1:10" s="151" customFormat="1" x14ac:dyDescent="0.25">
      <c r="A61"/>
      <c r="B61"/>
      <c r="C61"/>
      <c r="D61"/>
      <c r="E61"/>
      <c r="F61"/>
      <c r="G61"/>
      <c r="H61"/>
      <c r="I61"/>
    </row>
    <row r="62" spans="1:10" s="151" customFormat="1" x14ac:dyDescent="0.25">
      <c r="A62"/>
      <c r="B62"/>
      <c r="C62"/>
      <c r="D62"/>
      <c r="E62"/>
      <c r="F62"/>
      <c r="G62"/>
      <c r="H62"/>
      <c r="I62"/>
    </row>
    <row r="63" spans="1:10" s="151" customFormat="1" x14ac:dyDescent="0.25">
      <c r="A63"/>
      <c r="B63"/>
      <c r="C63"/>
      <c r="D63"/>
      <c r="E63"/>
      <c r="F63"/>
      <c r="G63"/>
      <c r="H63"/>
      <c r="I63"/>
    </row>
  </sheetData>
  <mergeCells count="6">
    <mergeCell ref="A54:B54"/>
    <mergeCell ref="A45:C45"/>
    <mergeCell ref="D45:F45"/>
    <mergeCell ref="G45:I45"/>
    <mergeCell ref="D47:F47"/>
    <mergeCell ref="G47:I47"/>
  </mergeCells>
  <pageMargins left="0.25" right="0.25" top="0.75" bottom="0.75" header="0.3" footer="0.3"/>
  <pageSetup paperSize="9" scale="78" orientation="portrait" r:id="rId1"/>
  <headerFooter>
    <oddHeader>&amp;L&amp;"-,Bold"Pleated Skylight Cell &amp;"-,Regular"
(Rectangular Only)&amp;C&amp;"Arial,Bold"&amp;10Blind Size Limitations:&amp;"Arial,Regular"
Width: 200 - 1400
Drop: 200 - 3000&amp;R&amp;"Arial,Regular"
&amp;10Head Rail Options: White, Brown, Black, Anthracite</oddHeader>
    <oddFooter xml:space="preserve">&amp;LTop fix Brackets as Standard
</oddFooter>
  </headerFooter>
  <drawing r:id="rId2"/>
  <legacyDrawing r:id="rId3"/>
  <oleObjects>
    <mc:AlternateContent xmlns:mc="http://schemas.openxmlformats.org/markup-compatibility/2006">
      <mc:Choice Requires="x14">
        <oleObject shapeId="134145" r:id="rId4">
          <objectPr defaultSize="0" autoPict="0" r:id="rId5">
            <anchor moveWithCells="1">
              <from>
                <xdr:col>2</xdr:col>
                <xdr:colOff>447675</xdr:colOff>
                <xdr:row>21</xdr:row>
                <xdr:rowOff>133350</xdr:rowOff>
              </from>
              <to>
                <xdr:col>7</xdr:col>
                <xdr:colOff>295275</xdr:colOff>
                <xdr:row>25</xdr:row>
                <xdr:rowOff>0</xdr:rowOff>
              </to>
            </anchor>
          </objectPr>
        </oleObject>
      </mc:Choice>
      <mc:Fallback>
        <oleObject shapeId="134145" r:id="rId4"/>
      </mc:Fallback>
    </mc:AlternateContent>
    <mc:AlternateContent xmlns:mc="http://schemas.openxmlformats.org/markup-compatibility/2006">
      <mc:Choice Requires="x14">
        <oleObject shapeId="134146" r:id="rId6">
          <objectPr defaultSize="0" autoPict="0" r:id="rId7">
            <anchor moveWithCells="1">
              <from>
                <xdr:col>10</xdr:col>
                <xdr:colOff>38100</xdr:colOff>
                <xdr:row>35</xdr:row>
                <xdr:rowOff>180975</xdr:rowOff>
              </from>
              <to>
                <xdr:col>12</xdr:col>
                <xdr:colOff>104775</xdr:colOff>
                <xdr:row>40</xdr:row>
                <xdr:rowOff>76200</xdr:rowOff>
              </to>
            </anchor>
          </objectPr>
        </oleObject>
      </mc:Choice>
      <mc:Fallback>
        <oleObject shapeId="134146" r:id="rId6"/>
      </mc:Fallback>
    </mc:AlternateContent>
    <mc:AlternateContent xmlns:mc="http://schemas.openxmlformats.org/markup-compatibility/2006">
      <mc:Choice Requires="x14">
        <oleObject shapeId="134147" r:id="rId8">
          <objectPr defaultSize="0" autoPict="0" r:id="rId9">
            <anchor moveWithCells="1">
              <from>
                <xdr:col>3</xdr:col>
                <xdr:colOff>19050</xdr:colOff>
                <xdr:row>25</xdr:row>
                <xdr:rowOff>104775</xdr:rowOff>
              </from>
              <to>
                <xdr:col>3</xdr:col>
                <xdr:colOff>457200</xdr:colOff>
                <xdr:row>27</xdr:row>
                <xdr:rowOff>161925</xdr:rowOff>
              </to>
            </anchor>
          </objectPr>
        </oleObject>
      </mc:Choice>
      <mc:Fallback>
        <oleObject shapeId="134147" r:id="rId8"/>
      </mc:Fallback>
    </mc:AlternateContent>
    <mc:AlternateContent xmlns:mc="http://schemas.openxmlformats.org/markup-compatibility/2006">
      <mc:Choice Requires="x14">
        <oleObject shapeId="134148" r:id="rId10">
          <objectPr defaultSize="0" autoPict="0" r:id="rId11">
            <anchor moveWithCells="1">
              <from>
                <xdr:col>4</xdr:col>
                <xdr:colOff>228600</xdr:colOff>
                <xdr:row>25</xdr:row>
                <xdr:rowOff>104775</xdr:rowOff>
              </from>
              <to>
                <xdr:col>5</xdr:col>
                <xdr:colOff>47625</xdr:colOff>
                <xdr:row>27</xdr:row>
                <xdr:rowOff>161925</xdr:rowOff>
              </to>
            </anchor>
          </objectPr>
        </oleObject>
      </mc:Choice>
      <mc:Fallback>
        <oleObject shapeId="134148" r:id="rId10"/>
      </mc:Fallback>
    </mc:AlternateContent>
    <mc:AlternateContent xmlns:mc="http://schemas.openxmlformats.org/markup-compatibility/2006">
      <mc:Choice Requires="x14">
        <oleObject shapeId="134149" r:id="rId12">
          <objectPr defaultSize="0" autoPict="0" r:id="rId13">
            <anchor moveWithCells="1">
              <from>
                <xdr:col>5</xdr:col>
                <xdr:colOff>447675</xdr:colOff>
                <xdr:row>25</xdr:row>
                <xdr:rowOff>104775</xdr:rowOff>
              </from>
              <to>
                <xdr:col>6</xdr:col>
                <xdr:colOff>257175</xdr:colOff>
                <xdr:row>27</xdr:row>
                <xdr:rowOff>161925</xdr:rowOff>
              </to>
            </anchor>
          </objectPr>
        </oleObject>
      </mc:Choice>
      <mc:Fallback>
        <oleObject shapeId="134149" r:id="rId12"/>
      </mc:Fallback>
    </mc:AlternateContent>
    <mc:AlternateContent xmlns:mc="http://schemas.openxmlformats.org/markup-compatibility/2006">
      <mc:Choice Requires="x14">
        <oleObject shapeId="134150" r:id="rId14">
          <objectPr defaultSize="0" autoPict="0" r:id="rId15">
            <anchor moveWithCells="1">
              <from>
                <xdr:col>7</xdr:col>
                <xdr:colOff>28575</xdr:colOff>
                <xdr:row>25</xdr:row>
                <xdr:rowOff>104775</xdr:rowOff>
              </from>
              <to>
                <xdr:col>7</xdr:col>
                <xdr:colOff>466725</xdr:colOff>
                <xdr:row>27</xdr:row>
                <xdr:rowOff>161925</xdr:rowOff>
              </to>
            </anchor>
          </objectPr>
        </oleObject>
      </mc:Choice>
      <mc:Fallback>
        <oleObject shapeId="134150" r:id="rId14"/>
      </mc:Fallback>
    </mc:AlternateContent>
    <mc:AlternateContent xmlns:mc="http://schemas.openxmlformats.org/markup-compatibility/2006">
      <mc:Choice Requires="x14">
        <oleObject shapeId="134151" r:id="rId16">
          <objectPr defaultSize="0" autoPict="0" r:id="rId17">
            <anchor moveWithCells="1">
              <from>
                <xdr:col>8</xdr:col>
                <xdr:colOff>200025</xdr:colOff>
                <xdr:row>25</xdr:row>
                <xdr:rowOff>114300</xdr:rowOff>
              </from>
              <to>
                <xdr:col>9</xdr:col>
                <xdr:colOff>19050</xdr:colOff>
                <xdr:row>27</xdr:row>
                <xdr:rowOff>161925</xdr:rowOff>
              </to>
            </anchor>
          </objectPr>
        </oleObject>
      </mc:Choice>
      <mc:Fallback>
        <oleObject shapeId="134151" r:id="rId16"/>
      </mc:Fallback>
    </mc:AlternateContent>
    <mc:AlternateContent xmlns:mc="http://schemas.openxmlformats.org/markup-compatibility/2006">
      <mc:Choice Requires="x14">
        <oleObject shapeId="134152" r:id="rId18">
          <objectPr defaultSize="0" autoPict="0" r:id="rId19">
            <anchor moveWithCells="1">
              <from>
                <xdr:col>9</xdr:col>
                <xdr:colOff>390525</xdr:colOff>
                <xdr:row>25</xdr:row>
                <xdr:rowOff>104775</xdr:rowOff>
              </from>
              <to>
                <xdr:col>10</xdr:col>
                <xdr:colOff>209550</xdr:colOff>
                <xdr:row>27</xdr:row>
                <xdr:rowOff>152400</xdr:rowOff>
              </to>
            </anchor>
          </objectPr>
        </oleObject>
      </mc:Choice>
      <mc:Fallback>
        <oleObject shapeId="134152" r:id="rId18"/>
      </mc:Fallback>
    </mc:AlternateContent>
    <mc:AlternateContent xmlns:mc="http://schemas.openxmlformats.org/markup-compatibility/2006">
      <mc:Choice Requires="x14">
        <oleObject shapeId="134153" r:id="rId20">
          <objectPr defaultSize="0" autoPict="0" r:id="rId21">
            <anchor moveWithCells="1">
              <from>
                <xdr:col>10</xdr:col>
                <xdr:colOff>38100</xdr:colOff>
                <xdr:row>42</xdr:row>
                <xdr:rowOff>95250</xdr:rowOff>
              </from>
              <to>
                <xdr:col>12</xdr:col>
                <xdr:colOff>171450</xdr:colOff>
                <xdr:row>47</xdr:row>
                <xdr:rowOff>123825</xdr:rowOff>
              </to>
            </anchor>
          </objectPr>
        </oleObject>
      </mc:Choice>
      <mc:Fallback>
        <oleObject shapeId="134153" r:id="rId20"/>
      </mc:Fallback>
    </mc:AlternateContent>
    <mc:AlternateContent xmlns:mc="http://schemas.openxmlformats.org/markup-compatibility/2006">
      <mc:Choice Requires="x14">
        <oleObject shapeId="134154" r:id="rId22">
          <objectPr defaultSize="0" autoPict="0" r:id="rId23">
            <anchor moveWithCells="1">
              <from>
                <xdr:col>0</xdr:col>
                <xdr:colOff>266700</xdr:colOff>
                <xdr:row>54</xdr:row>
                <xdr:rowOff>180975</xdr:rowOff>
              </from>
              <to>
                <xdr:col>2</xdr:col>
                <xdr:colOff>9525</xdr:colOff>
                <xdr:row>57</xdr:row>
                <xdr:rowOff>180975</xdr:rowOff>
              </to>
            </anchor>
          </objectPr>
        </oleObject>
      </mc:Choice>
      <mc:Fallback>
        <oleObject shapeId="134154" r:id="rId22"/>
      </mc:Fallback>
    </mc:AlternateContent>
    <mc:AlternateContent xmlns:mc="http://schemas.openxmlformats.org/markup-compatibility/2006">
      <mc:Choice Requires="x14">
        <oleObject shapeId="134155" r:id="rId24">
          <objectPr defaultSize="0" autoPict="0" r:id="rId25">
            <anchor moveWithCells="1">
              <from>
                <xdr:col>2</xdr:col>
                <xdr:colOff>523875</xdr:colOff>
                <xdr:row>54</xdr:row>
                <xdr:rowOff>114300</xdr:rowOff>
              </from>
              <to>
                <xdr:col>3</xdr:col>
                <xdr:colOff>600075</xdr:colOff>
                <xdr:row>58</xdr:row>
                <xdr:rowOff>38100</xdr:rowOff>
              </to>
            </anchor>
          </objectPr>
        </oleObject>
      </mc:Choice>
      <mc:Fallback>
        <oleObject shapeId="134155" r:id="rId24"/>
      </mc:Fallback>
    </mc:AlternateContent>
    <mc:AlternateContent xmlns:mc="http://schemas.openxmlformats.org/markup-compatibility/2006">
      <mc:Choice Requires="x14">
        <oleObject shapeId="134156" r:id="rId26">
          <objectPr defaultSize="0" autoPict="0" r:id="rId27">
            <anchor moveWithCells="1">
              <from>
                <xdr:col>4</xdr:col>
                <xdr:colOff>609600</xdr:colOff>
                <xdr:row>54</xdr:row>
                <xdr:rowOff>104775</xdr:rowOff>
              </from>
              <to>
                <xdr:col>6</xdr:col>
                <xdr:colOff>171450</xdr:colOff>
                <xdr:row>58</xdr:row>
                <xdr:rowOff>38100</xdr:rowOff>
              </to>
            </anchor>
          </objectPr>
        </oleObject>
      </mc:Choice>
      <mc:Fallback>
        <oleObject shapeId="134156" r:id="rId26"/>
      </mc:Fallback>
    </mc:AlternateContent>
    <mc:AlternateContent xmlns:mc="http://schemas.openxmlformats.org/markup-compatibility/2006">
      <mc:Choice Requires="x14">
        <oleObject shapeId="134157" r:id="rId28">
          <objectPr defaultSize="0" autoPict="0" r:id="rId29">
            <anchor moveWithCells="1">
              <from>
                <xdr:col>7</xdr:col>
                <xdr:colOff>323850</xdr:colOff>
                <xdr:row>54</xdr:row>
                <xdr:rowOff>152400</xdr:rowOff>
              </from>
              <to>
                <xdr:col>9</xdr:col>
                <xdr:colOff>0</xdr:colOff>
                <xdr:row>58</xdr:row>
                <xdr:rowOff>66675</xdr:rowOff>
              </to>
            </anchor>
          </objectPr>
        </oleObject>
      </mc:Choice>
      <mc:Fallback>
        <oleObject shapeId="134157" r:id="rId28"/>
      </mc:Fallback>
    </mc:AlternateContent>
  </oleObjec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B3AD-C51F-4CAB-8C83-28CF389F8B9C}">
  <dimension ref="A1:M63"/>
  <sheetViews>
    <sheetView view="pageBreakPreview" zoomScaleNormal="100" zoomScaleSheetLayoutView="100" workbookViewId="0">
      <selection activeCell="Q26" sqref="Q26"/>
    </sheetView>
  </sheetViews>
  <sheetFormatPr defaultColWidth="9.140625" defaultRowHeight="15.75" x14ac:dyDescent="0.25"/>
  <cols>
    <col min="1" max="1" width="6.85546875" style="151" customWidth="1"/>
    <col min="2" max="2" width="10.28515625" style="151" bestFit="1" customWidth="1"/>
    <col min="3" max="13" width="9.28515625" style="151" bestFit="1" customWidth="1"/>
    <col min="14" max="16384" width="9.140625" style="176"/>
  </cols>
  <sheetData>
    <row r="1" spans="1:13" x14ac:dyDescent="0.25">
      <c r="A1" s="175" t="s">
        <v>589</v>
      </c>
      <c r="B1" s="176"/>
    </row>
    <row r="2" spans="1:13" x14ac:dyDescent="0.25">
      <c r="A2" s="176"/>
      <c r="B2" s="313"/>
    </row>
    <row r="3" spans="1:13" x14ac:dyDescent="0.25">
      <c r="A3" s="314" t="s">
        <v>10</v>
      </c>
      <c r="B3" s="315" t="s">
        <v>302</v>
      </c>
      <c r="C3" s="316">
        <v>0.4</v>
      </c>
      <c r="D3" s="317">
        <v>0.5</v>
      </c>
      <c r="E3" s="317">
        <v>0.6</v>
      </c>
      <c r="F3" s="317">
        <v>0.7</v>
      </c>
      <c r="G3" s="317">
        <v>0.8</v>
      </c>
      <c r="H3" s="317">
        <v>0.9</v>
      </c>
      <c r="I3" s="317">
        <v>1</v>
      </c>
      <c r="J3" s="317">
        <v>1.1000000000000001</v>
      </c>
      <c r="K3" s="317">
        <v>1.2</v>
      </c>
      <c r="L3" s="317">
        <v>1.3</v>
      </c>
      <c r="M3" s="317">
        <v>1.4</v>
      </c>
    </row>
    <row r="4" spans="1:13" x14ac:dyDescent="0.25">
      <c r="A4" s="318" t="s">
        <v>525</v>
      </c>
      <c r="B4" s="319" t="s">
        <v>246</v>
      </c>
      <c r="C4" s="320">
        <f t="shared" ref="C4:M4" si="0">CONVERT(C3,"m","in")</f>
        <v>15.748031496062993</v>
      </c>
      <c r="D4" s="321">
        <f t="shared" si="0"/>
        <v>19.685039370078741</v>
      </c>
      <c r="E4" s="321">
        <f t="shared" si="0"/>
        <v>23.622047244094489</v>
      </c>
      <c r="F4" s="321">
        <f t="shared" si="0"/>
        <v>27.559055118110237</v>
      </c>
      <c r="G4" s="321">
        <f t="shared" si="0"/>
        <v>31.496062992125985</v>
      </c>
      <c r="H4" s="321">
        <f t="shared" si="0"/>
        <v>35.433070866141733</v>
      </c>
      <c r="I4" s="321">
        <f t="shared" si="0"/>
        <v>39.370078740157481</v>
      </c>
      <c r="J4" s="321">
        <f t="shared" si="0"/>
        <v>43.30708661417323</v>
      </c>
      <c r="K4" s="321">
        <f t="shared" si="0"/>
        <v>47.244094488188978</v>
      </c>
      <c r="L4" s="321">
        <f t="shared" si="0"/>
        <v>51.181102362204726</v>
      </c>
      <c r="M4" s="321">
        <f t="shared" si="0"/>
        <v>55.118110236220474</v>
      </c>
    </row>
    <row r="5" spans="1:13" x14ac:dyDescent="0.25">
      <c r="A5" s="322">
        <v>0.6</v>
      </c>
      <c r="B5" s="323">
        <f t="shared" ref="B5:B10" si="1">CONVERT(A5,"m","in")</f>
        <v>23.622047244094489</v>
      </c>
      <c r="C5" s="324">
        <f>'Cell SkyLight C'!C5*(1-Sumary!$B$48)</f>
        <v>29.638805064</v>
      </c>
      <c r="D5" s="324">
        <f>'Cell SkyLight C'!D5*(1-Sumary!$B$48)</f>
        <v>32.59747788</v>
      </c>
      <c r="E5" s="324">
        <f>'Cell SkyLight C'!E5*(1-Sumary!$B$48)</f>
        <v>36.308047776000002</v>
      </c>
      <c r="F5" s="324">
        <f>'Cell SkyLight C'!F5*(1-Sumary!$B$48)</f>
        <v>39.266720591999999</v>
      </c>
      <c r="G5" s="324">
        <f>'Cell SkyLight C'!G5*(1-Sumary!$B$48)</f>
        <v>43.203553008000007</v>
      </c>
      <c r="H5" s="324">
        <f>'Cell SkyLight C'!H5*(1-Sumary!$B$48)</f>
        <v>46.162225824000004</v>
      </c>
      <c r="I5" s="324">
        <f>'Cell SkyLight C'!I5*(1-Sumary!$B$48)</f>
        <v>49.120898640000007</v>
      </c>
      <c r="J5" s="324">
        <f>'Cell SkyLight C'!J5*(1-Sumary!$B$48)</f>
        <v>52.251237456000013</v>
      </c>
      <c r="K5" s="324">
        <f>'Cell SkyLight C'!K5*(1-Sumary!$B$48)</f>
        <v>56.188069871999993</v>
      </c>
      <c r="L5" s="324">
        <f>'Cell SkyLight C'!L5*(1-Sumary!$B$48)</f>
        <v>63.106742687999997</v>
      </c>
      <c r="M5" s="324">
        <f>'Cell SkyLight C'!M5*(1-Sumary!$B$48)</f>
        <v>66.065415503999986</v>
      </c>
    </row>
    <row r="6" spans="1:13" x14ac:dyDescent="0.25">
      <c r="A6" s="322">
        <v>1</v>
      </c>
      <c r="B6" s="323">
        <f t="shared" si="1"/>
        <v>39.370078740157481</v>
      </c>
      <c r="C6" s="324">
        <f>'Cell SkyLight C'!C6*(1-Sumary!$B$48)</f>
        <v>32.471161800000004</v>
      </c>
      <c r="D6" s="324">
        <f>'Cell SkyLight C'!D6*(1-Sumary!$B$48)</f>
        <v>36.034251000000005</v>
      </c>
      <c r="E6" s="324">
        <f>'Cell SkyLight C'!E6*(1-Sumary!$B$48)</f>
        <v>40.736058</v>
      </c>
      <c r="F6" s="324">
        <f>'Cell SkyLight C'!F6*(1-Sumary!$B$48)</f>
        <v>44.2991472</v>
      </c>
      <c r="G6" s="324">
        <f>'Cell SkyLight C'!G6*(1-Sumary!$B$48)</f>
        <v>48.840396000000013</v>
      </c>
      <c r="H6" s="324">
        <f>'Cell SkyLight C'!H6*(1-Sumary!$B$48)</f>
        <v>52.403485199999999</v>
      </c>
      <c r="I6" s="324">
        <f>'Cell SkyLight C'!I6*(1-Sumary!$B$48)</f>
        <v>55.966574400000006</v>
      </c>
      <c r="J6" s="324">
        <f>'Cell SkyLight C'!J6*(1-Sumary!$B$48)</f>
        <v>59.701329600000001</v>
      </c>
      <c r="K6" s="324">
        <f>'Cell SkyLight C'!K6*(1-Sumary!$B$48)</f>
        <v>64.242578399999999</v>
      </c>
      <c r="L6" s="324">
        <f>'Cell SkyLight C'!L6*(1-Sumary!$B$48)</f>
        <v>71.7656676</v>
      </c>
      <c r="M6" s="324">
        <f>'Cell SkyLight C'!M6*(1-Sumary!$B$48)</f>
        <v>75.328756799999979</v>
      </c>
    </row>
    <row r="7" spans="1:13" x14ac:dyDescent="0.25">
      <c r="A7" s="322">
        <v>1.5</v>
      </c>
      <c r="B7" s="323">
        <f t="shared" si="1"/>
        <v>59.055118110236222</v>
      </c>
      <c r="C7" s="324">
        <f>'Cell SkyLight C'!C7*(1-Sumary!$B$48)</f>
        <v>36.978659520000008</v>
      </c>
      <c r="D7" s="324">
        <f>'Cell SkyLight C'!D7*(1-Sumary!$B$48)</f>
        <v>41.297269200000009</v>
      </c>
      <c r="E7" s="324">
        <f>'Cell SkyLight C'!E7*(1-Sumary!$B$48)</f>
        <v>47.238122579999995</v>
      </c>
      <c r="F7" s="324">
        <f>'Cell SkyLight C'!F7*(1-Sumary!$B$48)</f>
        <v>51.556732260000004</v>
      </c>
      <c r="G7" s="324">
        <f>'Cell SkyLight C'!G7*(1-Sumary!$B$48)</f>
        <v>56.853501540000011</v>
      </c>
      <c r="H7" s="324">
        <f>'Cell SkyLight C'!H7*(1-Sumary!$B$48)</f>
        <v>61.172111219999998</v>
      </c>
      <c r="I7" s="324">
        <f>'Cell SkyLight C'!I7*(1-Sumary!$B$48)</f>
        <v>65.490720900000014</v>
      </c>
      <c r="J7" s="324">
        <f>'Cell SkyLight C'!J7*(1-Sumary!$B$48)</f>
        <v>69.98099658000001</v>
      </c>
      <c r="K7" s="324">
        <f>'Cell SkyLight C'!K7*(1-Sumary!$B$48)</f>
        <v>75.277765859999988</v>
      </c>
      <c r="L7" s="324">
        <f>'Cell SkyLight C'!L7*(1-Sumary!$B$48)</f>
        <v>83.556375540000005</v>
      </c>
      <c r="M7" s="324">
        <f>'Cell SkyLight C'!M7*(1-Sumary!$B$48)</f>
        <v>87.874985219999971</v>
      </c>
    </row>
    <row r="8" spans="1:13" x14ac:dyDescent="0.25">
      <c r="A8" s="322">
        <v>2</v>
      </c>
      <c r="B8" s="323">
        <f t="shared" si="1"/>
        <v>78.740157480314963</v>
      </c>
      <c r="C8" s="324">
        <f>'Cell SkyLight C'!C8*(1-Sumary!$B$48)</f>
        <v>41.486157240000004</v>
      </c>
      <c r="D8" s="324">
        <f>'Cell SkyLight C'!D8*(1-Sumary!$B$48)</f>
        <v>46.5602874</v>
      </c>
      <c r="E8" s="324">
        <f>'Cell SkyLight C'!E8*(1-Sumary!$B$48)</f>
        <v>53.740187159999998</v>
      </c>
      <c r="F8" s="324">
        <f>'Cell SkyLight C'!F8*(1-Sumary!$B$48)</f>
        <v>58.814317320000001</v>
      </c>
      <c r="G8" s="324">
        <f>'Cell SkyLight C'!G8*(1-Sumary!$B$48)</f>
        <v>64.866607080000009</v>
      </c>
      <c r="H8" s="324">
        <f>'Cell SkyLight C'!H8*(1-Sumary!$B$48)</f>
        <v>69.940737240000004</v>
      </c>
      <c r="I8" s="324">
        <f>'Cell SkyLight C'!I8*(1-Sumary!$B$48)</f>
        <v>75.0148674</v>
      </c>
      <c r="J8" s="324">
        <f>'Cell SkyLight C'!J8*(1-Sumary!$B$48)</f>
        <v>80.260663559999998</v>
      </c>
      <c r="K8" s="324">
        <f>'Cell SkyLight C'!K8*(1-Sumary!$B$48)</f>
        <v>86.312953319999991</v>
      </c>
      <c r="L8" s="324">
        <f>'Cell SkyLight C'!L8*(1-Sumary!$B$48)</f>
        <v>95.347083480000009</v>
      </c>
      <c r="M8" s="324">
        <f>'Cell SkyLight C'!M8*(1-Sumary!$B$48)</f>
        <v>100.42121363999999</v>
      </c>
    </row>
    <row r="9" spans="1:13" x14ac:dyDescent="0.25">
      <c r="A9" s="322">
        <v>2.5</v>
      </c>
      <c r="B9" s="323">
        <f t="shared" si="1"/>
        <v>98.425196850393704</v>
      </c>
      <c r="C9" s="324">
        <f>'Cell SkyLight C'!C9*(1-Sumary!$B$48)</f>
        <v>45.026603160000015</v>
      </c>
      <c r="D9" s="324">
        <f>'Cell SkyLight C'!D9*(1-Sumary!$B$48)</f>
        <v>50.856253800000005</v>
      </c>
      <c r="E9" s="324">
        <f>'Cell SkyLight C'!E9*(1-Sumary!$B$48)</f>
        <v>59.27519994</v>
      </c>
      <c r="F9" s="324">
        <f>'Cell SkyLight C'!F9*(1-Sumary!$B$48)</f>
        <v>65.10485057999999</v>
      </c>
      <c r="G9" s="324">
        <f>'Cell SkyLight C'!G9*(1-Sumary!$B$48)</f>
        <v>71.912660820000013</v>
      </c>
      <c r="H9" s="324">
        <f>'Cell SkyLight C'!H9*(1-Sumary!$B$48)</f>
        <v>77.742311459999996</v>
      </c>
      <c r="I9" s="324">
        <f>'Cell SkyLight C'!I9*(1-Sumary!$B$48)</f>
        <v>83.571962099999979</v>
      </c>
      <c r="J9" s="324">
        <f>'Cell SkyLight C'!J9*(1-Sumary!$B$48)</f>
        <v>89.573278739999992</v>
      </c>
      <c r="K9" s="324">
        <f>'Cell SkyLight C'!K9*(1-Sumary!$B$48)</f>
        <v>96.381088979999987</v>
      </c>
      <c r="L9" s="324">
        <f>'Cell SkyLight C'!L9*(1-Sumary!$B$48)</f>
        <v>106.17073962000001</v>
      </c>
      <c r="M9" s="324">
        <f>'Cell SkyLight C'!M9*(1-Sumary!$B$48)</f>
        <v>112.00039025999999</v>
      </c>
    </row>
    <row r="10" spans="1:13" x14ac:dyDescent="0.25">
      <c r="A10" s="322">
        <v>3</v>
      </c>
      <c r="B10" s="323">
        <f t="shared" si="1"/>
        <v>118.11023622047244</v>
      </c>
      <c r="C10" s="324">
        <f>'Cell SkyLight C'!C10*(1-Sumary!$B$48)</f>
        <v>48.567049080000004</v>
      </c>
      <c r="D10" s="324">
        <f>'Cell SkyLight C'!D10*(1-Sumary!$B$48)</f>
        <v>55.152220200000002</v>
      </c>
      <c r="E10" s="324">
        <f>'Cell SkyLight C'!E10*(1-Sumary!$B$48)</f>
        <v>64.810212719999996</v>
      </c>
      <c r="F10" s="324">
        <f>'Cell SkyLight C'!F10*(1-Sumary!$B$48)</f>
        <v>71.395383839999994</v>
      </c>
      <c r="G10" s="324">
        <f>'Cell SkyLight C'!G10*(1-Sumary!$B$48)</f>
        <v>78.958714560000004</v>
      </c>
      <c r="H10" s="324">
        <f>'Cell SkyLight C'!H10*(1-Sumary!$B$48)</f>
        <v>85.543885679999988</v>
      </c>
      <c r="I10" s="324">
        <f>'Cell SkyLight C'!I10*(1-Sumary!$B$48)</f>
        <v>92.129056800000001</v>
      </c>
      <c r="J10" s="324">
        <f>'Cell SkyLight C'!J10*(1-Sumary!$B$48)</f>
        <v>98.885893920000001</v>
      </c>
      <c r="K10" s="324">
        <f>'Cell SkyLight C'!K10*(1-Sumary!$B$48)</f>
        <v>106.44922463999998</v>
      </c>
      <c r="L10" s="324">
        <f>'Cell SkyLight C'!L10*(1-Sumary!$B$48)</f>
        <v>116.99439576</v>
      </c>
      <c r="M10" s="324">
        <f>'Cell SkyLight C'!M10*(1-Sumary!$B$48)</f>
        <v>123.57956687999999</v>
      </c>
    </row>
    <row r="11" spans="1:13" x14ac:dyDescent="0.25">
      <c r="A11" s="208" t="s">
        <v>590</v>
      </c>
    </row>
    <row r="12" spans="1:13" x14ac:dyDescent="0.25">
      <c r="B12" s="327"/>
    </row>
    <row r="13" spans="1:13" x14ac:dyDescent="0.25">
      <c r="A13" s="314" t="s">
        <v>10</v>
      </c>
      <c r="B13" s="328" t="s">
        <v>302</v>
      </c>
      <c r="C13" s="316">
        <v>0.4</v>
      </c>
      <c r="D13" s="317">
        <v>0.5</v>
      </c>
      <c r="E13" s="317">
        <v>0.6</v>
      </c>
      <c r="F13" s="317">
        <v>0.7</v>
      </c>
      <c r="G13" s="317">
        <v>0.8</v>
      </c>
      <c r="H13" s="317">
        <v>0.9</v>
      </c>
      <c r="I13" s="317">
        <v>1</v>
      </c>
      <c r="J13" s="317">
        <v>1.1000000000000001</v>
      </c>
      <c r="K13" s="317">
        <v>1.2</v>
      </c>
      <c r="L13" s="317">
        <v>1.3</v>
      </c>
      <c r="M13" s="317">
        <v>1.4</v>
      </c>
    </row>
    <row r="14" spans="1:13" x14ac:dyDescent="0.25">
      <c r="A14" s="318" t="s">
        <v>525</v>
      </c>
      <c r="B14" s="319" t="s">
        <v>246</v>
      </c>
      <c r="C14" s="320">
        <f t="shared" ref="C14:M14" si="2">CONVERT(C13,"m","in")</f>
        <v>15.748031496062993</v>
      </c>
      <c r="D14" s="321">
        <f t="shared" si="2"/>
        <v>19.685039370078741</v>
      </c>
      <c r="E14" s="321">
        <f t="shared" si="2"/>
        <v>23.622047244094489</v>
      </c>
      <c r="F14" s="321">
        <f t="shared" si="2"/>
        <v>27.559055118110237</v>
      </c>
      <c r="G14" s="321">
        <f t="shared" si="2"/>
        <v>31.496062992125985</v>
      </c>
      <c r="H14" s="321">
        <f t="shared" si="2"/>
        <v>35.433070866141733</v>
      </c>
      <c r="I14" s="321">
        <f t="shared" si="2"/>
        <v>39.370078740157481</v>
      </c>
      <c r="J14" s="321">
        <f t="shared" si="2"/>
        <v>43.30708661417323</v>
      </c>
      <c r="K14" s="321">
        <f t="shared" si="2"/>
        <v>47.244094488188978</v>
      </c>
      <c r="L14" s="321">
        <f t="shared" si="2"/>
        <v>51.181102362204726</v>
      </c>
      <c r="M14" s="321">
        <f t="shared" si="2"/>
        <v>55.118110236220474</v>
      </c>
    </row>
    <row r="15" spans="1:13" x14ac:dyDescent="0.25">
      <c r="A15" s="322">
        <v>0.6</v>
      </c>
      <c r="B15" s="323">
        <f t="shared" ref="B15:B20" si="3">CONVERT(A15,"m","in")</f>
        <v>23.622047244094489</v>
      </c>
      <c r="C15" s="324">
        <f>'Cell SkyLight C'!C15*(1-Sumary!$B$48)</f>
        <v>31.634416968</v>
      </c>
      <c r="D15" s="324">
        <f>'Cell SkyLight C'!D15*(1-Sumary!$B$48)</f>
        <v>35.091992760000004</v>
      </c>
      <c r="E15" s="324">
        <f>'Cell SkyLight C'!E15*(1-Sumary!$B$48)</f>
        <v>39.301465631999996</v>
      </c>
      <c r="F15" s="324">
        <f>'Cell SkyLight C'!F15*(1-Sumary!$B$48)</f>
        <v>42.759041424000003</v>
      </c>
      <c r="G15" s="324">
        <f>'Cell SkyLight C'!G15*(1-Sumary!$B$48)</f>
        <v>47.194776816000015</v>
      </c>
      <c r="H15" s="324">
        <f>'Cell SkyLight C'!H15*(1-Sumary!$B$48)</f>
        <v>50.652352608000001</v>
      </c>
      <c r="I15" s="324">
        <f>'Cell SkyLight C'!I15*(1-Sumary!$B$48)</f>
        <v>54.109928400000008</v>
      </c>
      <c r="J15" s="324">
        <f>'Cell SkyLight C'!J15*(1-Sumary!$B$48)</f>
        <v>57.73917019200001</v>
      </c>
      <c r="K15" s="324">
        <f>'Cell SkyLight C'!K15*(1-Sumary!$B$48)</f>
        <v>62.174905583999994</v>
      </c>
      <c r="L15" s="324">
        <f>'Cell SkyLight C'!L15*(1-Sumary!$B$48)</f>
        <v>69.592481375999995</v>
      </c>
      <c r="M15" s="324">
        <f>'Cell SkyLight C'!M15*(1-Sumary!$B$48)</f>
        <v>73.050057168000009</v>
      </c>
    </row>
    <row r="16" spans="1:13" x14ac:dyDescent="0.25">
      <c r="A16" s="322">
        <v>1</v>
      </c>
      <c r="B16" s="323">
        <f t="shared" si="3"/>
        <v>39.370078740157481</v>
      </c>
      <c r="C16" s="324">
        <f>'Cell SkyLight C'!C16*(1-Sumary!$B$48)</f>
        <v>35.797181640000005</v>
      </c>
      <c r="D16" s="324">
        <f>'Cell SkyLight C'!D16*(1-Sumary!$B$48)</f>
        <v>40.191775800000002</v>
      </c>
      <c r="E16" s="324">
        <f>'Cell SkyLight C'!E16*(1-Sumary!$B$48)</f>
        <v>45.725087760000001</v>
      </c>
      <c r="F16" s="324">
        <f>'Cell SkyLight C'!F16*(1-Sumary!$B$48)</f>
        <v>50.119681920000005</v>
      </c>
      <c r="G16" s="324">
        <f>'Cell SkyLight C'!G16*(1-Sumary!$B$48)</f>
        <v>55.492435680000014</v>
      </c>
      <c r="H16" s="324">
        <f>'Cell SkyLight C'!H16*(1-Sumary!$B$48)</f>
        <v>59.887029840000011</v>
      </c>
      <c r="I16" s="324">
        <f>'Cell SkyLight C'!I16*(1-Sumary!$B$48)</f>
        <v>64.281624000000008</v>
      </c>
      <c r="J16" s="324">
        <f>'Cell SkyLight C'!J16*(1-Sumary!$B$48)</f>
        <v>68.847884160000007</v>
      </c>
      <c r="K16" s="324">
        <f>'Cell SkyLight C'!K16*(1-Sumary!$B$48)</f>
        <v>74.220637920000001</v>
      </c>
      <c r="L16" s="324">
        <f>'Cell SkyLight C'!L16*(1-Sumary!$B$48)</f>
        <v>82.575232080000006</v>
      </c>
      <c r="M16" s="324">
        <f>'Cell SkyLight C'!M16*(1-Sumary!$B$48)</f>
        <v>86.969826239999989</v>
      </c>
    </row>
    <row r="17" spans="1:13" x14ac:dyDescent="0.25">
      <c r="A17" s="322">
        <v>1.5</v>
      </c>
      <c r="B17" s="323">
        <f t="shared" si="3"/>
        <v>59.055118110236222</v>
      </c>
      <c r="C17" s="324">
        <f>'Cell SkyLight C'!C17*(1-Sumary!$B$48)</f>
        <v>41.967689280000009</v>
      </c>
      <c r="D17" s="324">
        <f>'Cell SkyLight C'!D17*(1-Sumary!$B$48)</f>
        <v>47.533556400000009</v>
      </c>
      <c r="E17" s="324">
        <f>'Cell SkyLight C'!E17*(1-Sumary!$B$48)</f>
        <v>54.721667220000008</v>
      </c>
      <c r="F17" s="324">
        <f>'Cell SkyLight C'!F17*(1-Sumary!$B$48)</f>
        <v>60.287534340000001</v>
      </c>
      <c r="G17" s="324">
        <f>'Cell SkyLight C'!G17*(1-Sumary!$B$48)</f>
        <v>66.831561060000027</v>
      </c>
      <c r="H17" s="324">
        <f>'Cell SkyLight C'!H17*(1-Sumary!$B$48)</f>
        <v>72.397428179999991</v>
      </c>
      <c r="I17" s="324">
        <f>'Cell SkyLight C'!I17*(1-Sumary!$B$48)</f>
        <v>77.963295300000013</v>
      </c>
      <c r="J17" s="324">
        <f>'Cell SkyLight C'!J17*(1-Sumary!$B$48)</f>
        <v>83.700828420000008</v>
      </c>
      <c r="K17" s="324">
        <f>'Cell SkyLight C'!K17*(1-Sumary!$B$48)</f>
        <v>90.244855139999999</v>
      </c>
      <c r="L17" s="324">
        <f>'Cell SkyLight C'!L17*(1-Sumary!$B$48)</f>
        <v>99.770722259999999</v>
      </c>
      <c r="M17" s="324">
        <f>'Cell SkyLight C'!M17*(1-Sumary!$B$48)</f>
        <v>105.33658937999999</v>
      </c>
    </row>
    <row r="18" spans="1:13" x14ac:dyDescent="0.25">
      <c r="A18" s="322">
        <v>2</v>
      </c>
      <c r="B18" s="323">
        <f t="shared" si="3"/>
        <v>78.740157480314963</v>
      </c>
      <c r="C18" s="324">
        <f>'Cell SkyLight C'!C18*(1-Sumary!$B$48)</f>
        <v>48.138196920000013</v>
      </c>
      <c r="D18" s="324">
        <f>'Cell SkyLight C'!D18*(1-Sumary!$B$48)</f>
        <v>54.875337000000009</v>
      </c>
      <c r="E18" s="324">
        <f>'Cell SkyLight C'!E18*(1-Sumary!$B$48)</f>
        <v>63.718246679999993</v>
      </c>
      <c r="F18" s="324">
        <f>'Cell SkyLight C'!F18*(1-Sumary!$B$48)</f>
        <v>70.455386759999996</v>
      </c>
      <c r="G18" s="324">
        <f>'Cell SkyLight C'!G18*(1-Sumary!$B$48)</f>
        <v>78.170686439999997</v>
      </c>
      <c r="H18" s="324">
        <f>'Cell SkyLight C'!H18*(1-Sumary!$B$48)</f>
        <v>84.90782652</v>
      </c>
      <c r="I18" s="324">
        <f>'Cell SkyLight C'!I18*(1-Sumary!$B$48)</f>
        <v>91.644966600000018</v>
      </c>
      <c r="J18" s="324">
        <f>'Cell SkyLight C'!J18*(1-Sumary!$B$48)</f>
        <v>98.553772680000009</v>
      </c>
      <c r="K18" s="324">
        <f>'Cell SkyLight C'!K18*(1-Sumary!$B$48)</f>
        <v>106.26907236</v>
      </c>
      <c r="L18" s="324">
        <f>'Cell SkyLight C'!L18*(1-Sumary!$B$48)</f>
        <v>116.96621244000001</v>
      </c>
      <c r="M18" s="324">
        <f>'Cell SkyLight C'!M18*(1-Sumary!$B$48)</f>
        <v>123.70335252000001</v>
      </c>
    </row>
    <row r="19" spans="1:13" x14ac:dyDescent="0.25">
      <c r="A19" s="322">
        <v>2.5</v>
      </c>
      <c r="B19" s="323">
        <f t="shared" si="3"/>
        <v>98.425196850393704</v>
      </c>
      <c r="C19" s="324">
        <f>'Cell SkyLight C'!C19*(1-Sumary!$B$48)</f>
        <v>53.341652760000009</v>
      </c>
      <c r="D19" s="324">
        <f>'Cell SkyLight C'!D19*(1-Sumary!$B$48)</f>
        <v>61.250065800000002</v>
      </c>
      <c r="E19" s="324">
        <f>'Cell SkyLight C'!E19*(1-Sumary!$B$48)</f>
        <v>71.747774340000007</v>
      </c>
      <c r="F19" s="324">
        <f>'Cell SkyLight C'!F19*(1-Sumary!$B$48)</f>
        <v>79.656187380000006</v>
      </c>
      <c r="G19" s="324">
        <f>'Cell SkyLight C'!G19*(1-Sumary!$B$48)</f>
        <v>88.542760020000003</v>
      </c>
      <c r="H19" s="324">
        <f>'Cell SkyLight C'!H19*(1-Sumary!$B$48)</f>
        <v>96.451173060000002</v>
      </c>
      <c r="I19" s="324">
        <f>'Cell SkyLight C'!I19*(1-Sumary!$B$48)</f>
        <v>104.35958609999999</v>
      </c>
      <c r="J19" s="324">
        <f>'Cell SkyLight C'!J19*(1-Sumary!$B$48)</f>
        <v>112.43966513999999</v>
      </c>
      <c r="K19" s="324">
        <f>'Cell SkyLight C'!K19*(1-Sumary!$B$48)</f>
        <v>121.32623778</v>
      </c>
      <c r="L19" s="324">
        <f>'Cell SkyLight C'!L19*(1-Sumary!$B$48)</f>
        <v>133.19465082000002</v>
      </c>
      <c r="M19" s="324">
        <f>'Cell SkyLight C'!M19*(1-Sumary!$B$48)</f>
        <v>141.10306385999999</v>
      </c>
    </row>
    <row r="20" spans="1:13" x14ac:dyDescent="0.25">
      <c r="A20" s="322">
        <v>3</v>
      </c>
      <c r="B20" s="323">
        <f t="shared" si="3"/>
        <v>118.11023622047244</v>
      </c>
      <c r="C20" s="324">
        <f>'Cell SkyLight C'!C20*(1-Sumary!$B$48)</f>
        <v>58.545108600000013</v>
      </c>
      <c r="D20" s="324">
        <f>'Cell SkyLight C'!D20*(1-Sumary!$B$48)</f>
        <v>67.624794600000016</v>
      </c>
      <c r="E20" s="324">
        <f>'Cell SkyLight C'!E20*(1-Sumary!$B$48)</f>
        <v>79.777302000000006</v>
      </c>
      <c r="F20" s="324">
        <f>'Cell SkyLight C'!F20*(1-Sumary!$B$48)</f>
        <v>88.856987999999987</v>
      </c>
      <c r="G20" s="324">
        <f>'Cell SkyLight C'!G20*(1-Sumary!$B$48)</f>
        <v>98.914833600000023</v>
      </c>
      <c r="H20" s="324">
        <f>'Cell SkyLight C'!H20*(1-Sumary!$B$48)</f>
        <v>107.9945196</v>
      </c>
      <c r="I20" s="324">
        <f>'Cell SkyLight C'!I20*(1-Sumary!$B$48)</f>
        <v>117.07420560000003</v>
      </c>
      <c r="J20" s="324">
        <f>'Cell SkyLight C'!J20*(1-Sumary!$B$48)</f>
        <v>126.32555760000001</v>
      </c>
      <c r="K20" s="324">
        <f>'Cell SkyLight C'!K20*(1-Sumary!$B$48)</f>
        <v>136.3834032</v>
      </c>
      <c r="L20" s="324">
        <f>'Cell SkyLight C'!L20*(1-Sumary!$B$48)</f>
        <v>149.42308920000002</v>
      </c>
      <c r="M20" s="324">
        <f>'Cell SkyLight C'!M20*(1-Sumary!$B$48)</f>
        <v>158.5027752</v>
      </c>
    </row>
    <row r="22" spans="1:13" x14ac:dyDescent="0.25">
      <c r="A22" s="300" t="s">
        <v>874</v>
      </c>
      <c r="B22"/>
      <c r="C22"/>
      <c r="D22"/>
      <c r="E22"/>
      <c r="F22"/>
      <c r="G22"/>
      <c r="H22"/>
      <c r="I22"/>
    </row>
    <row r="23" spans="1:13" x14ac:dyDescent="0.25">
      <c r="A23" s="301" t="s">
        <v>875</v>
      </c>
      <c r="B23"/>
      <c r="C23"/>
      <c r="D23"/>
      <c r="E23"/>
      <c r="F23"/>
      <c r="G23"/>
      <c r="H23"/>
      <c r="I23"/>
    </row>
    <row r="24" spans="1:13" x14ac:dyDescent="0.25">
      <c r="A24" s="301" t="s">
        <v>876</v>
      </c>
      <c r="B24"/>
      <c r="C24"/>
      <c r="D24"/>
      <c r="E24"/>
      <c r="F24"/>
      <c r="G24"/>
      <c r="H24"/>
      <c r="I24"/>
    </row>
    <row r="25" spans="1:13" x14ac:dyDescent="0.25">
      <c r="A25" s="301" t="s">
        <v>877</v>
      </c>
      <c r="B25"/>
      <c r="C25"/>
      <c r="D25"/>
      <c r="E25"/>
      <c r="F25"/>
      <c r="G25"/>
      <c r="H25"/>
      <c r="I25"/>
    </row>
    <row r="26" spans="1:13" x14ac:dyDescent="0.25">
      <c r="A26" s="301" t="s">
        <v>878</v>
      </c>
      <c r="B26"/>
      <c r="C26"/>
      <c r="D26"/>
      <c r="E26"/>
      <c r="F26"/>
      <c r="G26"/>
      <c r="H26"/>
      <c r="I26"/>
    </row>
    <row r="27" spans="1:13" x14ac:dyDescent="0.25">
      <c r="A27" s="301" t="s">
        <v>879</v>
      </c>
      <c r="B27"/>
      <c r="C27"/>
      <c r="D27"/>
      <c r="E27"/>
      <c r="F27"/>
      <c r="G27"/>
      <c r="H27"/>
      <c r="I27"/>
    </row>
    <row r="28" spans="1:13" x14ac:dyDescent="0.25">
      <c r="A28" s="301" t="s">
        <v>880</v>
      </c>
      <c r="B28"/>
      <c r="C28"/>
      <c r="D28"/>
      <c r="E28"/>
      <c r="F28"/>
      <c r="G28"/>
      <c r="H28"/>
      <c r="I28"/>
    </row>
    <row r="29" spans="1:13" x14ac:dyDescent="0.25">
      <c r="A29" s="300" t="s">
        <v>881</v>
      </c>
      <c r="B29"/>
      <c r="C29"/>
      <c r="D29"/>
      <c r="E29"/>
      <c r="F29"/>
      <c r="G29"/>
      <c r="H29"/>
      <c r="I29"/>
    </row>
    <row r="30" spans="1:13" x14ac:dyDescent="0.25">
      <c r="A30" s="204" t="s">
        <v>909</v>
      </c>
      <c r="B30"/>
      <c r="C30"/>
      <c r="D30"/>
      <c r="E30"/>
      <c r="F30"/>
      <c r="G30"/>
      <c r="H30"/>
      <c r="I30"/>
    </row>
    <row r="31" spans="1:13" x14ac:dyDescent="0.25">
      <c r="A31"/>
      <c r="B31"/>
      <c r="C31"/>
      <c r="D31"/>
      <c r="E31"/>
      <c r="F31"/>
      <c r="G31"/>
      <c r="H31"/>
      <c r="I31"/>
    </row>
    <row r="32" spans="1:13" x14ac:dyDescent="0.25">
      <c r="A32" s="55" t="s">
        <v>882</v>
      </c>
      <c r="B32"/>
      <c r="C32"/>
      <c r="D32"/>
      <c r="E32"/>
      <c r="F32"/>
      <c r="G32"/>
      <c r="H32"/>
      <c r="I32"/>
    </row>
    <row r="33" spans="1:11" x14ac:dyDescent="0.25">
      <c r="A33"/>
      <c r="B33"/>
      <c r="C33"/>
      <c r="D33"/>
      <c r="E33"/>
      <c r="F33"/>
      <c r="G33"/>
      <c r="H33"/>
      <c r="I33"/>
      <c r="K33" s="55" t="s">
        <v>884</v>
      </c>
    </row>
    <row r="34" spans="1:11" x14ac:dyDescent="0.25">
      <c r="A34"/>
      <c r="B34"/>
      <c r="C34"/>
      <c r="D34"/>
      <c r="E34"/>
      <c r="F34"/>
      <c r="G34"/>
      <c r="H34"/>
      <c r="I34"/>
      <c r="J34" s="176"/>
      <c r="K34" s="330" t="s">
        <v>910</v>
      </c>
    </row>
    <row r="35" spans="1:11" x14ac:dyDescent="0.25">
      <c r="A35"/>
      <c r="B35"/>
      <c r="C35"/>
      <c r="D35"/>
      <c r="E35"/>
      <c r="F35"/>
      <c r="G35"/>
      <c r="H35"/>
      <c r="I35"/>
      <c r="K35" s="330" t="s">
        <v>911</v>
      </c>
    </row>
    <row r="36" spans="1:11" x14ac:dyDescent="0.25">
      <c r="A36"/>
      <c r="B36"/>
      <c r="C36"/>
      <c r="D36"/>
      <c r="E36"/>
      <c r="F36"/>
      <c r="G36"/>
      <c r="H36"/>
      <c r="I36"/>
    </row>
    <row r="37" spans="1:11" x14ac:dyDescent="0.25">
      <c r="A37"/>
      <c r="B37"/>
      <c r="C37"/>
      <c r="D37"/>
      <c r="E37"/>
      <c r="F37"/>
      <c r="G37"/>
      <c r="H37"/>
      <c r="I37"/>
    </row>
    <row r="38" spans="1:11" x14ac:dyDescent="0.25">
      <c r="A38"/>
      <c r="B38"/>
      <c r="C38"/>
      <c r="D38"/>
      <c r="E38"/>
      <c r="F38"/>
      <c r="G38"/>
      <c r="H38"/>
      <c r="I38"/>
    </row>
    <row r="39" spans="1:11" x14ac:dyDescent="0.25">
      <c r="A39"/>
      <c r="B39"/>
      <c r="C39"/>
      <c r="D39"/>
      <c r="E39"/>
      <c r="F39"/>
      <c r="G39"/>
      <c r="H39"/>
      <c r="I39"/>
    </row>
    <row r="40" spans="1:11" x14ac:dyDescent="0.25">
      <c r="A40"/>
      <c r="B40"/>
      <c r="C40"/>
      <c r="D40"/>
      <c r="E40"/>
      <c r="F40"/>
      <c r="G40"/>
      <c r="H40"/>
      <c r="I40"/>
    </row>
    <row r="41" spans="1:11" x14ac:dyDescent="0.25">
      <c r="A41"/>
      <c r="B41"/>
      <c r="C41"/>
      <c r="D41"/>
      <c r="E41"/>
      <c r="F41"/>
      <c r="G41"/>
      <c r="H41"/>
      <c r="I41"/>
    </row>
    <row r="42" spans="1:11" x14ac:dyDescent="0.25">
      <c r="A42"/>
      <c r="B42"/>
      <c r="C42"/>
      <c r="D42"/>
      <c r="E42"/>
      <c r="F42"/>
      <c r="G42"/>
      <c r="H42"/>
      <c r="I42"/>
      <c r="K42" s="209" t="s">
        <v>912</v>
      </c>
    </row>
    <row r="43" spans="1:11" x14ac:dyDescent="0.25">
      <c r="A43"/>
      <c r="B43"/>
      <c r="C43"/>
      <c r="D43"/>
      <c r="E43"/>
      <c r="F43"/>
      <c r="G43"/>
      <c r="H43"/>
      <c r="I43"/>
    </row>
    <row r="44" spans="1:11" x14ac:dyDescent="0.25">
      <c r="A44"/>
      <c r="B44"/>
      <c r="C44"/>
      <c r="D44"/>
      <c r="E44"/>
      <c r="F44"/>
      <c r="G44"/>
      <c r="H44"/>
      <c r="I44"/>
    </row>
    <row r="45" spans="1:11" x14ac:dyDescent="0.25">
      <c r="A45" s="571" t="s">
        <v>913</v>
      </c>
      <c r="B45" s="571"/>
      <c r="C45" s="571"/>
      <c r="D45" s="496" t="s">
        <v>914</v>
      </c>
      <c r="E45" s="496"/>
      <c r="F45" s="496"/>
      <c r="G45" s="496" t="s">
        <v>915</v>
      </c>
      <c r="H45" s="496"/>
      <c r="I45" s="496"/>
    </row>
    <row r="46" spans="1:11" x14ac:dyDescent="0.25">
      <c r="A46"/>
      <c r="B46"/>
      <c r="C46"/>
      <c r="D46" s="303"/>
      <c r="E46" s="331">
        <v>7.5</v>
      </c>
      <c r="F46" s="52"/>
      <c r="G46" s="52"/>
      <c r="H46" s="302">
        <v>7.5</v>
      </c>
      <c r="I46" s="52"/>
    </row>
    <row r="47" spans="1:11" x14ac:dyDescent="0.25">
      <c r="A47" s="176"/>
      <c r="B47"/>
      <c r="C47"/>
      <c r="D47" s="496" t="s">
        <v>916</v>
      </c>
      <c r="E47" s="496"/>
      <c r="F47" s="496"/>
      <c r="G47" s="496" t="s">
        <v>916</v>
      </c>
      <c r="H47" s="496"/>
      <c r="I47" s="496"/>
    </row>
    <row r="48" spans="1:11" x14ac:dyDescent="0.25">
      <c r="A48" s="204"/>
      <c r="B48"/>
      <c r="C48"/>
      <c r="D48"/>
      <c r="E48"/>
      <c r="F48"/>
      <c r="G48"/>
      <c r="H48"/>
      <c r="I48"/>
    </row>
    <row r="49" spans="1:10" x14ac:dyDescent="0.25">
      <c r="A49" s="204"/>
      <c r="B49"/>
      <c r="C49"/>
      <c r="D49"/>
      <c r="E49"/>
      <c r="F49" s="176"/>
      <c r="G49" s="301" t="s">
        <v>917</v>
      </c>
      <c r="H49"/>
      <c r="I49"/>
    </row>
    <row r="50" spans="1:10" x14ac:dyDescent="0.25">
      <c r="A50" s="204"/>
      <c r="B50"/>
      <c r="C50"/>
      <c r="D50"/>
      <c r="E50"/>
      <c r="F50" s="176"/>
      <c r="G50" s="204" t="s">
        <v>918</v>
      </c>
      <c r="H50"/>
      <c r="I50"/>
    </row>
    <row r="51" spans="1:10" x14ac:dyDescent="0.25">
      <c r="A51"/>
      <c r="B51"/>
      <c r="C51"/>
      <c r="D51"/>
      <c r="E51"/>
      <c r="F51"/>
      <c r="G51"/>
      <c r="H51"/>
      <c r="I51"/>
    </row>
    <row r="52" spans="1:10" x14ac:dyDescent="0.25">
      <c r="A52"/>
      <c r="B52"/>
      <c r="C52"/>
      <c r="D52"/>
      <c r="E52"/>
      <c r="F52"/>
      <c r="G52" s="204" t="s">
        <v>261</v>
      </c>
      <c r="H52" s="304">
        <v>9.99</v>
      </c>
      <c r="I52" s="204" t="s">
        <v>919</v>
      </c>
      <c r="J52" s="304">
        <v>11.99</v>
      </c>
    </row>
    <row r="53" spans="1:10" x14ac:dyDescent="0.25">
      <c r="A53" s="55" t="s">
        <v>13</v>
      </c>
      <c r="B53"/>
      <c r="C53"/>
      <c r="D53"/>
      <c r="E53"/>
      <c r="F53"/>
      <c r="G53"/>
      <c r="H53"/>
      <c r="I53"/>
    </row>
    <row r="54" spans="1:10" s="151" customFormat="1" x14ac:dyDescent="0.25">
      <c r="A54" s="570" t="s">
        <v>920</v>
      </c>
      <c r="B54" s="570"/>
      <c r="C54" s="207" t="s">
        <v>887</v>
      </c>
      <c r="D54" s="332">
        <v>1.0900000000000001</v>
      </c>
      <c r="E54" s="207" t="s">
        <v>888</v>
      </c>
      <c r="F54" s="332">
        <v>2.2999999999999998</v>
      </c>
      <c r="G54" s="207"/>
      <c r="H54" s="205" t="s">
        <v>889</v>
      </c>
      <c r="I54" s="332">
        <v>2.2999999999999998</v>
      </c>
    </row>
    <row r="55" spans="1:10" s="151" customFormat="1" x14ac:dyDescent="0.25">
      <c r="A55" s="204"/>
      <c r="B55"/>
      <c r="C55"/>
      <c r="D55"/>
      <c r="E55"/>
      <c r="F55" s="301"/>
      <c r="G55"/>
      <c r="H55"/>
      <c r="I55"/>
    </row>
    <row r="56" spans="1:10" s="151" customFormat="1" x14ac:dyDescent="0.25">
      <c r="A56"/>
      <c r="B56"/>
      <c r="C56"/>
      <c r="D56"/>
      <c r="E56"/>
      <c r="F56" s="176"/>
      <c r="G56" s="176"/>
      <c r="H56" s="176"/>
      <c r="I56" s="176"/>
    </row>
    <row r="57" spans="1:10" s="151" customFormat="1" x14ac:dyDescent="0.25">
      <c r="A57" s="176"/>
      <c r="B57"/>
      <c r="C57"/>
      <c r="D57"/>
      <c r="E57"/>
      <c r="F57"/>
      <c r="G57"/>
      <c r="H57"/>
      <c r="I57"/>
    </row>
    <row r="58" spans="1:10" s="151" customFormat="1" x14ac:dyDescent="0.25">
      <c r="A58"/>
      <c r="B58"/>
      <c r="C58"/>
      <c r="D58"/>
      <c r="E58"/>
      <c r="F58"/>
      <c r="G58"/>
      <c r="H58"/>
      <c r="I58"/>
    </row>
    <row r="59" spans="1:10" s="151" customFormat="1" x14ac:dyDescent="0.25">
      <c r="A59" s="176"/>
      <c r="B59" s="176"/>
      <c r="C59" s="176"/>
      <c r="D59" s="176"/>
      <c r="E59" s="176"/>
      <c r="F59" s="176"/>
      <c r="G59" s="176"/>
      <c r="H59" s="176"/>
      <c r="I59" s="176"/>
    </row>
    <row r="60" spans="1:10" s="151" customFormat="1" x14ac:dyDescent="0.25">
      <c r="A60"/>
      <c r="B60"/>
      <c r="C60"/>
      <c r="D60"/>
      <c r="E60"/>
      <c r="F60"/>
      <c r="G60"/>
      <c r="H60"/>
      <c r="I60"/>
    </row>
    <row r="61" spans="1:10" s="151" customFormat="1" x14ac:dyDescent="0.25">
      <c r="A61"/>
      <c r="B61"/>
      <c r="C61"/>
      <c r="D61"/>
      <c r="E61"/>
      <c r="F61"/>
      <c r="G61"/>
      <c r="H61"/>
      <c r="I61"/>
    </row>
    <row r="62" spans="1:10" s="151" customFormat="1" x14ac:dyDescent="0.25">
      <c r="A62"/>
      <c r="B62"/>
      <c r="C62"/>
      <c r="D62"/>
      <c r="E62"/>
      <c r="F62"/>
      <c r="G62"/>
      <c r="H62"/>
      <c r="I62"/>
    </row>
    <row r="63" spans="1:10" s="151" customFormat="1" x14ac:dyDescent="0.25">
      <c r="A63"/>
      <c r="B63"/>
      <c r="C63"/>
      <c r="D63"/>
      <c r="E63"/>
      <c r="F63"/>
      <c r="G63"/>
      <c r="H63"/>
      <c r="I63"/>
    </row>
  </sheetData>
  <mergeCells count="6">
    <mergeCell ref="A54:B54"/>
    <mergeCell ref="A45:C45"/>
    <mergeCell ref="D45:F45"/>
    <mergeCell ref="G45:I45"/>
    <mergeCell ref="D47:F47"/>
    <mergeCell ref="G47:I47"/>
  </mergeCells>
  <pageMargins left="0.25" right="0.25" top="0.75" bottom="0.75" header="0.3" footer="0.3"/>
  <pageSetup paperSize="9" scale="78" orientation="portrait" r:id="rId1"/>
  <headerFooter>
    <oddHeader>&amp;L&amp;"-,Bold"Pleated Skylight Cell &amp;"-,Regular"
(Rectangular Only)&amp;C&amp;"Arial,Bold"&amp;10Blind Size Limitations:&amp;"Arial,Regular"
Width: 200 - 1400
Drop: 200 - 3000&amp;R&amp;"Arial,Regular"
&amp;10Head Rail Options: White, Brown, Black, Anthracite</oddHeader>
    <oddFooter xml:space="preserve">&amp;LTop fix Brackets as Standard
</oddFooter>
  </headerFooter>
  <drawing r:id="rId2"/>
  <legacyDrawing r:id="rId3"/>
  <oleObjects>
    <mc:AlternateContent xmlns:mc="http://schemas.openxmlformats.org/markup-compatibility/2006">
      <mc:Choice Requires="x14">
        <oleObject shapeId="135169" r:id="rId4">
          <objectPr defaultSize="0" autoPict="0" r:id="rId5">
            <anchor moveWithCells="1">
              <from>
                <xdr:col>2</xdr:col>
                <xdr:colOff>447675</xdr:colOff>
                <xdr:row>21</xdr:row>
                <xdr:rowOff>133350</xdr:rowOff>
              </from>
              <to>
                <xdr:col>7</xdr:col>
                <xdr:colOff>295275</xdr:colOff>
                <xdr:row>25</xdr:row>
                <xdr:rowOff>0</xdr:rowOff>
              </to>
            </anchor>
          </objectPr>
        </oleObject>
      </mc:Choice>
      <mc:Fallback>
        <oleObject shapeId="135169" r:id="rId4"/>
      </mc:Fallback>
    </mc:AlternateContent>
    <mc:AlternateContent xmlns:mc="http://schemas.openxmlformats.org/markup-compatibility/2006">
      <mc:Choice Requires="x14">
        <oleObject shapeId="135170" r:id="rId6">
          <objectPr defaultSize="0" autoPict="0" r:id="rId7">
            <anchor moveWithCells="1">
              <from>
                <xdr:col>10</xdr:col>
                <xdr:colOff>38100</xdr:colOff>
                <xdr:row>35</xdr:row>
                <xdr:rowOff>180975</xdr:rowOff>
              </from>
              <to>
                <xdr:col>12</xdr:col>
                <xdr:colOff>104775</xdr:colOff>
                <xdr:row>40</xdr:row>
                <xdr:rowOff>76200</xdr:rowOff>
              </to>
            </anchor>
          </objectPr>
        </oleObject>
      </mc:Choice>
      <mc:Fallback>
        <oleObject shapeId="135170" r:id="rId6"/>
      </mc:Fallback>
    </mc:AlternateContent>
    <mc:AlternateContent xmlns:mc="http://schemas.openxmlformats.org/markup-compatibility/2006">
      <mc:Choice Requires="x14">
        <oleObject shapeId="135171" r:id="rId8">
          <objectPr defaultSize="0" autoPict="0" r:id="rId9">
            <anchor moveWithCells="1">
              <from>
                <xdr:col>3</xdr:col>
                <xdr:colOff>19050</xdr:colOff>
                <xdr:row>25</xdr:row>
                <xdr:rowOff>104775</xdr:rowOff>
              </from>
              <to>
                <xdr:col>3</xdr:col>
                <xdr:colOff>457200</xdr:colOff>
                <xdr:row>27</xdr:row>
                <xdr:rowOff>161925</xdr:rowOff>
              </to>
            </anchor>
          </objectPr>
        </oleObject>
      </mc:Choice>
      <mc:Fallback>
        <oleObject shapeId="135171" r:id="rId8"/>
      </mc:Fallback>
    </mc:AlternateContent>
    <mc:AlternateContent xmlns:mc="http://schemas.openxmlformats.org/markup-compatibility/2006">
      <mc:Choice Requires="x14">
        <oleObject shapeId="135172" r:id="rId10">
          <objectPr defaultSize="0" autoPict="0" r:id="rId11">
            <anchor moveWithCells="1">
              <from>
                <xdr:col>4</xdr:col>
                <xdr:colOff>228600</xdr:colOff>
                <xdr:row>25</xdr:row>
                <xdr:rowOff>104775</xdr:rowOff>
              </from>
              <to>
                <xdr:col>5</xdr:col>
                <xdr:colOff>47625</xdr:colOff>
                <xdr:row>27</xdr:row>
                <xdr:rowOff>161925</xdr:rowOff>
              </to>
            </anchor>
          </objectPr>
        </oleObject>
      </mc:Choice>
      <mc:Fallback>
        <oleObject shapeId="135172" r:id="rId10"/>
      </mc:Fallback>
    </mc:AlternateContent>
    <mc:AlternateContent xmlns:mc="http://schemas.openxmlformats.org/markup-compatibility/2006">
      <mc:Choice Requires="x14">
        <oleObject shapeId="135173" r:id="rId12">
          <objectPr defaultSize="0" autoPict="0" r:id="rId13">
            <anchor moveWithCells="1">
              <from>
                <xdr:col>5</xdr:col>
                <xdr:colOff>447675</xdr:colOff>
                <xdr:row>25</xdr:row>
                <xdr:rowOff>104775</xdr:rowOff>
              </from>
              <to>
                <xdr:col>6</xdr:col>
                <xdr:colOff>257175</xdr:colOff>
                <xdr:row>27</xdr:row>
                <xdr:rowOff>161925</xdr:rowOff>
              </to>
            </anchor>
          </objectPr>
        </oleObject>
      </mc:Choice>
      <mc:Fallback>
        <oleObject shapeId="135173" r:id="rId12"/>
      </mc:Fallback>
    </mc:AlternateContent>
    <mc:AlternateContent xmlns:mc="http://schemas.openxmlformats.org/markup-compatibility/2006">
      <mc:Choice Requires="x14">
        <oleObject shapeId="135174" r:id="rId14">
          <objectPr defaultSize="0" autoPict="0" r:id="rId15">
            <anchor moveWithCells="1">
              <from>
                <xdr:col>7</xdr:col>
                <xdr:colOff>28575</xdr:colOff>
                <xdr:row>25</xdr:row>
                <xdr:rowOff>104775</xdr:rowOff>
              </from>
              <to>
                <xdr:col>7</xdr:col>
                <xdr:colOff>466725</xdr:colOff>
                <xdr:row>27</xdr:row>
                <xdr:rowOff>161925</xdr:rowOff>
              </to>
            </anchor>
          </objectPr>
        </oleObject>
      </mc:Choice>
      <mc:Fallback>
        <oleObject shapeId="135174" r:id="rId14"/>
      </mc:Fallback>
    </mc:AlternateContent>
    <mc:AlternateContent xmlns:mc="http://schemas.openxmlformats.org/markup-compatibility/2006">
      <mc:Choice Requires="x14">
        <oleObject shapeId="135175" r:id="rId16">
          <objectPr defaultSize="0" autoPict="0" r:id="rId17">
            <anchor moveWithCells="1">
              <from>
                <xdr:col>8</xdr:col>
                <xdr:colOff>200025</xdr:colOff>
                <xdr:row>25</xdr:row>
                <xdr:rowOff>114300</xdr:rowOff>
              </from>
              <to>
                <xdr:col>9</xdr:col>
                <xdr:colOff>19050</xdr:colOff>
                <xdr:row>27</xdr:row>
                <xdr:rowOff>161925</xdr:rowOff>
              </to>
            </anchor>
          </objectPr>
        </oleObject>
      </mc:Choice>
      <mc:Fallback>
        <oleObject shapeId="135175" r:id="rId16"/>
      </mc:Fallback>
    </mc:AlternateContent>
    <mc:AlternateContent xmlns:mc="http://schemas.openxmlformats.org/markup-compatibility/2006">
      <mc:Choice Requires="x14">
        <oleObject shapeId="135176" r:id="rId18">
          <objectPr defaultSize="0" autoPict="0" r:id="rId19">
            <anchor moveWithCells="1">
              <from>
                <xdr:col>9</xdr:col>
                <xdr:colOff>390525</xdr:colOff>
                <xdr:row>25</xdr:row>
                <xdr:rowOff>104775</xdr:rowOff>
              </from>
              <to>
                <xdr:col>10</xdr:col>
                <xdr:colOff>209550</xdr:colOff>
                <xdr:row>27</xdr:row>
                <xdr:rowOff>152400</xdr:rowOff>
              </to>
            </anchor>
          </objectPr>
        </oleObject>
      </mc:Choice>
      <mc:Fallback>
        <oleObject shapeId="135176" r:id="rId18"/>
      </mc:Fallback>
    </mc:AlternateContent>
    <mc:AlternateContent xmlns:mc="http://schemas.openxmlformats.org/markup-compatibility/2006">
      <mc:Choice Requires="x14">
        <oleObject shapeId="135177" r:id="rId20">
          <objectPr defaultSize="0" autoPict="0" r:id="rId21">
            <anchor moveWithCells="1">
              <from>
                <xdr:col>10</xdr:col>
                <xdr:colOff>38100</xdr:colOff>
                <xdr:row>42</xdr:row>
                <xdr:rowOff>95250</xdr:rowOff>
              </from>
              <to>
                <xdr:col>12</xdr:col>
                <xdr:colOff>171450</xdr:colOff>
                <xdr:row>47</xdr:row>
                <xdr:rowOff>123825</xdr:rowOff>
              </to>
            </anchor>
          </objectPr>
        </oleObject>
      </mc:Choice>
      <mc:Fallback>
        <oleObject shapeId="135177" r:id="rId20"/>
      </mc:Fallback>
    </mc:AlternateContent>
    <mc:AlternateContent xmlns:mc="http://schemas.openxmlformats.org/markup-compatibility/2006">
      <mc:Choice Requires="x14">
        <oleObject shapeId="135178" r:id="rId22">
          <objectPr defaultSize="0" autoPict="0" r:id="rId23">
            <anchor moveWithCells="1">
              <from>
                <xdr:col>0</xdr:col>
                <xdr:colOff>266700</xdr:colOff>
                <xdr:row>54</xdr:row>
                <xdr:rowOff>180975</xdr:rowOff>
              </from>
              <to>
                <xdr:col>2</xdr:col>
                <xdr:colOff>9525</xdr:colOff>
                <xdr:row>57</xdr:row>
                <xdr:rowOff>180975</xdr:rowOff>
              </to>
            </anchor>
          </objectPr>
        </oleObject>
      </mc:Choice>
      <mc:Fallback>
        <oleObject shapeId="135178" r:id="rId22"/>
      </mc:Fallback>
    </mc:AlternateContent>
    <mc:AlternateContent xmlns:mc="http://schemas.openxmlformats.org/markup-compatibility/2006">
      <mc:Choice Requires="x14">
        <oleObject shapeId="135179" r:id="rId24">
          <objectPr defaultSize="0" autoPict="0" r:id="rId25">
            <anchor moveWithCells="1">
              <from>
                <xdr:col>2</xdr:col>
                <xdr:colOff>523875</xdr:colOff>
                <xdr:row>54</xdr:row>
                <xdr:rowOff>114300</xdr:rowOff>
              </from>
              <to>
                <xdr:col>3</xdr:col>
                <xdr:colOff>600075</xdr:colOff>
                <xdr:row>58</xdr:row>
                <xdr:rowOff>38100</xdr:rowOff>
              </to>
            </anchor>
          </objectPr>
        </oleObject>
      </mc:Choice>
      <mc:Fallback>
        <oleObject shapeId="135179" r:id="rId24"/>
      </mc:Fallback>
    </mc:AlternateContent>
    <mc:AlternateContent xmlns:mc="http://schemas.openxmlformats.org/markup-compatibility/2006">
      <mc:Choice Requires="x14">
        <oleObject shapeId="135180" r:id="rId26">
          <objectPr defaultSize="0" autoPict="0" r:id="rId27">
            <anchor moveWithCells="1">
              <from>
                <xdr:col>4</xdr:col>
                <xdr:colOff>609600</xdr:colOff>
                <xdr:row>54</xdr:row>
                <xdr:rowOff>104775</xdr:rowOff>
              </from>
              <to>
                <xdr:col>6</xdr:col>
                <xdr:colOff>171450</xdr:colOff>
                <xdr:row>58</xdr:row>
                <xdr:rowOff>38100</xdr:rowOff>
              </to>
            </anchor>
          </objectPr>
        </oleObject>
      </mc:Choice>
      <mc:Fallback>
        <oleObject shapeId="135180" r:id="rId26"/>
      </mc:Fallback>
    </mc:AlternateContent>
    <mc:AlternateContent xmlns:mc="http://schemas.openxmlformats.org/markup-compatibility/2006">
      <mc:Choice Requires="x14">
        <oleObject shapeId="135181" r:id="rId28">
          <objectPr defaultSize="0" autoPict="0" r:id="rId29">
            <anchor moveWithCells="1">
              <from>
                <xdr:col>7</xdr:col>
                <xdr:colOff>323850</xdr:colOff>
                <xdr:row>54</xdr:row>
                <xdr:rowOff>152400</xdr:rowOff>
              </from>
              <to>
                <xdr:col>9</xdr:col>
                <xdr:colOff>0</xdr:colOff>
                <xdr:row>58</xdr:row>
                <xdr:rowOff>66675</xdr:rowOff>
              </to>
            </anchor>
          </objectPr>
        </oleObject>
      </mc:Choice>
      <mc:Fallback>
        <oleObject shapeId="135181" r:id="rId28"/>
      </mc:Fallback>
    </mc:AlternateContent>
  </oleObject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00A2B-B468-48BD-9BCA-47240264A41B}">
  <dimension ref="A1:M63"/>
  <sheetViews>
    <sheetView view="pageBreakPreview" zoomScaleNormal="100" zoomScaleSheetLayoutView="100" workbookViewId="0">
      <selection activeCell="C15" sqref="C15:M20"/>
    </sheetView>
  </sheetViews>
  <sheetFormatPr defaultColWidth="9.140625" defaultRowHeight="15.75" x14ac:dyDescent="0.25"/>
  <cols>
    <col min="1" max="1" width="6.85546875" style="151" customWidth="1"/>
    <col min="2" max="2" width="10.28515625" style="151" bestFit="1" customWidth="1"/>
    <col min="3" max="13" width="9.28515625" style="151" bestFit="1" customWidth="1"/>
    <col min="14" max="16384" width="9.140625" style="176"/>
  </cols>
  <sheetData>
    <row r="1" spans="1:13" x14ac:dyDescent="0.25">
      <c r="A1" s="175" t="s">
        <v>589</v>
      </c>
      <c r="B1" s="176"/>
    </row>
    <row r="2" spans="1:13" x14ac:dyDescent="0.25">
      <c r="A2" s="176"/>
      <c r="B2" s="313"/>
    </row>
    <row r="3" spans="1:13" x14ac:dyDescent="0.25">
      <c r="A3" s="314" t="s">
        <v>10</v>
      </c>
      <c r="B3" s="315" t="s">
        <v>302</v>
      </c>
      <c r="C3" s="316">
        <v>0.4</v>
      </c>
      <c r="D3" s="317">
        <v>0.5</v>
      </c>
      <c r="E3" s="317">
        <v>0.6</v>
      </c>
      <c r="F3" s="317">
        <v>0.7</v>
      </c>
      <c r="G3" s="317">
        <v>0.8</v>
      </c>
      <c r="H3" s="317">
        <v>0.9</v>
      </c>
      <c r="I3" s="317">
        <v>1</v>
      </c>
      <c r="J3" s="317">
        <v>1.1000000000000001</v>
      </c>
      <c r="K3" s="317">
        <v>1.2</v>
      </c>
      <c r="L3" s="317">
        <v>1.3</v>
      </c>
      <c r="M3" s="317">
        <v>1.4</v>
      </c>
    </row>
    <row r="4" spans="1:13" x14ac:dyDescent="0.25">
      <c r="A4" s="318" t="s">
        <v>525</v>
      </c>
      <c r="B4" s="319" t="s">
        <v>246</v>
      </c>
      <c r="C4" s="320">
        <f t="shared" ref="C4:M4" si="0">CONVERT(C3,"m","in")</f>
        <v>15.748031496062993</v>
      </c>
      <c r="D4" s="321">
        <f t="shared" si="0"/>
        <v>19.685039370078741</v>
      </c>
      <c r="E4" s="321">
        <f t="shared" si="0"/>
        <v>23.622047244094489</v>
      </c>
      <c r="F4" s="321">
        <f t="shared" si="0"/>
        <v>27.559055118110237</v>
      </c>
      <c r="G4" s="321">
        <f t="shared" si="0"/>
        <v>31.496062992125985</v>
      </c>
      <c r="H4" s="321">
        <f t="shared" si="0"/>
        <v>35.433070866141733</v>
      </c>
      <c r="I4" s="321">
        <f t="shared" si="0"/>
        <v>39.370078740157481</v>
      </c>
      <c r="J4" s="321">
        <f t="shared" si="0"/>
        <v>43.30708661417323</v>
      </c>
      <c r="K4" s="321">
        <f t="shared" si="0"/>
        <v>47.244094488188978</v>
      </c>
      <c r="L4" s="321">
        <f t="shared" si="0"/>
        <v>51.181102362204726</v>
      </c>
      <c r="M4" s="321">
        <f t="shared" si="0"/>
        <v>55.118110236220474</v>
      </c>
    </row>
    <row r="5" spans="1:13" x14ac:dyDescent="0.25">
      <c r="A5" s="322">
        <v>0.6</v>
      </c>
      <c r="B5" s="323">
        <f t="shared" ref="B5:B10" si="1">CONVERT(A5,"m","in")</f>
        <v>23.622047244094489</v>
      </c>
      <c r="C5" s="324">
        <f>'Cell SkyLight D'!C5*(1+Sumary!$C$48)</f>
        <v>29.638805064</v>
      </c>
      <c r="D5" s="324">
        <f>'Cell SkyLight D'!D5*(1+Sumary!$C$48)</f>
        <v>32.59747788</v>
      </c>
      <c r="E5" s="324">
        <f>'Cell SkyLight D'!E5*(1+Sumary!$C$48)</f>
        <v>36.308047776000002</v>
      </c>
      <c r="F5" s="324">
        <f>'Cell SkyLight D'!F5*(1+Sumary!$C$48)</f>
        <v>39.266720591999999</v>
      </c>
      <c r="G5" s="324">
        <f>'Cell SkyLight D'!G5*(1+Sumary!$C$48)</f>
        <v>43.203553008000007</v>
      </c>
      <c r="H5" s="324">
        <f>'Cell SkyLight D'!H5*(1+Sumary!$C$48)</f>
        <v>46.162225824000004</v>
      </c>
      <c r="I5" s="324">
        <f>'Cell SkyLight D'!I5*(1+Sumary!$C$48)</f>
        <v>49.120898640000007</v>
      </c>
      <c r="J5" s="324">
        <f>'Cell SkyLight D'!J5*(1+Sumary!$C$48)</f>
        <v>52.251237456000013</v>
      </c>
      <c r="K5" s="324">
        <f>'Cell SkyLight D'!K5*(1+Sumary!$C$48)</f>
        <v>56.188069871999993</v>
      </c>
      <c r="L5" s="324">
        <f>'Cell SkyLight D'!L5*(1+Sumary!$C$48)</f>
        <v>63.106742687999997</v>
      </c>
      <c r="M5" s="324">
        <f>'Cell SkyLight D'!M5*(1+Sumary!$C$48)</f>
        <v>66.065415503999986</v>
      </c>
    </row>
    <row r="6" spans="1:13" x14ac:dyDescent="0.25">
      <c r="A6" s="322">
        <v>1</v>
      </c>
      <c r="B6" s="323">
        <f t="shared" si="1"/>
        <v>39.370078740157481</v>
      </c>
      <c r="C6" s="324">
        <f>'Cell SkyLight D'!C6*(1+Sumary!$C$48)</f>
        <v>32.471161800000004</v>
      </c>
      <c r="D6" s="324">
        <f>'Cell SkyLight D'!D6*(1+Sumary!$C$48)</f>
        <v>36.034251000000005</v>
      </c>
      <c r="E6" s="324">
        <f>'Cell SkyLight D'!E6*(1+Sumary!$C$48)</f>
        <v>40.736058</v>
      </c>
      <c r="F6" s="324">
        <f>'Cell SkyLight D'!F6*(1+Sumary!$C$48)</f>
        <v>44.2991472</v>
      </c>
      <c r="G6" s="324">
        <f>'Cell SkyLight D'!G6*(1+Sumary!$C$48)</f>
        <v>48.840396000000013</v>
      </c>
      <c r="H6" s="324">
        <f>'Cell SkyLight D'!H6*(1+Sumary!$C$48)</f>
        <v>52.403485199999999</v>
      </c>
      <c r="I6" s="324">
        <f>'Cell SkyLight D'!I6*(1+Sumary!$C$48)</f>
        <v>55.966574400000006</v>
      </c>
      <c r="J6" s="324">
        <f>'Cell SkyLight D'!J6*(1+Sumary!$C$48)</f>
        <v>59.701329600000001</v>
      </c>
      <c r="K6" s="324">
        <f>'Cell SkyLight D'!K6*(1+Sumary!$C$48)</f>
        <v>64.242578399999999</v>
      </c>
      <c r="L6" s="324">
        <f>'Cell SkyLight D'!L6*(1+Sumary!$C$48)</f>
        <v>71.7656676</v>
      </c>
      <c r="M6" s="324">
        <f>'Cell SkyLight D'!M6*(1+Sumary!$C$48)</f>
        <v>75.328756799999979</v>
      </c>
    </row>
    <row r="7" spans="1:13" x14ac:dyDescent="0.25">
      <c r="A7" s="322">
        <v>1.5</v>
      </c>
      <c r="B7" s="323">
        <f t="shared" si="1"/>
        <v>59.055118110236222</v>
      </c>
      <c r="C7" s="324">
        <f>'Cell SkyLight D'!C7*(1+Sumary!$C$48)</f>
        <v>36.978659520000008</v>
      </c>
      <c r="D7" s="324">
        <f>'Cell SkyLight D'!D7*(1+Sumary!$C$48)</f>
        <v>41.297269200000009</v>
      </c>
      <c r="E7" s="324">
        <f>'Cell SkyLight D'!E7*(1+Sumary!$C$48)</f>
        <v>47.238122579999995</v>
      </c>
      <c r="F7" s="324">
        <f>'Cell SkyLight D'!F7*(1+Sumary!$C$48)</f>
        <v>51.556732260000004</v>
      </c>
      <c r="G7" s="324">
        <f>'Cell SkyLight D'!G7*(1+Sumary!$C$48)</f>
        <v>56.853501540000011</v>
      </c>
      <c r="H7" s="324">
        <f>'Cell SkyLight D'!H7*(1+Sumary!$C$48)</f>
        <v>61.172111219999998</v>
      </c>
      <c r="I7" s="324">
        <f>'Cell SkyLight D'!I7*(1+Sumary!$C$48)</f>
        <v>65.490720900000014</v>
      </c>
      <c r="J7" s="324">
        <f>'Cell SkyLight D'!J7*(1+Sumary!$C$48)</f>
        <v>69.98099658000001</v>
      </c>
      <c r="K7" s="324">
        <f>'Cell SkyLight D'!K7*(1+Sumary!$C$48)</f>
        <v>75.277765859999988</v>
      </c>
      <c r="L7" s="324">
        <f>'Cell SkyLight D'!L7*(1+Sumary!$C$48)</f>
        <v>83.556375540000005</v>
      </c>
      <c r="M7" s="324">
        <f>'Cell SkyLight D'!M7*(1+Sumary!$C$48)</f>
        <v>87.874985219999971</v>
      </c>
    </row>
    <row r="8" spans="1:13" x14ac:dyDescent="0.25">
      <c r="A8" s="322">
        <v>2</v>
      </c>
      <c r="B8" s="323">
        <f t="shared" si="1"/>
        <v>78.740157480314963</v>
      </c>
      <c r="C8" s="324">
        <f>'Cell SkyLight D'!C8*(1+Sumary!$C$48)</f>
        <v>41.486157240000004</v>
      </c>
      <c r="D8" s="324">
        <f>'Cell SkyLight D'!D8*(1+Sumary!$C$48)</f>
        <v>46.5602874</v>
      </c>
      <c r="E8" s="324">
        <f>'Cell SkyLight D'!E8*(1+Sumary!$C$48)</f>
        <v>53.740187159999998</v>
      </c>
      <c r="F8" s="324">
        <f>'Cell SkyLight D'!F8*(1+Sumary!$C$48)</f>
        <v>58.814317320000001</v>
      </c>
      <c r="G8" s="324">
        <f>'Cell SkyLight D'!G8*(1+Sumary!$C$48)</f>
        <v>64.866607080000009</v>
      </c>
      <c r="H8" s="324">
        <f>'Cell SkyLight D'!H8*(1+Sumary!$C$48)</f>
        <v>69.940737240000004</v>
      </c>
      <c r="I8" s="324">
        <f>'Cell SkyLight D'!I8*(1+Sumary!$C$48)</f>
        <v>75.0148674</v>
      </c>
      <c r="J8" s="324">
        <f>'Cell SkyLight D'!J8*(1+Sumary!$C$48)</f>
        <v>80.260663559999998</v>
      </c>
      <c r="K8" s="324">
        <f>'Cell SkyLight D'!K8*(1+Sumary!$C$48)</f>
        <v>86.312953319999991</v>
      </c>
      <c r="L8" s="324">
        <f>'Cell SkyLight D'!L8*(1+Sumary!$C$48)</f>
        <v>95.347083480000009</v>
      </c>
      <c r="M8" s="324">
        <f>'Cell SkyLight D'!M8*(1+Sumary!$C$48)</f>
        <v>100.42121363999999</v>
      </c>
    </row>
    <row r="9" spans="1:13" x14ac:dyDescent="0.25">
      <c r="A9" s="322">
        <v>2.5</v>
      </c>
      <c r="B9" s="323">
        <f t="shared" si="1"/>
        <v>98.425196850393704</v>
      </c>
      <c r="C9" s="324">
        <f>'Cell SkyLight D'!C9*(1+Sumary!$C$48)</f>
        <v>45.026603160000015</v>
      </c>
      <c r="D9" s="324">
        <f>'Cell SkyLight D'!D9*(1+Sumary!$C$48)</f>
        <v>50.856253800000005</v>
      </c>
      <c r="E9" s="324">
        <f>'Cell SkyLight D'!E9*(1+Sumary!$C$48)</f>
        <v>59.27519994</v>
      </c>
      <c r="F9" s="324">
        <f>'Cell SkyLight D'!F9*(1+Sumary!$C$48)</f>
        <v>65.10485057999999</v>
      </c>
      <c r="G9" s="324">
        <f>'Cell SkyLight D'!G9*(1+Sumary!$C$48)</f>
        <v>71.912660820000013</v>
      </c>
      <c r="H9" s="324">
        <f>'Cell SkyLight D'!H9*(1+Sumary!$C$48)</f>
        <v>77.742311459999996</v>
      </c>
      <c r="I9" s="324">
        <f>'Cell SkyLight D'!I9*(1+Sumary!$C$48)</f>
        <v>83.571962099999979</v>
      </c>
      <c r="J9" s="324">
        <f>'Cell SkyLight D'!J9*(1+Sumary!$C$48)</f>
        <v>89.573278739999992</v>
      </c>
      <c r="K9" s="324">
        <f>'Cell SkyLight D'!K9*(1+Sumary!$C$48)</f>
        <v>96.381088979999987</v>
      </c>
      <c r="L9" s="324">
        <f>'Cell SkyLight D'!L9*(1+Sumary!$C$48)</f>
        <v>106.17073962000001</v>
      </c>
      <c r="M9" s="324">
        <f>'Cell SkyLight D'!M9*(1+Sumary!$C$48)</f>
        <v>112.00039025999999</v>
      </c>
    </row>
    <row r="10" spans="1:13" x14ac:dyDescent="0.25">
      <c r="A10" s="322">
        <v>3</v>
      </c>
      <c r="B10" s="323">
        <f t="shared" si="1"/>
        <v>118.11023622047244</v>
      </c>
      <c r="C10" s="324">
        <f>'Cell SkyLight D'!C10*(1+Sumary!$C$48)</f>
        <v>48.567049080000004</v>
      </c>
      <c r="D10" s="324">
        <f>'Cell SkyLight D'!D10*(1+Sumary!$C$48)</f>
        <v>55.152220200000002</v>
      </c>
      <c r="E10" s="324">
        <f>'Cell SkyLight D'!E10*(1+Sumary!$C$48)</f>
        <v>64.810212719999996</v>
      </c>
      <c r="F10" s="324">
        <f>'Cell SkyLight D'!F10*(1+Sumary!$C$48)</f>
        <v>71.395383839999994</v>
      </c>
      <c r="G10" s="324">
        <f>'Cell SkyLight D'!G10*(1+Sumary!$C$48)</f>
        <v>78.958714560000004</v>
      </c>
      <c r="H10" s="324">
        <f>'Cell SkyLight D'!H10*(1+Sumary!$C$48)</f>
        <v>85.543885679999988</v>
      </c>
      <c r="I10" s="324">
        <f>'Cell SkyLight D'!I10*(1+Sumary!$C$48)</f>
        <v>92.129056800000001</v>
      </c>
      <c r="J10" s="324">
        <f>'Cell SkyLight D'!J10*(1+Sumary!$C$48)</f>
        <v>98.885893920000001</v>
      </c>
      <c r="K10" s="324">
        <f>'Cell SkyLight D'!K10*(1+Sumary!$C$48)</f>
        <v>106.44922463999998</v>
      </c>
      <c r="L10" s="324">
        <f>'Cell SkyLight D'!L10*(1+Sumary!$C$48)</f>
        <v>116.99439576</v>
      </c>
      <c r="M10" s="324">
        <f>'Cell SkyLight D'!M10*(1+Sumary!$C$48)</f>
        <v>123.57956687999999</v>
      </c>
    </row>
    <row r="11" spans="1:13" x14ac:dyDescent="0.25">
      <c r="A11" s="208" t="s">
        <v>590</v>
      </c>
    </row>
    <row r="12" spans="1:13" x14ac:dyDescent="0.25">
      <c r="B12" s="327"/>
    </row>
    <row r="13" spans="1:13" x14ac:dyDescent="0.25">
      <c r="A13" s="314" t="s">
        <v>10</v>
      </c>
      <c r="B13" s="328" t="s">
        <v>302</v>
      </c>
      <c r="C13" s="316">
        <v>0.4</v>
      </c>
      <c r="D13" s="317">
        <v>0.5</v>
      </c>
      <c r="E13" s="317">
        <v>0.6</v>
      </c>
      <c r="F13" s="317">
        <v>0.7</v>
      </c>
      <c r="G13" s="317">
        <v>0.8</v>
      </c>
      <c r="H13" s="317">
        <v>0.9</v>
      </c>
      <c r="I13" s="317">
        <v>1</v>
      </c>
      <c r="J13" s="317">
        <v>1.1000000000000001</v>
      </c>
      <c r="K13" s="317">
        <v>1.2</v>
      </c>
      <c r="L13" s="317">
        <v>1.3</v>
      </c>
      <c r="M13" s="317">
        <v>1.4</v>
      </c>
    </row>
    <row r="14" spans="1:13" x14ac:dyDescent="0.25">
      <c r="A14" s="318" t="s">
        <v>525</v>
      </c>
      <c r="B14" s="319" t="s">
        <v>246</v>
      </c>
      <c r="C14" s="320">
        <f t="shared" ref="C14:M14" si="2">CONVERT(C13,"m","in")</f>
        <v>15.748031496062993</v>
      </c>
      <c r="D14" s="321">
        <f t="shared" si="2"/>
        <v>19.685039370078741</v>
      </c>
      <c r="E14" s="321">
        <f t="shared" si="2"/>
        <v>23.622047244094489</v>
      </c>
      <c r="F14" s="321">
        <f t="shared" si="2"/>
        <v>27.559055118110237</v>
      </c>
      <c r="G14" s="321">
        <f t="shared" si="2"/>
        <v>31.496062992125985</v>
      </c>
      <c r="H14" s="321">
        <f t="shared" si="2"/>
        <v>35.433070866141733</v>
      </c>
      <c r="I14" s="321">
        <f t="shared" si="2"/>
        <v>39.370078740157481</v>
      </c>
      <c r="J14" s="321">
        <f t="shared" si="2"/>
        <v>43.30708661417323</v>
      </c>
      <c r="K14" s="321">
        <f t="shared" si="2"/>
        <v>47.244094488188978</v>
      </c>
      <c r="L14" s="321">
        <f t="shared" si="2"/>
        <v>51.181102362204726</v>
      </c>
      <c r="M14" s="321">
        <f t="shared" si="2"/>
        <v>55.118110236220474</v>
      </c>
    </row>
    <row r="15" spans="1:13" x14ac:dyDescent="0.25">
      <c r="A15" s="322">
        <v>0.6</v>
      </c>
      <c r="B15" s="323">
        <f t="shared" ref="B15:B20" si="3">CONVERT(A15,"m","in")</f>
        <v>23.622047244094489</v>
      </c>
      <c r="C15" s="324">
        <f>'Cell SkyLight D'!C15*(1+Sumary!$C$48)</f>
        <v>31.634416968</v>
      </c>
      <c r="D15" s="324">
        <f>'Cell SkyLight D'!D15*(1+Sumary!$C$48)</f>
        <v>35.091992760000004</v>
      </c>
      <c r="E15" s="324">
        <f>'Cell SkyLight D'!E15*(1+Sumary!$C$48)</f>
        <v>39.301465631999996</v>
      </c>
      <c r="F15" s="324">
        <f>'Cell SkyLight D'!F15*(1+Sumary!$C$48)</f>
        <v>42.759041424000003</v>
      </c>
      <c r="G15" s="324">
        <f>'Cell SkyLight D'!G15*(1+Sumary!$C$48)</f>
        <v>47.194776816000015</v>
      </c>
      <c r="H15" s="324">
        <f>'Cell SkyLight D'!H15*(1+Sumary!$C$48)</f>
        <v>50.652352608000001</v>
      </c>
      <c r="I15" s="324">
        <f>'Cell SkyLight D'!I15*(1+Sumary!$C$48)</f>
        <v>54.109928400000008</v>
      </c>
      <c r="J15" s="324">
        <f>'Cell SkyLight D'!J15*(1+Sumary!$C$48)</f>
        <v>57.73917019200001</v>
      </c>
      <c r="K15" s="324">
        <f>'Cell SkyLight D'!K15*(1+Sumary!$C$48)</f>
        <v>62.174905583999994</v>
      </c>
      <c r="L15" s="324">
        <f>'Cell SkyLight D'!L15*(1+Sumary!$C$48)</f>
        <v>69.592481375999995</v>
      </c>
      <c r="M15" s="324">
        <f>'Cell SkyLight D'!M15*(1+Sumary!$C$48)</f>
        <v>73.050057168000009</v>
      </c>
    </row>
    <row r="16" spans="1:13" x14ac:dyDescent="0.25">
      <c r="A16" s="322">
        <v>1</v>
      </c>
      <c r="B16" s="323">
        <f t="shared" si="3"/>
        <v>39.370078740157481</v>
      </c>
      <c r="C16" s="324">
        <f>'Cell SkyLight D'!C16*(1+Sumary!$C$48)</f>
        <v>35.797181640000005</v>
      </c>
      <c r="D16" s="324">
        <f>'Cell SkyLight D'!D16*(1+Sumary!$C$48)</f>
        <v>40.191775800000002</v>
      </c>
      <c r="E16" s="324">
        <f>'Cell SkyLight D'!E16*(1+Sumary!$C$48)</f>
        <v>45.725087760000001</v>
      </c>
      <c r="F16" s="324">
        <f>'Cell SkyLight D'!F16*(1+Sumary!$C$48)</f>
        <v>50.119681920000005</v>
      </c>
      <c r="G16" s="324">
        <f>'Cell SkyLight D'!G16*(1+Sumary!$C$48)</f>
        <v>55.492435680000014</v>
      </c>
      <c r="H16" s="324">
        <f>'Cell SkyLight D'!H16*(1+Sumary!$C$48)</f>
        <v>59.887029840000011</v>
      </c>
      <c r="I16" s="324">
        <f>'Cell SkyLight D'!I16*(1+Sumary!$C$48)</f>
        <v>64.281624000000008</v>
      </c>
      <c r="J16" s="324">
        <f>'Cell SkyLight D'!J16*(1+Sumary!$C$48)</f>
        <v>68.847884160000007</v>
      </c>
      <c r="K16" s="324">
        <f>'Cell SkyLight D'!K16*(1+Sumary!$C$48)</f>
        <v>74.220637920000001</v>
      </c>
      <c r="L16" s="324">
        <f>'Cell SkyLight D'!L16*(1+Sumary!$C$48)</f>
        <v>82.575232080000006</v>
      </c>
      <c r="M16" s="324">
        <f>'Cell SkyLight D'!M16*(1+Sumary!$C$48)</f>
        <v>86.969826239999989</v>
      </c>
    </row>
    <row r="17" spans="1:13" x14ac:dyDescent="0.25">
      <c r="A17" s="322">
        <v>1.5</v>
      </c>
      <c r="B17" s="323">
        <f t="shared" si="3"/>
        <v>59.055118110236222</v>
      </c>
      <c r="C17" s="324">
        <f>'Cell SkyLight D'!C17*(1+Sumary!$C$48)</f>
        <v>41.967689280000009</v>
      </c>
      <c r="D17" s="324">
        <f>'Cell SkyLight D'!D17*(1+Sumary!$C$48)</f>
        <v>47.533556400000009</v>
      </c>
      <c r="E17" s="324">
        <f>'Cell SkyLight D'!E17*(1+Sumary!$C$48)</f>
        <v>54.721667220000008</v>
      </c>
      <c r="F17" s="324">
        <f>'Cell SkyLight D'!F17*(1+Sumary!$C$48)</f>
        <v>60.287534340000001</v>
      </c>
      <c r="G17" s="324">
        <f>'Cell SkyLight D'!G17*(1+Sumary!$C$48)</f>
        <v>66.831561060000027</v>
      </c>
      <c r="H17" s="324">
        <f>'Cell SkyLight D'!H17*(1+Sumary!$C$48)</f>
        <v>72.397428179999991</v>
      </c>
      <c r="I17" s="324">
        <f>'Cell SkyLight D'!I17*(1+Sumary!$C$48)</f>
        <v>77.963295300000013</v>
      </c>
      <c r="J17" s="324">
        <f>'Cell SkyLight D'!J17*(1+Sumary!$C$48)</f>
        <v>83.700828420000008</v>
      </c>
      <c r="K17" s="324">
        <f>'Cell SkyLight D'!K17*(1+Sumary!$C$48)</f>
        <v>90.244855139999999</v>
      </c>
      <c r="L17" s="324">
        <f>'Cell SkyLight D'!L17*(1+Sumary!$C$48)</f>
        <v>99.770722259999999</v>
      </c>
      <c r="M17" s="324">
        <f>'Cell SkyLight D'!M17*(1+Sumary!$C$48)</f>
        <v>105.33658937999999</v>
      </c>
    </row>
    <row r="18" spans="1:13" x14ac:dyDescent="0.25">
      <c r="A18" s="322">
        <v>2</v>
      </c>
      <c r="B18" s="323">
        <f t="shared" si="3"/>
        <v>78.740157480314963</v>
      </c>
      <c r="C18" s="324">
        <f>'Cell SkyLight D'!C18*(1+Sumary!$C$48)</f>
        <v>48.138196920000013</v>
      </c>
      <c r="D18" s="324">
        <f>'Cell SkyLight D'!D18*(1+Sumary!$C$48)</f>
        <v>54.875337000000009</v>
      </c>
      <c r="E18" s="324">
        <f>'Cell SkyLight D'!E18*(1+Sumary!$C$48)</f>
        <v>63.718246679999993</v>
      </c>
      <c r="F18" s="324">
        <f>'Cell SkyLight D'!F18*(1+Sumary!$C$48)</f>
        <v>70.455386759999996</v>
      </c>
      <c r="G18" s="324">
        <f>'Cell SkyLight D'!G18*(1+Sumary!$C$48)</f>
        <v>78.170686439999997</v>
      </c>
      <c r="H18" s="324">
        <f>'Cell SkyLight D'!H18*(1+Sumary!$C$48)</f>
        <v>84.90782652</v>
      </c>
      <c r="I18" s="324">
        <f>'Cell SkyLight D'!I18*(1+Sumary!$C$48)</f>
        <v>91.644966600000018</v>
      </c>
      <c r="J18" s="324">
        <f>'Cell SkyLight D'!J18*(1+Sumary!$C$48)</f>
        <v>98.553772680000009</v>
      </c>
      <c r="K18" s="324">
        <f>'Cell SkyLight D'!K18*(1+Sumary!$C$48)</f>
        <v>106.26907236</v>
      </c>
      <c r="L18" s="324">
        <f>'Cell SkyLight D'!L18*(1+Sumary!$C$48)</f>
        <v>116.96621244000001</v>
      </c>
      <c r="M18" s="324">
        <f>'Cell SkyLight D'!M18*(1+Sumary!$C$48)</f>
        <v>123.70335252000001</v>
      </c>
    </row>
    <row r="19" spans="1:13" x14ac:dyDescent="0.25">
      <c r="A19" s="322">
        <v>2.5</v>
      </c>
      <c r="B19" s="323">
        <f t="shared" si="3"/>
        <v>98.425196850393704</v>
      </c>
      <c r="C19" s="324">
        <f>'Cell SkyLight D'!C19*(1+Sumary!$C$48)</f>
        <v>53.341652760000009</v>
      </c>
      <c r="D19" s="324">
        <f>'Cell SkyLight D'!D19*(1+Sumary!$C$48)</f>
        <v>61.250065800000002</v>
      </c>
      <c r="E19" s="324">
        <f>'Cell SkyLight D'!E19*(1+Sumary!$C$48)</f>
        <v>71.747774340000007</v>
      </c>
      <c r="F19" s="324">
        <f>'Cell SkyLight D'!F19*(1+Sumary!$C$48)</f>
        <v>79.656187380000006</v>
      </c>
      <c r="G19" s="324">
        <f>'Cell SkyLight D'!G19*(1+Sumary!$C$48)</f>
        <v>88.542760020000003</v>
      </c>
      <c r="H19" s="324">
        <f>'Cell SkyLight D'!H19*(1+Sumary!$C$48)</f>
        <v>96.451173060000002</v>
      </c>
      <c r="I19" s="324">
        <f>'Cell SkyLight D'!I19*(1+Sumary!$C$48)</f>
        <v>104.35958609999999</v>
      </c>
      <c r="J19" s="324">
        <f>'Cell SkyLight D'!J19*(1+Sumary!$C$48)</f>
        <v>112.43966513999999</v>
      </c>
      <c r="K19" s="324">
        <f>'Cell SkyLight D'!K19*(1+Sumary!$C$48)</f>
        <v>121.32623778</v>
      </c>
      <c r="L19" s="324">
        <f>'Cell SkyLight D'!L19*(1+Sumary!$C$48)</f>
        <v>133.19465082000002</v>
      </c>
      <c r="M19" s="324">
        <f>'Cell SkyLight D'!M19*(1+Sumary!$C$48)</f>
        <v>141.10306385999999</v>
      </c>
    </row>
    <row r="20" spans="1:13" x14ac:dyDescent="0.25">
      <c r="A20" s="322">
        <v>3</v>
      </c>
      <c r="B20" s="323">
        <f t="shared" si="3"/>
        <v>118.11023622047244</v>
      </c>
      <c r="C20" s="324">
        <f>'Cell SkyLight D'!C20*(1+Sumary!$C$48)</f>
        <v>58.545108600000013</v>
      </c>
      <c r="D20" s="324">
        <f>'Cell SkyLight D'!D20*(1+Sumary!$C$48)</f>
        <v>67.624794600000016</v>
      </c>
      <c r="E20" s="324">
        <f>'Cell SkyLight D'!E20*(1+Sumary!$C$48)</f>
        <v>79.777302000000006</v>
      </c>
      <c r="F20" s="324">
        <f>'Cell SkyLight D'!F20*(1+Sumary!$C$48)</f>
        <v>88.856987999999987</v>
      </c>
      <c r="G20" s="324">
        <f>'Cell SkyLight D'!G20*(1+Sumary!$C$48)</f>
        <v>98.914833600000023</v>
      </c>
      <c r="H20" s="324">
        <f>'Cell SkyLight D'!H20*(1+Sumary!$C$48)</f>
        <v>107.9945196</v>
      </c>
      <c r="I20" s="324">
        <f>'Cell SkyLight D'!I20*(1+Sumary!$C$48)</f>
        <v>117.07420560000003</v>
      </c>
      <c r="J20" s="324">
        <f>'Cell SkyLight D'!J20*(1+Sumary!$C$48)</f>
        <v>126.32555760000001</v>
      </c>
      <c r="K20" s="324">
        <f>'Cell SkyLight D'!K20*(1+Sumary!$C$48)</f>
        <v>136.3834032</v>
      </c>
      <c r="L20" s="324">
        <f>'Cell SkyLight D'!L20*(1+Sumary!$C$48)</f>
        <v>149.42308920000002</v>
      </c>
      <c r="M20" s="324">
        <f>'Cell SkyLight D'!M20*(1+Sumary!$C$48)</f>
        <v>158.5027752</v>
      </c>
    </row>
    <row r="22" spans="1:13" x14ac:dyDescent="0.25">
      <c r="A22" s="300" t="s">
        <v>874</v>
      </c>
      <c r="B22"/>
      <c r="C22"/>
      <c r="D22"/>
      <c r="E22"/>
      <c r="F22"/>
      <c r="G22"/>
      <c r="H22"/>
      <c r="I22"/>
    </row>
    <row r="23" spans="1:13" x14ac:dyDescent="0.25">
      <c r="A23" s="301" t="s">
        <v>875</v>
      </c>
      <c r="B23"/>
      <c r="C23"/>
      <c r="D23"/>
      <c r="E23"/>
      <c r="F23"/>
      <c r="G23"/>
      <c r="H23"/>
      <c r="I23"/>
    </row>
    <row r="24" spans="1:13" x14ac:dyDescent="0.25">
      <c r="A24" s="301" t="s">
        <v>876</v>
      </c>
      <c r="B24"/>
      <c r="C24"/>
      <c r="D24"/>
      <c r="E24"/>
      <c r="F24"/>
      <c r="G24"/>
      <c r="H24"/>
      <c r="I24"/>
    </row>
    <row r="25" spans="1:13" x14ac:dyDescent="0.25">
      <c r="A25" s="301" t="s">
        <v>877</v>
      </c>
      <c r="B25"/>
      <c r="C25"/>
      <c r="D25"/>
      <c r="E25"/>
      <c r="F25"/>
      <c r="G25"/>
      <c r="H25"/>
      <c r="I25"/>
    </row>
    <row r="26" spans="1:13" x14ac:dyDescent="0.25">
      <c r="A26" s="301" t="s">
        <v>878</v>
      </c>
      <c r="B26"/>
      <c r="C26"/>
      <c r="D26"/>
      <c r="E26"/>
      <c r="F26"/>
      <c r="G26"/>
      <c r="H26"/>
      <c r="I26"/>
    </row>
    <row r="27" spans="1:13" x14ac:dyDescent="0.25">
      <c r="A27" s="301" t="s">
        <v>879</v>
      </c>
      <c r="B27"/>
      <c r="C27"/>
      <c r="D27"/>
      <c r="E27"/>
      <c r="F27"/>
      <c r="G27"/>
      <c r="H27"/>
      <c r="I27"/>
    </row>
    <row r="28" spans="1:13" x14ac:dyDescent="0.25">
      <c r="A28" s="301" t="s">
        <v>880</v>
      </c>
      <c r="B28"/>
      <c r="C28"/>
      <c r="D28"/>
      <c r="E28"/>
      <c r="F28"/>
      <c r="G28"/>
      <c r="H28"/>
      <c r="I28"/>
    </row>
    <row r="29" spans="1:13" x14ac:dyDescent="0.25">
      <c r="A29" s="300" t="s">
        <v>881</v>
      </c>
      <c r="B29"/>
      <c r="C29"/>
      <c r="D29"/>
      <c r="E29"/>
      <c r="F29"/>
      <c r="G29"/>
      <c r="H29"/>
      <c r="I29"/>
    </row>
    <row r="30" spans="1:13" x14ac:dyDescent="0.25">
      <c r="A30" s="204" t="s">
        <v>909</v>
      </c>
      <c r="B30"/>
      <c r="C30"/>
      <c r="D30"/>
      <c r="E30"/>
      <c r="F30"/>
      <c r="G30"/>
      <c r="H30"/>
      <c r="I30"/>
    </row>
    <row r="31" spans="1:13" x14ac:dyDescent="0.25">
      <c r="A31"/>
      <c r="B31"/>
      <c r="C31"/>
      <c r="D31"/>
      <c r="E31"/>
      <c r="F31"/>
      <c r="G31"/>
      <c r="H31"/>
      <c r="I31"/>
    </row>
    <row r="32" spans="1:13" x14ac:dyDescent="0.25">
      <c r="A32" s="55" t="s">
        <v>882</v>
      </c>
      <c r="B32"/>
      <c r="C32"/>
      <c r="D32"/>
      <c r="E32"/>
      <c r="F32"/>
      <c r="G32"/>
      <c r="H32"/>
      <c r="I32"/>
    </row>
    <row r="33" spans="1:11" x14ac:dyDescent="0.25">
      <c r="A33"/>
      <c r="B33"/>
      <c r="C33"/>
      <c r="D33"/>
      <c r="E33"/>
      <c r="F33"/>
      <c r="G33"/>
      <c r="H33"/>
      <c r="I33"/>
      <c r="K33" s="55" t="s">
        <v>884</v>
      </c>
    </row>
    <row r="34" spans="1:11" x14ac:dyDescent="0.25">
      <c r="A34"/>
      <c r="B34"/>
      <c r="C34"/>
      <c r="D34"/>
      <c r="E34"/>
      <c r="F34"/>
      <c r="G34"/>
      <c r="H34"/>
      <c r="I34"/>
      <c r="J34" s="176"/>
      <c r="K34" s="330" t="s">
        <v>910</v>
      </c>
    </row>
    <row r="35" spans="1:11" x14ac:dyDescent="0.25">
      <c r="A35"/>
      <c r="B35"/>
      <c r="C35"/>
      <c r="D35"/>
      <c r="E35"/>
      <c r="F35"/>
      <c r="G35"/>
      <c r="H35"/>
      <c r="I35"/>
      <c r="K35" s="330" t="s">
        <v>911</v>
      </c>
    </row>
    <row r="36" spans="1:11" x14ac:dyDescent="0.25">
      <c r="A36"/>
      <c r="B36"/>
      <c r="C36"/>
      <c r="D36"/>
      <c r="E36"/>
      <c r="F36"/>
      <c r="G36"/>
      <c r="H36"/>
      <c r="I36"/>
    </row>
    <row r="37" spans="1:11" x14ac:dyDescent="0.25">
      <c r="A37"/>
      <c r="B37"/>
      <c r="C37"/>
      <c r="D37"/>
      <c r="E37"/>
      <c r="F37"/>
      <c r="G37"/>
      <c r="H37"/>
      <c r="I37"/>
    </row>
    <row r="38" spans="1:11" x14ac:dyDescent="0.25">
      <c r="A38"/>
      <c r="B38"/>
      <c r="C38"/>
      <c r="D38"/>
      <c r="E38"/>
      <c r="F38"/>
      <c r="G38"/>
      <c r="H38"/>
      <c r="I38"/>
    </row>
    <row r="39" spans="1:11" x14ac:dyDescent="0.25">
      <c r="A39"/>
      <c r="B39"/>
      <c r="C39"/>
      <c r="D39"/>
      <c r="E39"/>
      <c r="F39"/>
      <c r="G39"/>
      <c r="H39"/>
      <c r="I39"/>
    </row>
    <row r="40" spans="1:11" x14ac:dyDescent="0.25">
      <c r="A40"/>
      <c r="B40"/>
      <c r="C40"/>
      <c r="D40"/>
      <c r="E40"/>
      <c r="F40"/>
      <c r="G40"/>
      <c r="H40"/>
      <c r="I40"/>
    </row>
    <row r="41" spans="1:11" x14ac:dyDescent="0.25">
      <c r="A41"/>
      <c r="B41"/>
      <c r="C41"/>
      <c r="D41"/>
      <c r="E41"/>
      <c r="F41"/>
      <c r="G41"/>
      <c r="H41"/>
      <c r="I41"/>
    </row>
    <row r="42" spans="1:11" x14ac:dyDescent="0.25">
      <c r="A42"/>
      <c r="B42"/>
      <c r="C42"/>
      <c r="D42"/>
      <c r="E42"/>
      <c r="F42"/>
      <c r="G42"/>
      <c r="H42"/>
      <c r="I42"/>
      <c r="K42" s="209" t="s">
        <v>912</v>
      </c>
    </row>
    <row r="43" spans="1:11" x14ac:dyDescent="0.25">
      <c r="A43"/>
      <c r="B43"/>
      <c r="C43"/>
      <c r="D43"/>
      <c r="E43"/>
      <c r="F43"/>
      <c r="G43"/>
      <c r="H43"/>
      <c r="I43"/>
    </row>
    <row r="44" spans="1:11" x14ac:dyDescent="0.25">
      <c r="A44"/>
      <c r="B44"/>
      <c r="C44"/>
      <c r="D44"/>
      <c r="E44"/>
      <c r="F44"/>
      <c r="G44"/>
      <c r="H44"/>
      <c r="I44"/>
    </row>
    <row r="45" spans="1:11" x14ac:dyDescent="0.25">
      <c r="A45" s="571" t="s">
        <v>913</v>
      </c>
      <c r="B45" s="571"/>
      <c r="C45" s="571"/>
      <c r="D45" s="496" t="s">
        <v>914</v>
      </c>
      <c r="E45" s="496"/>
      <c r="F45" s="496"/>
      <c r="G45" s="496" t="s">
        <v>915</v>
      </c>
      <c r="H45" s="496"/>
      <c r="I45" s="496"/>
    </row>
    <row r="46" spans="1:11" x14ac:dyDescent="0.25">
      <c r="A46"/>
      <c r="B46"/>
      <c r="C46"/>
      <c r="D46" s="303"/>
      <c r="E46" s="331">
        <v>7.5</v>
      </c>
      <c r="F46" s="52"/>
      <c r="G46" s="52"/>
      <c r="H46" s="302">
        <v>7.5</v>
      </c>
      <c r="I46" s="52"/>
    </row>
    <row r="47" spans="1:11" x14ac:dyDescent="0.25">
      <c r="A47" s="176"/>
      <c r="B47"/>
      <c r="C47"/>
      <c r="D47" s="496" t="s">
        <v>916</v>
      </c>
      <c r="E47" s="496"/>
      <c r="F47" s="496"/>
      <c r="G47" s="496" t="s">
        <v>916</v>
      </c>
      <c r="H47" s="496"/>
      <c r="I47" s="496"/>
    </row>
    <row r="48" spans="1:11" x14ac:dyDescent="0.25">
      <c r="A48" s="204"/>
      <c r="B48"/>
      <c r="C48"/>
      <c r="D48"/>
      <c r="E48"/>
      <c r="F48"/>
      <c r="G48"/>
      <c r="H48"/>
      <c r="I48"/>
    </row>
    <row r="49" spans="1:10" x14ac:dyDescent="0.25">
      <c r="A49" s="204"/>
      <c r="B49"/>
      <c r="C49"/>
      <c r="D49"/>
      <c r="E49"/>
      <c r="F49" s="176"/>
      <c r="G49" s="301" t="s">
        <v>917</v>
      </c>
      <c r="H49"/>
      <c r="I49"/>
    </row>
    <row r="50" spans="1:10" x14ac:dyDescent="0.25">
      <c r="A50" s="204"/>
      <c r="B50"/>
      <c r="C50"/>
      <c r="D50"/>
      <c r="E50"/>
      <c r="F50" s="176"/>
      <c r="G50" s="204" t="s">
        <v>918</v>
      </c>
      <c r="H50"/>
      <c r="I50"/>
    </row>
    <row r="51" spans="1:10" x14ac:dyDescent="0.25">
      <c r="A51"/>
      <c r="B51"/>
      <c r="C51"/>
      <c r="D51"/>
      <c r="E51"/>
      <c r="F51"/>
      <c r="G51"/>
      <c r="H51"/>
      <c r="I51"/>
    </row>
    <row r="52" spans="1:10" x14ac:dyDescent="0.25">
      <c r="A52"/>
      <c r="B52"/>
      <c r="C52"/>
      <c r="D52"/>
      <c r="E52"/>
      <c r="F52"/>
      <c r="G52" s="204" t="s">
        <v>261</v>
      </c>
      <c r="H52" s="304">
        <v>9.99</v>
      </c>
      <c r="I52" s="204" t="s">
        <v>919</v>
      </c>
      <c r="J52" s="304">
        <v>11.99</v>
      </c>
    </row>
    <row r="53" spans="1:10" x14ac:dyDescent="0.25">
      <c r="A53" s="55" t="s">
        <v>13</v>
      </c>
      <c r="B53"/>
      <c r="C53"/>
      <c r="D53"/>
      <c r="E53"/>
      <c r="F53"/>
      <c r="G53"/>
      <c r="H53"/>
      <c r="I53"/>
    </row>
    <row r="54" spans="1:10" s="151" customFormat="1" x14ac:dyDescent="0.25">
      <c r="A54" s="570" t="s">
        <v>920</v>
      </c>
      <c r="B54" s="570"/>
      <c r="C54" s="207" t="s">
        <v>887</v>
      </c>
      <c r="D54" s="332">
        <v>1.0900000000000001</v>
      </c>
      <c r="E54" s="207" t="s">
        <v>888</v>
      </c>
      <c r="F54" s="332">
        <v>2.2999999999999998</v>
      </c>
      <c r="G54" s="207"/>
      <c r="H54" s="205" t="s">
        <v>889</v>
      </c>
      <c r="I54" s="332">
        <v>2.2999999999999998</v>
      </c>
    </row>
    <row r="55" spans="1:10" s="151" customFormat="1" x14ac:dyDescent="0.25">
      <c r="A55" s="204"/>
      <c r="B55"/>
      <c r="C55"/>
      <c r="D55"/>
      <c r="E55"/>
      <c r="F55" s="301"/>
      <c r="G55"/>
      <c r="H55"/>
      <c r="I55"/>
    </row>
    <row r="56" spans="1:10" s="151" customFormat="1" x14ac:dyDescent="0.25">
      <c r="A56"/>
      <c r="B56"/>
      <c r="C56"/>
      <c r="D56"/>
      <c r="E56"/>
      <c r="F56" s="176"/>
      <c r="G56" s="176"/>
      <c r="H56" s="176"/>
      <c r="I56" s="176"/>
    </row>
    <row r="57" spans="1:10" s="151" customFormat="1" x14ac:dyDescent="0.25">
      <c r="A57" s="176"/>
      <c r="B57"/>
      <c r="C57"/>
      <c r="D57"/>
      <c r="E57"/>
      <c r="F57"/>
      <c r="G57"/>
      <c r="H57"/>
      <c r="I57"/>
    </row>
    <row r="58" spans="1:10" s="151" customFormat="1" x14ac:dyDescent="0.25">
      <c r="A58"/>
      <c r="B58"/>
      <c r="C58"/>
      <c r="D58"/>
      <c r="E58"/>
      <c r="F58"/>
      <c r="G58"/>
      <c r="H58"/>
      <c r="I58"/>
    </row>
    <row r="59" spans="1:10" s="151" customFormat="1" x14ac:dyDescent="0.25">
      <c r="A59" s="176"/>
      <c r="B59" s="176"/>
      <c r="C59" s="176"/>
      <c r="D59" s="176"/>
      <c r="E59" s="176"/>
      <c r="F59" s="176"/>
      <c r="G59" s="176"/>
      <c r="H59" s="176"/>
      <c r="I59" s="176"/>
    </row>
    <row r="60" spans="1:10" s="151" customFormat="1" x14ac:dyDescent="0.25">
      <c r="A60"/>
      <c r="B60"/>
      <c r="C60"/>
      <c r="D60"/>
      <c r="E60"/>
      <c r="F60"/>
      <c r="G60"/>
      <c r="H60"/>
      <c r="I60"/>
    </row>
    <row r="61" spans="1:10" s="151" customFormat="1" x14ac:dyDescent="0.25">
      <c r="A61"/>
      <c r="B61"/>
      <c r="C61"/>
      <c r="D61"/>
      <c r="E61"/>
      <c r="F61"/>
      <c r="G61"/>
      <c r="H61"/>
      <c r="I61"/>
    </row>
    <row r="62" spans="1:10" s="151" customFormat="1" x14ac:dyDescent="0.25">
      <c r="A62"/>
      <c r="B62"/>
      <c r="C62"/>
      <c r="D62"/>
      <c r="E62"/>
      <c r="F62"/>
      <c r="G62"/>
      <c r="H62"/>
      <c r="I62"/>
    </row>
    <row r="63" spans="1:10" s="151" customFormat="1" x14ac:dyDescent="0.25">
      <c r="A63"/>
      <c r="B63"/>
      <c r="C63"/>
      <c r="D63"/>
      <c r="E63"/>
      <c r="F63"/>
      <c r="G63"/>
      <c r="H63"/>
      <c r="I63"/>
    </row>
  </sheetData>
  <mergeCells count="6">
    <mergeCell ref="A54:B54"/>
    <mergeCell ref="A45:C45"/>
    <mergeCell ref="D45:F45"/>
    <mergeCell ref="G45:I45"/>
    <mergeCell ref="D47:F47"/>
    <mergeCell ref="G47:I47"/>
  </mergeCells>
  <pageMargins left="0.25" right="0.25" top="0.75" bottom="0.75" header="0.3" footer="0.3"/>
  <pageSetup paperSize="9" scale="78" orientation="portrait" r:id="rId1"/>
  <headerFooter>
    <oddHeader>&amp;L&amp;"-,Bold"Pleated Skylight Cell &amp;"-,Regular"
(Rectangular Only)&amp;C&amp;"Arial,Bold"&amp;10Blind Size Limitations:&amp;"Arial,Regular"
Width: 200 - 1400
Drop: 200 - 3000&amp;R&amp;"Arial,Regular"
&amp;10Head Rail Options: White, Brown, Black, Anthracite</oddHeader>
    <oddFooter xml:space="preserve">&amp;LTop fix Brackets as Standard
</oddFooter>
  </headerFooter>
  <drawing r:id="rId2"/>
  <legacyDrawing r:id="rId3"/>
  <oleObjects>
    <mc:AlternateContent xmlns:mc="http://schemas.openxmlformats.org/markup-compatibility/2006">
      <mc:Choice Requires="x14">
        <oleObject shapeId="34817" r:id="rId4">
          <objectPr defaultSize="0" autoPict="0" r:id="rId5">
            <anchor moveWithCells="1">
              <from>
                <xdr:col>2</xdr:col>
                <xdr:colOff>447675</xdr:colOff>
                <xdr:row>21</xdr:row>
                <xdr:rowOff>133350</xdr:rowOff>
              </from>
              <to>
                <xdr:col>7</xdr:col>
                <xdr:colOff>295275</xdr:colOff>
                <xdr:row>25</xdr:row>
                <xdr:rowOff>0</xdr:rowOff>
              </to>
            </anchor>
          </objectPr>
        </oleObject>
      </mc:Choice>
      <mc:Fallback>
        <oleObject shapeId="34817" r:id="rId4"/>
      </mc:Fallback>
    </mc:AlternateContent>
    <mc:AlternateContent xmlns:mc="http://schemas.openxmlformats.org/markup-compatibility/2006">
      <mc:Choice Requires="x14">
        <oleObject shapeId="34818" r:id="rId6">
          <objectPr defaultSize="0" autoPict="0" r:id="rId7">
            <anchor moveWithCells="1">
              <from>
                <xdr:col>10</xdr:col>
                <xdr:colOff>38100</xdr:colOff>
                <xdr:row>35</xdr:row>
                <xdr:rowOff>180975</xdr:rowOff>
              </from>
              <to>
                <xdr:col>12</xdr:col>
                <xdr:colOff>104775</xdr:colOff>
                <xdr:row>40</xdr:row>
                <xdr:rowOff>76200</xdr:rowOff>
              </to>
            </anchor>
          </objectPr>
        </oleObject>
      </mc:Choice>
      <mc:Fallback>
        <oleObject shapeId="34818" r:id="rId6"/>
      </mc:Fallback>
    </mc:AlternateContent>
    <mc:AlternateContent xmlns:mc="http://schemas.openxmlformats.org/markup-compatibility/2006">
      <mc:Choice Requires="x14">
        <oleObject shapeId="34819" r:id="rId8">
          <objectPr defaultSize="0" autoPict="0" r:id="rId9">
            <anchor moveWithCells="1">
              <from>
                <xdr:col>3</xdr:col>
                <xdr:colOff>19050</xdr:colOff>
                <xdr:row>25</xdr:row>
                <xdr:rowOff>104775</xdr:rowOff>
              </from>
              <to>
                <xdr:col>3</xdr:col>
                <xdr:colOff>457200</xdr:colOff>
                <xdr:row>27</xdr:row>
                <xdr:rowOff>161925</xdr:rowOff>
              </to>
            </anchor>
          </objectPr>
        </oleObject>
      </mc:Choice>
      <mc:Fallback>
        <oleObject shapeId="34819" r:id="rId8"/>
      </mc:Fallback>
    </mc:AlternateContent>
    <mc:AlternateContent xmlns:mc="http://schemas.openxmlformats.org/markup-compatibility/2006">
      <mc:Choice Requires="x14">
        <oleObject shapeId="34820" r:id="rId10">
          <objectPr defaultSize="0" autoPict="0" r:id="rId11">
            <anchor moveWithCells="1">
              <from>
                <xdr:col>4</xdr:col>
                <xdr:colOff>228600</xdr:colOff>
                <xdr:row>25</xdr:row>
                <xdr:rowOff>104775</xdr:rowOff>
              </from>
              <to>
                <xdr:col>5</xdr:col>
                <xdr:colOff>47625</xdr:colOff>
                <xdr:row>27</xdr:row>
                <xdr:rowOff>161925</xdr:rowOff>
              </to>
            </anchor>
          </objectPr>
        </oleObject>
      </mc:Choice>
      <mc:Fallback>
        <oleObject shapeId="34820" r:id="rId10"/>
      </mc:Fallback>
    </mc:AlternateContent>
    <mc:AlternateContent xmlns:mc="http://schemas.openxmlformats.org/markup-compatibility/2006">
      <mc:Choice Requires="x14">
        <oleObject shapeId="34821" r:id="rId12">
          <objectPr defaultSize="0" autoPict="0" r:id="rId13">
            <anchor moveWithCells="1">
              <from>
                <xdr:col>5</xdr:col>
                <xdr:colOff>447675</xdr:colOff>
                <xdr:row>25</xdr:row>
                <xdr:rowOff>104775</xdr:rowOff>
              </from>
              <to>
                <xdr:col>6</xdr:col>
                <xdr:colOff>257175</xdr:colOff>
                <xdr:row>27</xdr:row>
                <xdr:rowOff>161925</xdr:rowOff>
              </to>
            </anchor>
          </objectPr>
        </oleObject>
      </mc:Choice>
      <mc:Fallback>
        <oleObject shapeId="34821" r:id="rId12"/>
      </mc:Fallback>
    </mc:AlternateContent>
    <mc:AlternateContent xmlns:mc="http://schemas.openxmlformats.org/markup-compatibility/2006">
      <mc:Choice Requires="x14">
        <oleObject shapeId="34822" r:id="rId14">
          <objectPr defaultSize="0" autoPict="0" r:id="rId15">
            <anchor moveWithCells="1">
              <from>
                <xdr:col>7</xdr:col>
                <xdr:colOff>28575</xdr:colOff>
                <xdr:row>25</xdr:row>
                <xdr:rowOff>104775</xdr:rowOff>
              </from>
              <to>
                <xdr:col>7</xdr:col>
                <xdr:colOff>466725</xdr:colOff>
                <xdr:row>27</xdr:row>
                <xdr:rowOff>161925</xdr:rowOff>
              </to>
            </anchor>
          </objectPr>
        </oleObject>
      </mc:Choice>
      <mc:Fallback>
        <oleObject shapeId="34822" r:id="rId14"/>
      </mc:Fallback>
    </mc:AlternateContent>
    <mc:AlternateContent xmlns:mc="http://schemas.openxmlformats.org/markup-compatibility/2006">
      <mc:Choice Requires="x14">
        <oleObject shapeId="34823" r:id="rId16">
          <objectPr defaultSize="0" autoPict="0" r:id="rId17">
            <anchor moveWithCells="1">
              <from>
                <xdr:col>8</xdr:col>
                <xdr:colOff>200025</xdr:colOff>
                <xdr:row>25</xdr:row>
                <xdr:rowOff>114300</xdr:rowOff>
              </from>
              <to>
                <xdr:col>9</xdr:col>
                <xdr:colOff>19050</xdr:colOff>
                <xdr:row>27</xdr:row>
                <xdr:rowOff>161925</xdr:rowOff>
              </to>
            </anchor>
          </objectPr>
        </oleObject>
      </mc:Choice>
      <mc:Fallback>
        <oleObject shapeId="34823" r:id="rId16"/>
      </mc:Fallback>
    </mc:AlternateContent>
    <mc:AlternateContent xmlns:mc="http://schemas.openxmlformats.org/markup-compatibility/2006">
      <mc:Choice Requires="x14">
        <oleObject shapeId="34824" r:id="rId18">
          <objectPr defaultSize="0" autoPict="0" r:id="rId19">
            <anchor moveWithCells="1">
              <from>
                <xdr:col>9</xdr:col>
                <xdr:colOff>390525</xdr:colOff>
                <xdr:row>25</xdr:row>
                <xdr:rowOff>104775</xdr:rowOff>
              </from>
              <to>
                <xdr:col>10</xdr:col>
                <xdr:colOff>209550</xdr:colOff>
                <xdr:row>27</xdr:row>
                <xdr:rowOff>152400</xdr:rowOff>
              </to>
            </anchor>
          </objectPr>
        </oleObject>
      </mc:Choice>
      <mc:Fallback>
        <oleObject shapeId="34824" r:id="rId18"/>
      </mc:Fallback>
    </mc:AlternateContent>
    <mc:AlternateContent xmlns:mc="http://schemas.openxmlformats.org/markup-compatibility/2006">
      <mc:Choice Requires="x14">
        <oleObject shapeId="34825" r:id="rId20">
          <objectPr defaultSize="0" autoPict="0" r:id="rId21">
            <anchor moveWithCells="1">
              <from>
                <xdr:col>10</xdr:col>
                <xdr:colOff>38100</xdr:colOff>
                <xdr:row>42</xdr:row>
                <xdr:rowOff>95250</xdr:rowOff>
              </from>
              <to>
                <xdr:col>12</xdr:col>
                <xdr:colOff>171450</xdr:colOff>
                <xdr:row>47</xdr:row>
                <xdr:rowOff>123825</xdr:rowOff>
              </to>
            </anchor>
          </objectPr>
        </oleObject>
      </mc:Choice>
      <mc:Fallback>
        <oleObject shapeId="34825" r:id="rId20"/>
      </mc:Fallback>
    </mc:AlternateContent>
    <mc:AlternateContent xmlns:mc="http://schemas.openxmlformats.org/markup-compatibility/2006">
      <mc:Choice Requires="x14">
        <oleObject shapeId="34826" r:id="rId22">
          <objectPr defaultSize="0" autoPict="0" r:id="rId23">
            <anchor moveWithCells="1">
              <from>
                <xdr:col>0</xdr:col>
                <xdr:colOff>266700</xdr:colOff>
                <xdr:row>54</xdr:row>
                <xdr:rowOff>180975</xdr:rowOff>
              </from>
              <to>
                <xdr:col>2</xdr:col>
                <xdr:colOff>9525</xdr:colOff>
                <xdr:row>57</xdr:row>
                <xdr:rowOff>180975</xdr:rowOff>
              </to>
            </anchor>
          </objectPr>
        </oleObject>
      </mc:Choice>
      <mc:Fallback>
        <oleObject shapeId="34826" r:id="rId22"/>
      </mc:Fallback>
    </mc:AlternateContent>
    <mc:AlternateContent xmlns:mc="http://schemas.openxmlformats.org/markup-compatibility/2006">
      <mc:Choice Requires="x14">
        <oleObject shapeId="34827" r:id="rId24">
          <objectPr defaultSize="0" autoPict="0" r:id="rId25">
            <anchor moveWithCells="1">
              <from>
                <xdr:col>2</xdr:col>
                <xdr:colOff>523875</xdr:colOff>
                <xdr:row>54</xdr:row>
                <xdr:rowOff>114300</xdr:rowOff>
              </from>
              <to>
                <xdr:col>3</xdr:col>
                <xdr:colOff>600075</xdr:colOff>
                <xdr:row>58</xdr:row>
                <xdr:rowOff>38100</xdr:rowOff>
              </to>
            </anchor>
          </objectPr>
        </oleObject>
      </mc:Choice>
      <mc:Fallback>
        <oleObject shapeId="34827" r:id="rId24"/>
      </mc:Fallback>
    </mc:AlternateContent>
    <mc:AlternateContent xmlns:mc="http://schemas.openxmlformats.org/markup-compatibility/2006">
      <mc:Choice Requires="x14">
        <oleObject shapeId="34828" r:id="rId26">
          <objectPr defaultSize="0" autoPict="0" r:id="rId27">
            <anchor moveWithCells="1">
              <from>
                <xdr:col>4</xdr:col>
                <xdr:colOff>609600</xdr:colOff>
                <xdr:row>54</xdr:row>
                <xdr:rowOff>104775</xdr:rowOff>
              </from>
              <to>
                <xdr:col>6</xdr:col>
                <xdr:colOff>171450</xdr:colOff>
                <xdr:row>58</xdr:row>
                <xdr:rowOff>38100</xdr:rowOff>
              </to>
            </anchor>
          </objectPr>
        </oleObject>
      </mc:Choice>
      <mc:Fallback>
        <oleObject shapeId="34828" r:id="rId26"/>
      </mc:Fallback>
    </mc:AlternateContent>
    <mc:AlternateContent xmlns:mc="http://schemas.openxmlformats.org/markup-compatibility/2006">
      <mc:Choice Requires="x14">
        <oleObject shapeId="34829" r:id="rId28">
          <objectPr defaultSize="0" autoPict="0" r:id="rId29">
            <anchor moveWithCells="1">
              <from>
                <xdr:col>7</xdr:col>
                <xdr:colOff>323850</xdr:colOff>
                <xdr:row>54</xdr:row>
                <xdr:rowOff>152400</xdr:rowOff>
              </from>
              <to>
                <xdr:col>9</xdr:col>
                <xdr:colOff>0</xdr:colOff>
                <xdr:row>58</xdr:row>
                <xdr:rowOff>66675</xdr:rowOff>
              </to>
            </anchor>
          </objectPr>
        </oleObject>
      </mc:Choice>
      <mc:Fallback>
        <oleObject shapeId="34829" r:id="rId28"/>
      </mc:Fallback>
    </mc:AlternateContent>
  </oleObjec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1D65-DED6-4A12-876D-1954D1E6FEC7}">
  <dimension ref="A1:M45"/>
  <sheetViews>
    <sheetView view="pageLayout" zoomScaleNormal="100" zoomScaleSheetLayoutView="100" workbookViewId="0">
      <selection activeCell="C4" sqref="C4"/>
    </sheetView>
  </sheetViews>
  <sheetFormatPr defaultColWidth="9.140625" defaultRowHeight="15.75" x14ac:dyDescent="0.25"/>
  <cols>
    <col min="1" max="13" width="8.5703125" style="176" customWidth="1"/>
    <col min="14" max="16384" width="9.140625" style="176"/>
  </cols>
  <sheetData>
    <row r="1" spans="1:13" x14ac:dyDescent="0.25">
      <c r="A1" s="175" t="s">
        <v>589</v>
      </c>
    </row>
    <row r="2" spans="1:13" x14ac:dyDescent="0.25">
      <c r="A2" s="177" t="s">
        <v>10</v>
      </c>
      <c r="B2" s="178" t="s">
        <v>302</v>
      </c>
      <c r="C2" s="179">
        <v>0.4</v>
      </c>
      <c r="D2" s="179">
        <v>0.5</v>
      </c>
      <c r="E2" s="179">
        <v>0.6</v>
      </c>
      <c r="F2" s="179">
        <v>0.7</v>
      </c>
      <c r="G2" s="179">
        <v>0.8</v>
      </c>
      <c r="H2" s="179">
        <v>0.9</v>
      </c>
      <c r="I2" s="179">
        <v>1</v>
      </c>
      <c r="J2" s="179">
        <v>1.1000000000000001</v>
      </c>
      <c r="K2" s="179">
        <v>1.2</v>
      </c>
      <c r="L2" s="179">
        <v>1.3</v>
      </c>
      <c r="M2" s="179">
        <v>1.4</v>
      </c>
    </row>
    <row r="3" spans="1:13" x14ac:dyDescent="0.25">
      <c r="A3" s="180" t="s">
        <v>525</v>
      </c>
      <c r="B3" s="177" t="s">
        <v>246</v>
      </c>
      <c r="C3" s="181">
        <f t="shared" ref="C3:M3" si="0">CONVERT(C2,"m","in")</f>
        <v>15.748031496062993</v>
      </c>
      <c r="D3" s="181">
        <f t="shared" si="0"/>
        <v>19.685039370078741</v>
      </c>
      <c r="E3" s="181">
        <f t="shared" si="0"/>
        <v>23.622047244094489</v>
      </c>
      <c r="F3" s="181">
        <f t="shared" si="0"/>
        <v>27.559055118110237</v>
      </c>
      <c r="G3" s="181">
        <f t="shared" si="0"/>
        <v>31.496062992125985</v>
      </c>
      <c r="H3" s="181">
        <f t="shared" si="0"/>
        <v>35.433070866141733</v>
      </c>
      <c r="I3" s="181">
        <f t="shared" si="0"/>
        <v>39.370078740157481</v>
      </c>
      <c r="J3" s="181">
        <f t="shared" si="0"/>
        <v>43.30708661417323</v>
      </c>
      <c r="K3" s="181">
        <f t="shared" si="0"/>
        <v>47.244094488188978</v>
      </c>
      <c r="L3" s="181">
        <f t="shared" si="0"/>
        <v>51.181102362204726</v>
      </c>
      <c r="M3" s="181">
        <f t="shared" si="0"/>
        <v>55.118110236220474</v>
      </c>
    </row>
    <row r="4" spans="1:13" x14ac:dyDescent="0.25">
      <c r="A4" s="182">
        <v>0.4</v>
      </c>
      <c r="B4" s="183">
        <f t="shared" ref="B4:B9" si="1">CONVERT(A4,"m","in")</f>
        <v>15.748031496062993</v>
      </c>
      <c r="C4" s="184">
        <f>'[7]Cost Price Standard Frame'!C4+'[7]Cost Price Standard Frame'!C4*(TradeMarkUo)+Labour+IF(C$2&gt;1.2,LabourLarge)</f>
        <v>33.573983733333336</v>
      </c>
      <c r="D4" s="185">
        <f>'[7]Cost Price Standard Frame'!D4+'[7]Cost Price Standard Frame'!D4*(TradeMarkUo)+Labour+IF(D$2&gt;1.2,LabourLarge)</f>
        <v>36.672931333333338</v>
      </c>
      <c r="E4" s="184">
        <f>'[7]Cost Price Standard Frame'!E4+'[7]Cost Price Standard Frame'!E4*(TradeMarkUo)+Labour+IF(E$2&gt;1.2,LabourLarge)</f>
        <v>40.566458933333337</v>
      </c>
      <c r="F4" s="185">
        <f>'[7]Cost Price Standard Frame'!F4+'[7]Cost Price Standard Frame'!F4*(TradeMarkUo)+Labour+IF(F$2&gt;1.2,LabourLarge)</f>
        <v>43.665406533333332</v>
      </c>
      <c r="G4" s="184">
        <f>'[7]Cost Price Standard Frame'!G4+'[7]Cost Price Standard Frame'!G4*(TradeMarkUo)+Labour+IF(G$2&gt;1.2,LabourLarge)</f>
        <v>46.764354133333342</v>
      </c>
      <c r="H4" s="185">
        <f>'[7]Cost Price Standard Frame'!H4+'[7]Cost Price Standard Frame'!H4*(TradeMarkUo)+Labour+IF(H$2&gt;1.2,LabourLarge)</f>
        <v>49.863301733333337</v>
      </c>
      <c r="I4" s="184">
        <f>'[7]Cost Price Standard Frame'!I4+'[7]Cost Price Standard Frame'!I4*(TradeMarkUo)+Labour+IF(I$2&gt;1.2,LabourLarge)</f>
        <v>52.962249333333332</v>
      </c>
      <c r="J4" s="185">
        <f>'[7]Cost Price Standard Frame'!J4+'[7]Cost Price Standard Frame'!J4*(TradeMarkUo)+Labour+IF(J$2&gt;1.2,LabourLarge)</f>
        <v>56.766016933333326</v>
      </c>
      <c r="K4" s="184">
        <f>'[7]Cost Price Standard Frame'!K4+'[7]Cost Price Standard Frame'!K4*(TradeMarkUo)+Labour+IF(K$2&gt;1.2,LabourLarge)</f>
        <v>59.864964533333335</v>
      </c>
      <c r="L4" s="185">
        <f>'[7]Cost Price Standard Frame'!L4+'[7]Cost Price Standard Frame'!L4*(TradeMarkUo)+Labour+IF(L$2&gt;1.2,LabourLarge)</f>
        <v>65.963912133333338</v>
      </c>
      <c r="M4" s="184">
        <f>'[7]Cost Price Standard Frame'!M4+'[7]Cost Price Standard Frame'!M4*(TradeMarkUo)+Labour+IF(M$2&gt;1.2,LabourLarge)</f>
        <v>69.062859733333326</v>
      </c>
    </row>
    <row r="5" spans="1:13" x14ac:dyDescent="0.25">
      <c r="A5" s="182">
        <v>0.8</v>
      </c>
      <c r="B5" s="183">
        <f t="shared" si="1"/>
        <v>31.496062992125985</v>
      </c>
      <c r="C5" s="184">
        <f>'[7]Cost Price Standard Frame'!C5+'[7]Cost Price Standard Frame'!C5*(TradeMarkUo)+Labour+IF(C$2&gt;1.2,LabourLarge)</f>
        <v>39.663590133333344</v>
      </c>
      <c r="D5" s="185">
        <f>'[7]Cost Price Standard Frame'!D5+'[7]Cost Price Standard Frame'!D5*(TradeMarkUo)+Labour+IF(D$2&gt;1.2,LabourLarge)</f>
        <v>43.373059333333337</v>
      </c>
      <c r="E5" s="184">
        <f>'[7]Cost Price Standard Frame'!E5+'[7]Cost Price Standard Frame'!E5*(TradeMarkUo)+Labour+IF(E$2&gt;1.2,LabourLarge)</f>
        <v>47.96686853333334</v>
      </c>
      <c r="F5" s="185">
        <f>'[7]Cost Price Standard Frame'!F5+'[7]Cost Price Standard Frame'!F5*(TradeMarkUo)+Labour+IF(F$2&gt;1.2,LabourLarge)</f>
        <v>51.676337733333334</v>
      </c>
      <c r="G5" s="184">
        <f>'[7]Cost Price Standard Frame'!G5+'[7]Cost Price Standard Frame'!G5*(TradeMarkUo)+Labour+IF(G$2&gt;1.2,LabourLarge)</f>
        <v>55.385806933333342</v>
      </c>
      <c r="H5" s="185">
        <f>'[7]Cost Price Standard Frame'!H5+'[7]Cost Price Standard Frame'!H5*(TradeMarkUo)+Labour+IF(H$2&gt;1.2,LabourLarge)</f>
        <v>59.095276133333336</v>
      </c>
      <c r="I5" s="184">
        <f>'[7]Cost Price Standard Frame'!I5+'[7]Cost Price Standard Frame'!I5*(TradeMarkUo)+Labour+IF(I$2&gt;1.2,LabourLarge)</f>
        <v>62.804745333333337</v>
      </c>
      <c r="J5" s="185">
        <f>'[7]Cost Price Standard Frame'!J5+'[7]Cost Price Standard Frame'!J5*(TradeMarkUo)+Labour+IF(J$2&gt;1.2,LabourLarge)</f>
        <v>67.219034533333328</v>
      </c>
      <c r="K5" s="184">
        <f>'[7]Cost Price Standard Frame'!K5+'[7]Cost Price Standard Frame'!K5*(TradeMarkUo)+Labour+IF(K$2&gt;1.2,LabourLarge)</f>
        <v>70.928503733333329</v>
      </c>
      <c r="L5" s="185">
        <f>'[7]Cost Price Standard Frame'!L5+'[7]Cost Price Standard Frame'!L5*(TradeMarkUo)+Labour+IF(L$2&gt;1.2,LabourLarge)</f>
        <v>77.63797293333333</v>
      </c>
      <c r="M5" s="184">
        <f>'[7]Cost Price Standard Frame'!M5+'[7]Cost Price Standard Frame'!M5*(TradeMarkUo)+Labour+IF(M$2&gt;1.2,LabourLarge)</f>
        <v>81.347442133333331</v>
      </c>
    </row>
    <row r="6" spans="1:13" x14ac:dyDescent="0.25">
      <c r="A6" s="182">
        <v>1.2</v>
      </c>
      <c r="B6" s="183">
        <f t="shared" si="1"/>
        <v>47.244094488188978</v>
      </c>
      <c r="C6" s="184">
        <f>'[7]Cost Price Standard Frame'!C6+'[7]Cost Price Standard Frame'!C6*(TradeMarkUo)+Labour+IF(C$2&gt;1.2,LabourLarge)</f>
        <v>45.97759653333334</v>
      </c>
      <c r="D6" s="185">
        <f>'[7]Cost Price Standard Frame'!D6+'[7]Cost Price Standard Frame'!D6*(TradeMarkUo)+Labour+IF(D$2&gt;1.2,LabourLarge)</f>
        <v>50.297587333333333</v>
      </c>
      <c r="E6" s="184">
        <f>'[7]Cost Price Standard Frame'!E6+'[7]Cost Price Standard Frame'!E6*(TradeMarkUo)+Labour+IF(E$2&gt;1.2,LabourLarge)</f>
        <v>55.591678133333339</v>
      </c>
      <c r="F6" s="185">
        <f>'[7]Cost Price Standard Frame'!F6+'[7]Cost Price Standard Frame'!F6*(TradeMarkUo)+Labour+IF(F$2&gt;1.2,LabourLarge)</f>
        <v>59.911668933333331</v>
      </c>
      <c r="G6" s="184">
        <f>'[7]Cost Price Standard Frame'!G6+'[7]Cost Price Standard Frame'!G6*(TradeMarkUo)+Labour+IF(G$2&gt;1.2,LabourLarge)</f>
        <v>64.231659733333331</v>
      </c>
      <c r="H6" s="185">
        <f>'[7]Cost Price Standard Frame'!H6+'[7]Cost Price Standard Frame'!H6*(TradeMarkUo)+Labour+IF(H$2&gt;1.2,LabourLarge)</f>
        <v>68.55165053333333</v>
      </c>
      <c r="I6" s="184">
        <f>'[7]Cost Price Standard Frame'!I6+'[7]Cost Price Standard Frame'!I6*(TradeMarkUo)+Labour+IF(I$2&gt;1.2,LabourLarge)</f>
        <v>72.871641333333329</v>
      </c>
      <c r="J6" s="185">
        <f>'[7]Cost Price Standard Frame'!J6+'[7]Cost Price Standard Frame'!J6*(TradeMarkUo)+Labour+IF(J$2&gt;1.2,LabourLarge)</f>
        <v>77.896452133333327</v>
      </c>
      <c r="K6" s="184">
        <f>'[7]Cost Price Standard Frame'!K6+'[7]Cost Price Standard Frame'!K6*(TradeMarkUo)+Labour+IF(K$2&gt;1.2,LabourLarge)</f>
        <v>82.216442933333326</v>
      </c>
      <c r="L6" s="185">
        <f>'[7]Cost Price Standard Frame'!L6+'[7]Cost Price Standard Frame'!L6*(TradeMarkUo)+Labour+IF(L$2&gt;1.2,LabourLarge)</f>
        <v>89.536433733333325</v>
      </c>
      <c r="M6" s="184">
        <f>'[7]Cost Price Standard Frame'!M6+'[7]Cost Price Standard Frame'!M6*(TradeMarkUo)+Labour+IF(M$2&gt;1.2,LabourLarge)</f>
        <v>93.856424533333325</v>
      </c>
    </row>
    <row r="7" spans="1:13" x14ac:dyDescent="0.25">
      <c r="A7" s="182">
        <v>1.6</v>
      </c>
      <c r="B7" s="183">
        <f t="shared" si="1"/>
        <v>62.99212598425197</v>
      </c>
      <c r="C7" s="184">
        <f>'[7]Cost Price Standard Frame'!C7+'[7]Cost Price Standard Frame'!C7*(TradeMarkUo)+Labour+IF(C$2&gt;1.2,LabourLarge)</f>
        <v>52.067202933333341</v>
      </c>
      <c r="D7" s="185">
        <f>'[7]Cost Price Standard Frame'!D7+'[7]Cost Price Standard Frame'!D7*(TradeMarkUo)+Labour+IF(D$2&gt;1.2,LabourLarge)</f>
        <v>56.997715333333339</v>
      </c>
      <c r="E7" s="184">
        <f>'[7]Cost Price Standard Frame'!E7+'[7]Cost Price Standard Frame'!E7*(TradeMarkUo)+Labour+IF(E$2&gt;1.2,LabourLarge)</f>
        <v>62.992087733333335</v>
      </c>
      <c r="F7" s="185">
        <f>'[7]Cost Price Standard Frame'!F7+'[7]Cost Price Standard Frame'!F7*(TradeMarkUo)+Labour+IF(F$2&gt;1.2,LabourLarge)</f>
        <v>67.922600133333333</v>
      </c>
      <c r="G7" s="184">
        <f>'[7]Cost Price Standard Frame'!G7+'[7]Cost Price Standard Frame'!G7*(TradeMarkUo)+Labour+IF(G$2&gt;1.2,LabourLarge)</f>
        <v>72.853112533333345</v>
      </c>
      <c r="H7" s="185">
        <f>'[7]Cost Price Standard Frame'!H7+'[7]Cost Price Standard Frame'!H7*(TradeMarkUo)+Labour+IF(H$2&gt;1.2,LabourLarge)</f>
        <v>77.783624933333328</v>
      </c>
      <c r="I7" s="184">
        <f>'[7]Cost Price Standard Frame'!I7+'[7]Cost Price Standard Frame'!I7*(TradeMarkUo)+Labour+IF(I$2&gt;1.2,LabourLarge)</f>
        <v>82.714137333333341</v>
      </c>
      <c r="J7" s="185">
        <f>'[7]Cost Price Standard Frame'!J7+'[7]Cost Price Standard Frame'!J7*(TradeMarkUo)+Labour+IF(J$2&gt;1.2,LabourLarge)</f>
        <v>88.349469733333322</v>
      </c>
      <c r="K7" s="184">
        <f>'[7]Cost Price Standard Frame'!K7+'[7]Cost Price Standard Frame'!K7*(TradeMarkUo)+Labour+IF(K$2&gt;1.2,LabourLarge)</f>
        <v>93.27998213333332</v>
      </c>
      <c r="L7" s="185">
        <f>'[7]Cost Price Standard Frame'!L7+'[7]Cost Price Standard Frame'!L7*(TradeMarkUo)+Labour+IF(L$2&gt;1.2,LabourLarge)</f>
        <v>101.21049453333333</v>
      </c>
      <c r="M7" s="184">
        <f>'[7]Cost Price Standard Frame'!M7+'[7]Cost Price Standard Frame'!M7*(TradeMarkUo)+Labour+IF(M$2&gt;1.2,LabourLarge)</f>
        <v>106.14100693333332</v>
      </c>
    </row>
    <row r="8" spans="1:13" x14ac:dyDescent="0.25">
      <c r="A8" s="182">
        <v>2</v>
      </c>
      <c r="B8" s="183">
        <f t="shared" si="1"/>
        <v>78.740157480314963</v>
      </c>
      <c r="C8" s="184">
        <f>'[7]Cost Price Standard Frame'!C8+'[7]Cost Price Standard Frame'!C8*(TradeMarkUo)+Labour+IF(C$2&gt;1.2,LabourLarge)</f>
        <v>58.156809333333335</v>
      </c>
      <c r="D8" s="185">
        <f>'[7]Cost Price Standard Frame'!D8+'[7]Cost Price Standard Frame'!D8*(TradeMarkUo)+Labour+IF(D$2&gt;1.2,LabourLarge)</f>
        <v>63.697843333333346</v>
      </c>
      <c r="E8" s="184">
        <f>'[7]Cost Price Standard Frame'!E8+'[7]Cost Price Standard Frame'!E8*(TradeMarkUo)+Labour+IF(E$2&gt;1.2,LabourLarge)</f>
        <v>70.392497333333324</v>
      </c>
      <c r="F8" s="185">
        <f>'[7]Cost Price Standard Frame'!F8+'[7]Cost Price Standard Frame'!F8*(TradeMarkUo)+Labour+IF(F$2&gt;1.2,LabourLarge)</f>
        <v>75.933531333333335</v>
      </c>
      <c r="G8" s="184">
        <f>'[7]Cost Price Standard Frame'!G8+'[7]Cost Price Standard Frame'!G8*(TradeMarkUo)+Labour+IF(G$2&gt;1.2,LabourLarge)</f>
        <v>81.474565333333331</v>
      </c>
      <c r="H8" s="185">
        <f>'[7]Cost Price Standard Frame'!H8+'[7]Cost Price Standard Frame'!H8*(TradeMarkUo)+Labour+IF(H$2&gt;1.2,LabourLarge)</f>
        <v>87.015599333333327</v>
      </c>
      <c r="I8" s="184">
        <f>'[7]Cost Price Standard Frame'!I8+'[7]Cost Price Standard Frame'!I8*(TradeMarkUo)+Labour+IF(I$2&gt;1.2,LabourLarge)</f>
        <v>92.556633333333323</v>
      </c>
      <c r="J8" s="185">
        <f>'[7]Cost Price Standard Frame'!J8+'[7]Cost Price Standard Frame'!J8*(TradeMarkUo)+Labour+IF(J$2&gt;1.2,LabourLarge)</f>
        <v>98.802487333333332</v>
      </c>
      <c r="K8" s="184">
        <f>'[7]Cost Price Standard Frame'!K8+'[7]Cost Price Standard Frame'!K8*(TradeMarkUo)+Labour+IF(K$2&gt;1.2,LabourLarge)</f>
        <v>104.34352133333333</v>
      </c>
      <c r="L8" s="185">
        <f>'[7]Cost Price Standard Frame'!L8+'[7]Cost Price Standard Frame'!L8*(TradeMarkUo)+Labour+IF(L$2&gt;1.2,LabourLarge)</f>
        <v>112.88455533333332</v>
      </c>
      <c r="M8" s="184">
        <f>'[7]Cost Price Standard Frame'!M8+'[7]Cost Price Standard Frame'!M8*(TradeMarkUo)+Labour+IF(M$2&gt;1.2,LabourLarge)</f>
        <v>118.42558933333332</v>
      </c>
    </row>
    <row r="9" spans="1:13" x14ac:dyDescent="0.25">
      <c r="A9" s="182">
        <v>2.4</v>
      </c>
      <c r="B9" s="183">
        <f t="shared" si="1"/>
        <v>94.488188976377955</v>
      </c>
      <c r="C9" s="184">
        <f>'[7]Cost Price Standard Frame'!C9+'[7]Cost Price Standard Frame'!C9*(TradeMarkUo)+Labour+IF(C$2&gt;1.2,LabourLarge)</f>
        <v>64.246415733333336</v>
      </c>
      <c r="D9" s="185">
        <f>'[7]Cost Price Standard Frame'!D9+'[7]Cost Price Standard Frame'!D9*(TradeMarkUo)+Labour+IF(D$2&gt;1.2,LabourLarge)</f>
        <v>70.397971333333331</v>
      </c>
      <c r="E9" s="184">
        <f>'[7]Cost Price Standard Frame'!E9+'[7]Cost Price Standard Frame'!E9*(TradeMarkUo)+Labour+IF(E$2&gt;1.2,LabourLarge)</f>
        <v>77.792906933333327</v>
      </c>
      <c r="F9" s="185">
        <f>'[7]Cost Price Standard Frame'!F9+'[7]Cost Price Standard Frame'!F9*(TradeMarkUo)+Labour+IF(F$2&gt;1.2,LabourLarge)</f>
        <v>83.944462533333322</v>
      </c>
      <c r="G9" s="184">
        <f>'[7]Cost Price Standard Frame'!G9+'[7]Cost Price Standard Frame'!G9*(TradeMarkUo)+Labour+IF(G$2&gt;1.2,LabourLarge)</f>
        <v>90.096018133333331</v>
      </c>
      <c r="H9" s="185">
        <f>'[7]Cost Price Standard Frame'!H9+'[7]Cost Price Standard Frame'!H9*(TradeMarkUo)+Labour+IF(H$2&gt;1.2,LabourLarge)</f>
        <v>96.247573733333326</v>
      </c>
      <c r="I9" s="184">
        <f>'[7]Cost Price Standard Frame'!I9+'[7]Cost Price Standard Frame'!I9*(TradeMarkUo)+Labour+IF(I$2&gt;1.2,LabourLarge)</f>
        <v>102.39912933333333</v>
      </c>
      <c r="J9" s="185">
        <f>'[7]Cost Price Standard Frame'!J9+'[7]Cost Price Standard Frame'!J9*(TradeMarkUo)+Labour+IF(J$2&gt;1.2,LabourLarge)</f>
        <v>109.25550493333333</v>
      </c>
      <c r="K9" s="184">
        <f>'[7]Cost Price Standard Frame'!K9+'[7]Cost Price Standard Frame'!K9*(TradeMarkUo)+Labour+IF(K$2&gt;1.2,LabourLarge)</f>
        <v>115.40706053333331</v>
      </c>
      <c r="L9" s="185">
        <f>'[7]Cost Price Standard Frame'!L9+'[7]Cost Price Standard Frame'!L9*(TradeMarkUo)+Labour+IF(L$2&gt;1.2,LabourLarge)</f>
        <v>124.55861613333333</v>
      </c>
      <c r="M9" s="184">
        <f>'[7]Cost Price Standard Frame'!M9+'[7]Cost Price Standard Frame'!M9*(TradeMarkUo)+Labour+IF(M$2&gt;1.2,LabourLarge)</f>
        <v>130.71017173333331</v>
      </c>
    </row>
    <row r="10" spans="1:13" x14ac:dyDescent="0.25">
      <c r="A10" s="175" t="s">
        <v>590</v>
      </c>
    </row>
    <row r="11" spans="1:13" x14ac:dyDescent="0.25">
      <c r="A11" s="186" t="s">
        <v>10</v>
      </c>
      <c r="B11" s="187" t="s">
        <v>302</v>
      </c>
      <c r="C11" s="188">
        <v>0.4</v>
      </c>
      <c r="D11" s="188">
        <v>0.5</v>
      </c>
      <c r="E11" s="188">
        <v>0.6</v>
      </c>
      <c r="F11" s="188">
        <v>0.7</v>
      </c>
      <c r="G11" s="188">
        <v>0.8</v>
      </c>
      <c r="H11" s="188">
        <v>0.9</v>
      </c>
      <c r="I11" s="188">
        <v>1</v>
      </c>
      <c r="J11" s="188">
        <v>1.1000000000000001</v>
      </c>
      <c r="K11" s="188">
        <v>1.2</v>
      </c>
      <c r="L11" s="188">
        <v>1.3</v>
      </c>
      <c r="M11" s="188">
        <v>1.4</v>
      </c>
    </row>
    <row r="12" spans="1:13" x14ac:dyDescent="0.25">
      <c r="A12" s="189" t="s">
        <v>525</v>
      </c>
      <c r="B12" s="186" t="s">
        <v>246</v>
      </c>
      <c r="C12" s="190">
        <f t="shared" ref="C12:M12" si="2">CONVERT(C11,"m","in")</f>
        <v>15.748031496062993</v>
      </c>
      <c r="D12" s="190">
        <f t="shared" si="2"/>
        <v>19.685039370078741</v>
      </c>
      <c r="E12" s="190">
        <f t="shared" si="2"/>
        <v>23.622047244094489</v>
      </c>
      <c r="F12" s="190">
        <f t="shared" si="2"/>
        <v>27.559055118110237</v>
      </c>
      <c r="G12" s="190">
        <f t="shared" si="2"/>
        <v>31.496062992125985</v>
      </c>
      <c r="H12" s="190">
        <f t="shared" si="2"/>
        <v>35.433070866141733</v>
      </c>
      <c r="I12" s="190">
        <f t="shared" si="2"/>
        <v>39.370078740157481</v>
      </c>
      <c r="J12" s="190">
        <f t="shared" si="2"/>
        <v>43.30708661417323</v>
      </c>
      <c r="K12" s="190">
        <f t="shared" si="2"/>
        <v>47.244094488188978</v>
      </c>
      <c r="L12" s="190">
        <f t="shared" si="2"/>
        <v>51.181102362204726</v>
      </c>
      <c r="M12" s="190">
        <f t="shared" si="2"/>
        <v>55.118110236220474</v>
      </c>
    </row>
    <row r="13" spans="1:13" x14ac:dyDescent="0.25">
      <c r="A13" s="191">
        <v>0.4</v>
      </c>
      <c r="B13" s="192">
        <f t="shared" ref="B13:B18" si="3">CONVERT(A13,"m","in")</f>
        <v>15.748031496062993</v>
      </c>
      <c r="C13" s="184">
        <f>'[7]Cost Price Standard Frame'!C13+'[7]Cost Price Standard Frame'!C13*(TradeMarkUo)+Labour+IF(C$2&gt;1.2,LabourLarge)</f>
        <v>34.917830133333339</v>
      </c>
      <c r="D13" s="185">
        <f>'[7]Cost Price Standard Frame'!D13+'[7]Cost Price Standard Frame'!D13*(TradeMarkUo)+Labour+IF(D$2&gt;1.2,LabourLarge)</f>
        <v>38.352739333333339</v>
      </c>
      <c r="E13" s="184">
        <f>'[7]Cost Price Standard Frame'!E13+'[7]Cost Price Standard Frame'!E13*(TradeMarkUo)+Labour+IF(E$2&gt;1.2,LabourLarge)</f>
        <v>42.582228533333343</v>
      </c>
      <c r="F13" s="185">
        <f>'[7]Cost Price Standard Frame'!F13+'[7]Cost Price Standard Frame'!F13*(TradeMarkUo)+Labour+IF(F$2&gt;1.2,LabourLarge)</f>
        <v>46.017137733333335</v>
      </c>
      <c r="G13" s="184">
        <f>'[7]Cost Price Standard Frame'!G13+'[7]Cost Price Standard Frame'!G13*(TradeMarkUo)+Labour+IF(G$2&gt;1.2,LabourLarge)</f>
        <v>49.452046933333342</v>
      </c>
      <c r="H13" s="185">
        <f>'[7]Cost Price Standard Frame'!H13+'[7]Cost Price Standard Frame'!H13*(TradeMarkUo)+Labour+IF(H$2&gt;1.2,LabourLarge)</f>
        <v>52.886956133333342</v>
      </c>
      <c r="I13" s="184">
        <f>'[7]Cost Price Standard Frame'!I13+'[7]Cost Price Standard Frame'!I13*(TradeMarkUo)+Labour+IF(I$2&gt;1.2,LabourLarge)</f>
        <v>56.321865333333335</v>
      </c>
      <c r="J13" s="185">
        <f>'[7]Cost Price Standard Frame'!J13+'[7]Cost Price Standard Frame'!J13*(TradeMarkUo)+Labour+IF(J$2&gt;1.2,LabourLarge)</f>
        <v>60.461594533333333</v>
      </c>
      <c r="K13" s="184">
        <f>'[7]Cost Price Standard Frame'!K13+'[7]Cost Price Standard Frame'!K13*(TradeMarkUo)+Labour+IF(K$2&gt;1.2,LabourLarge)</f>
        <v>63.896503733333333</v>
      </c>
      <c r="L13" s="185">
        <f>'[7]Cost Price Standard Frame'!L13+'[7]Cost Price Standard Frame'!L13*(TradeMarkUo)+Labour+IF(L$2&gt;1.2,LabourLarge)</f>
        <v>70.331412933333326</v>
      </c>
      <c r="M13" s="184">
        <f>'[7]Cost Price Standard Frame'!M13+'[7]Cost Price Standard Frame'!M13*(TradeMarkUo)+Labour+IF(M$2&gt;1.2,LabourLarge)</f>
        <v>73.766322133333318</v>
      </c>
    </row>
    <row r="14" spans="1:13" x14ac:dyDescent="0.25">
      <c r="A14" s="191">
        <v>0.8</v>
      </c>
      <c r="B14" s="192">
        <f t="shared" si="3"/>
        <v>31.496062992125985</v>
      </c>
      <c r="C14" s="184">
        <f>'[7]Cost Price Standard Frame'!C14+'[7]Cost Price Standard Frame'!C14*(TradeMarkUo)+Labour+IF(C$2&gt;1.2,LabourLarge)</f>
        <v>42.351282933333344</v>
      </c>
      <c r="D14" s="185">
        <f>'[7]Cost Price Standard Frame'!D14+'[7]Cost Price Standard Frame'!D14*(TradeMarkUo)+Labour+IF(D$2&gt;1.2,LabourLarge)</f>
        <v>46.73267533333334</v>
      </c>
      <c r="E14" s="184">
        <f>'[7]Cost Price Standard Frame'!E14+'[7]Cost Price Standard Frame'!E14*(TradeMarkUo)+Labour+IF(E$2&gt;1.2,LabourLarge)</f>
        <v>51.998407733333337</v>
      </c>
      <c r="F14" s="185">
        <f>'[7]Cost Price Standard Frame'!F14+'[7]Cost Price Standard Frame'!F14*(TradeMarkUo)+Labour+IF(F$2&gt;1.2,LabourLarge)</f>
        <v>56.37980013333334</v>
      </c>
      <c r="G14" s="184">
        <f>'[7]Cost Price Standard Frame'!G14+'[7]Cost Price Standard Frame'!G14*(TradeMarkUo)+Labour+IF(G$2&gt;1.2,LabourLarge)</f>
        <v>60.761192533333343</v>
      </c>
      <c r="H14" s="185">
        <f>'[7]Cost Price Standard Frame'!H14+'[7]Cost Price Standard Frame'!H14*(TradeMarkUo)+Labour+IF(H$2&gt;1.2,LabourLarge)</f>
        <v>65.142584933333339</v>
      </c>
      <c r="I14" s="184">
        <f>'[7]Cost Price Standard Frame'!I14+'[7]Cost Price Standard Frame'!I14*(TradeMarkUo)+Labour+IF(I$2&gt;1.2,LabourLarge)</f>
        <v>69.523977333333335</v>
      </c>
      <c r="J14" s="185">
        <f>'[7]Cost Price Standard Frame'!J14+'[7]Cost Price Standard Frame'!J14*(TradeMarkUo)+Labour+IF(J$2&gt;1.2,LabourLarge)</f>
        <v>74.610189733333328</v>
      </c>
      <c r="K14" s="184">
        <f>'[7]Cost Price Standard Frame'!K14+'[7]Cost Price Standard Frame'!K14*(TradeMarkUo)+Labour+IF(K$2&gt;1.2,LabourLarge)</f>
        <v>78.991582133333324</v>
      </c>
      <c r="L14" s="185">
        <f>'[7]Cost Price Standard Frame'!L14+'[7]Cost Price Standard Frame'!L14*(TradeMarkUo)+Labour+IF(L$2&gt;1.2,LabourLarge)</f>
        <v>86.372974533333334</v>
      </c>
      <c r="M14" s="184">
        <f>'[7]Cost Price Standard Frame'!M14+'[7]Cost Price Standard Frame'!M14*(TradeMarkUo)+Labour+IF(M$2&gt;1.2,LabourLarge)</f>
        <v>90.754366933333344</v>
      </c>
    </row>
    <row r="15" spans="1:13" x14ac:dyDescent="0.25">
      <c r="A15" s="191">
        <v>1.2</v>
      </c>
      <c r="B15" s="192">
        <f t="shared" si="3"/>
        <v>47.244094488188978</v>
      </c>
      <c r="C15" s="184">
        <f>'[7]Cost Price Standard Frame'!C15+'[7]Cost Price Standard Frame'!C15*(TradeMarkUo)+Labour+IF(C$2&gt;1.2,LabourLarge)</f>
        <v>50.009135733333338</v>
      </c>
      <c r="D15" s="185">
        <f>'[7]Cost Price Standard Frame'!D15+'[7]Cost Price Standard Frame'!D15*(TradeMarkUo)+Labour+IF(D$2&gt;1.2,LabourLarge)</f>
        <v>55.337011333333336</v>
      </c>
      <c r="E15" s="184">
        <f>'[7]Cost Price Standard Frame'!E15+'[7]Cost Price Standard Frame'!E15*(TradeMarkUo)+Labour+IF(E$2&gt;1.2,LabourLarge)</f>
        <v>61.638986933333335</v>
      </c>
      <c r="F15" s="185">
        <f>'[7]Cost Price Standard Frame'!F15+'[7]Cost Price Standard Frame'!F15*(TradeMarkUo)+Labour+IF(F$2&gt;1.2,LabourLarge)</f>
        <v>66.966862533333327</v>
      </c>
      <c r="G15" s="184">
        <f>'[7]Cost Price Standard Frame'!G15+'[7]Cost Price Standard Frame'!G15*(TradeMarkUo)+Labour+IF(G$2&gt;1.2,LabourLarge)</f>
        <v>72.294738133333325</v>
      </c>
      <c r="H15" s="185">
        <f>'[7]Cost Price Standard Frame'!H15+'[7]Cost Price Standard Frame'!H15*(TradeMarkUo)+Labour+IF(H$2&gt;1.2,LabourLarge)</f>
        <v>77.622613733333338</v>
      </c>
      <c r="I15" s="184">
        <f>'[7]Cost Price Standard Frame'!I15+'[7]Cost Price Standard Frame'!I15*(TradeMarkUo)+Labour+IF(I$2&gt;1.2,LabourLarge)</f>
        <v>82.950489333333323</v>
      </c>
      <c r="J15" s="185">
        <f>'[7]Cost Price Standard Frame'!J15+'[7]Cost Price Standard Frame'!J15*(TradeMarkUo)+Labour+IF(J$2&gt;1.2,LabourLarge)</f>
        <v>88.983184933333334</v>
      </c>
      <c r="K15" s="184">
        <f>'[7]Cost Price Standard Frame'!K15+'[7]Cost Price Standard Frame'!K15*(TradeMarkUo)+Labour+IF(K$2&gt;1.2,LabourLarge)</f>
        <v>94.311060533333333</v>
      </c>
      <c r="L15" s="185">
        <f>'[7]Cost Price Standard Frame'!L15+'[7]Cost Price Standard Frame'!L15*(TradeMarkUo)+Labour+IF(L$2&gt;1.2,LabourLarge)</f>
        <v>102.63893613333333</v>
      </c>
      <c r="M15" s="184">
        <f>'[7]Cost Price Standard Frame'!M15+'[7]Cost Price Standard Frame'!M15*(TradeMarkUo)+Labour+IF(M$2&gt;1.2,LabourLarge)</f>
        <v>107.96681173333333</v>
      </c>
    </row>
    <row r="16" spans="1:13" x14ac:dyDescent="0.25">
      <c r="A16" s="191">
        <v>1.6</v>
      </c>
      <c r="B16" s="192">
        <f t="shared" si="3"/>
        <v>62.99212598425197</v>
      </c>
      <c r="C16" s="184">
        <f>'[7]Cost Price Standard Frame'!C16+'[7]Cost Price Standard Frame'!C16*(TradeMarkUo)+Labour+IF(C$2&gt;1.2,LabourLarge)</f>
        <v>57.442588533333343</v>
      </c>
      <c r="D16" s="185">
        <f>'[7]Cost Price Standard Frame'!D16+'[7]Cost Price Standard Frame'!D16*(TradeMarkUo)+Labour+IF(D$2&gt;1.2,LabourLarge)</f>
        <v>63.716947333333344</v>
      </c>
      <c r="E16" s="184">
        <f>'[7]Cost Price Standard Frame'!E16+'[7]Cost Price Standard Frame'!E16*(TradeMarkUo)+Labour+IF(E$2&gt;1.2,LabourLarge)</f>
        <v>71.05516613333333</v>
      </c>
      <c r="F16" s="185">
        <f>'[7]Cost Price Standard Frame'!F16+'[7]Cost Price Standard Frame'!F16*(TradeMarkUo)+Labour+IF(F$2&gt;1.2,LabourLarge)</f>
        <v>77.329524933333332</v>
      </c>
      <c r="G16" s="184">
        <f>'[7]Cost Price Standard Frame'!G16+'[7]Cost Price Standard Frame'!G16*(TradeMarkUo)+Labour+IF(G$2&gt;1.2,LabourLarge)</f>
        <v>83.603883733333348</v>
      </c>
      <c r="H16" s="185">
        <f>'[7]Cost Price Standard Frame'!H16+'[7]Cost Price Standard Frame'!H16*(TradeMarkUo)+Labour+IF(H$2&gt;1.2,LabourLarge)</f>
        <v>89.878242533333335</v>
      </c>
      <c r="I16" s="184">
        <f>'[7]Cost Price Standard Frame'!I16+'[7]Cost Price Standard Frame'!I16*(TradeMarkUo)+Labour+IF(I$2&gt;1.2,LabourLarge)</f>
        <v>96.152601333333337</v>
      </c>
      <c r="J16" s="185">
        <f>'[7]Cost Price Standard Frame'!J16+'[7]Cost Price Standard Frame'!J16*(TradeMarkUo)+Labour+IF(J$2&gt;1.2,LabourLarge)</f>
        <v>103.13178013333334</v>
      </c>
      <c r="K16" s="184">
        <f>'[7]Cost Price Standard Frame'!K16+'[7]Cost Price Standard Frame'!K16*(TradeMarkUo)+Labour+IF(K$2&gt;1.2,LabourLarge)</f>
        <v>109.40613893333334</v>
      </c>
      <c r="L16" s="185">
        <f>'[7]Cost Price Standard Frame'!L16+'[7]Cost Price Standard Frame'!L16*(TradeMarkUo)+Labour+IF(L$2&gt;1.2,LabourLarge)</f>
        <v>118.68049773333334</v>
      </c>
      <c r="M16" s="184">
        <f>'[7]Cost Price Standard Frame'!M16+'[7]Cost Price Standard Frame'!M16*(TradeMarkUo)+Labour+IF(M$2&gt;1.2,LabourLarge)</f>
        <v>124.95485653333334</v>
      </c>
    </row>
    <row r="17" spans="1:13" x14ac:dyDescent="0.25">
      <c r="A17" s="191">
        <v>2</v>
      </c>
      <c r="B17" s="192">
        <f t="shared" si="3"/>
        <v>78.740157480314963</v>
      </c>
      <c r="C17" s="184">
        <f>'[7]Cost Price Standard Frame'!C17+'[7]Cost Price Standard Frame'!C17*(TradeMarkUo)+Labour+IF(C$2&gt;1.2,LabourLarge)</f>
        <v>64.876041333333333</v>
      </c>
      <c r="D17" s="185">
        <f>'[7]Cost Price Standard Frame'!D17+'[7]Cost Price Standard Frame'!D17*(TradeMarkUo)+Labour+IF(D$2&gt;1.2,LabourLarge)</f>
        <v>72.096883333333338</v>
      </c>
      <c r="E17" s="184">
        <f>'[7]Cost Price Standard Frame'!E17+'[7]Cost Price Standard Frame'!E17*(TradeMarkUo)+Labour+IF(E$2&gt;1.2,LabourLarge)</f>
        <v>80.471345333333332</v>
      </c>
      <c r="F17" s="185">
        <f>'[7]Cost Price Standard Frame'!F17+'[7]Cost Price Standard Frame'!F17*(TradeMarkUo)+Labour+IF(F$2&gt;1.2,LabourLarge)</f>
        <v>87.692187333333337</v>
      </c>
      <c r="G17" s="184">
        <f>'[7]Cost Price Standard Frame'!G17+'[7]Cost Price Standard Frame'!G17*(TradeMarkUo)+Labour+IF(G$2&gt;1.2,LabourLarge)</f>
        <v>94.913029333333341</v>
      </c>
      <c r="H17" s="185">
        <f>'[7]Cost Price Standard Frame'!H17+'[7]Cost Price Standard Frame'!H17*(TradeMarkUo)+Labour+IF(H$2&gt;1.2,LabourLarge)</f>
        <v>102.13387133333335</v>
      </c>
      <c r="I17" s="184">
        <f>'[7]Cost Price Standard Frame'!I17+'[7]Cost Price Standard Frame'!I17*(TradeMarkUo)+Labour+IF(I$2&gt;1.2,LabourLarge)</f>
        <v>109.35471333333332</v>
      </c>
      <c r="J17" s="185">
        <f>'[7]Cost Price Standard Frame'!J17+'[7]Cost Price Standard Frame'!J17*(TradeMarkUo)+Labour+IF(J$2&gt;1.2,LabourLarge)</f>
        <v>117.28037533333334</v>
      </c>
      <c r="K17" s="184">
        <f>'[7]Cost Price Standard Frame'!K17+'[7]Cost Price Standard Frame'!K17*(TradeMarkUo)+Labour+IF(K$2&gt;1.2,LabourLarge)</f>
        <v>124.50121733333333</v>
      </c>
      <c r="L17" s="185">
        <f>'[7]Cost Price Standard Frame'!L17+'[7]Cost Price Standard Frame'!L17*(TradeMarkUo)+Labour+IF(L$2&gt;1.2,LabourLarge)</f>
        <v>134.72205933333333</v>
      </c>
      <c r="M17" s="184">
        <f>'[7]Cost Price Standard Frame'!M17+'[7]Cost Price Standard Frame'!M17*(TradeMarkUo)+Labour+IF(M$2&gt;1.2,LabourLarge)</f>
        <v>141.94290133333334</v>
      </c>
    </row>
    <row r="18" spans="1:13" x14ac:dyDescent="0.25">
      <c r="A18" s="191">
        <v>2.4</v>
      </c>
      <c r="B18" s="192">
        <f t="shared" si="3"/>
        <v>94.488188976377955</v>
      </c>
      <c r="C18" s="184">
        <f>'[7]Cost Price Standard Frame'!C18+'[7]Cost Price Standard Frame'!C18*(TradeMarkUo)+Labour+IF(C$2&gt;1.2,LabourLarge)</f>
        <v>72.309494133333331</v>
      </c>
      <c r="D18" s="185">
        <f>'[7]Cost Price Standard Frame'!D18+'[7]Cost Price Standard Frame'!D18*(TradeMarkUo)+Labour+IF(D$2&gt;1.2,LabourLarge)</f>
        <v>80.476819333333339</v>
      </c>
      <c r="E18" s="184">
        <f>'[7]Cost Price Standard Frame'!E18+'[7]Cost Price Standard Frame'!E18*(TradeMarkUo)+Labour+IF(E$2&gt;1.2,LabourLarge)</f>
        <v>89.88752453333332</v>
      </c>
      <c r="F18" s="185">
        <f>'[7]Cost Price Standard Frame'!F18+'[7]Cost Price Standard Frame'!F18*(TradeMarkUo)+Labour+IF(F$2&gt;1.2,LabourLarge)</f>
        <v>98.054849733333342</v>
      </c>
      <c r="G18" s="184">
        <f>'[7]Cost Price Standard Frame'!G18+'[7]Cost Price Standard Frame'!G18*(TradeMarkUo)+Labour+IF(G$2&gt;1.2,LabourLarge)</f>
        <v>106.22217493333333</v>
      </c>
      <c r="H18" s="185">
        <f>'[7]Cost Price Standard Frame'!H18+'[7]Cost Price Standard Frame'!H18*(TradeMarkUo)+Labour+IF(H$2&gt;1.2,LabourLarge)</f>
        <v>114.38950013333333</v>
      </c>
      <c r="I18" s="184">
        <f>'[7]Cost Price Standard Frame'!I18+'[7]Cost Price Standard Frame'!I18*(TradeMarkUo)+Labour+IF(I$2&gt;1.2,LabourLarge)</f>
        <v>122.55682533333334</v>
      </c>
      <c r="J18" s="185">
        <f>'[7]Cost Price Standard Frame'!J18+'[7]Cost Price Standard Frame'!J18*(TradeMarkUo)+Labour+IF(J$2&gt;1.2,LabourLarge)</f>
        <v>131.42897053333334</v>
      </c>
      <c r="K18" s="184">
        <f>'[7]Cost Price Standard Frame'!K18+'[7]Cost Price Standard Frame'!K18*(TradeMarkUo)+Labour+IF(K$2&gt;1.2,LabourLarge)</f>
        <v>139.59629573333333</v>
      </c>
      <c r="L18" s="185">
        <f>'[7]Cost Price Standard Frame'!L18+'[7]Cost Price Standard Frame'!L18*(TradeMarkUo)+Labour+IF(L$2&gt;1.2,LabourLarge)</f>
        <v>150.76362093333336</v>
      </c>
      <c r="M18" s="184">
        <f>'[7]Cost Price Standard Frame'!M18+'[7]Cost Price Standard Frame'!M18*(TradeMarkUo)+Labour+IF(M$2&gt;1.2,LabourLarge)</f>
        <v>158.93094613333335</v>
      </c>
    </row>
    <row r="20" spans="1:13" s="175" customFormat="1" x14ac:dyDescent="0.25">
      <c r="A20" s="175" t="s">
        <v>591</v>
      </c>
      <c r="E20" s="572" t="s">
        <v>592</v>
      </c>
      <c r="F20" s="572"/>
      <c r="G20" s="572"/>
      <c r="H20" s="572"/>
      <c r="I20" s="572"/>
      <c r="J20" s="572" t="s">
        <v>593</v>
      </c>
      <c r="K20" s="572"/>
      <c r="L20" s="572"/>
      <c r="M20" s="572"/>
    </row>
    <row r="36" spans="1:13" x14ac:dyDescent="0.25">
      <c r="A36" s="175" t="s">
        <v>594</v>
      </c>
    </row>
    <row r="38" spans="1:13" x14ac:dyDescent="0.25">
      <c r="A38" s="193" t="s">
        <v>10</v>
      </c>
      <c r="B38" s="193"/>
      <c r="C38" s="191">
        <v>0.4</v>
      </c>
      <c r="D38" s="191">
        <v>0.5</v>
      </c>
      <c r="E38" s="191">
        <v>0.6</v>
      </c>
      <c r="F38" s="191">
        <v>0.7</v>
      </c>
      <c r="G38" s="191">
        <v>0.8</v>
      </c>
      <c r="H38" s="191">
        <v>0.9</v>
      </c>
      <c r="I38" s="191">
        <v>1</v>
      </c>
      <c r="J38" s="191">
        <v>1.1000000000000001</v>
      </c>
      <c r="K38" s="191">
        <v>1.2</v>
      </c>
      <c r="L38" s="191">
        <v>1.3</v>
      </c>
      <c r="M38" s="191">
        <v>1.4</v>
      </c>
    </row>
    <row r="39" spans="1:13" x14ac:dyDescent="0.25">
      <c r="A39" s="193"/>
      <c r="B39" s="193" t="s">
        <v>2</v>
      </c>
      <c r="C39" s="194">
        <f t="shared" ref="C39:M39" si="4">CONVERT(C38,"m","in")</f>
        <v>15.748031496062993</v>
      </c>
      <c r="D39" s="194">
        <f t="shared" si="4"/>
        <v>19.685039370078741</v>
      </c>
      <c r="E39" s="194">
        <f t="shared" si="4"/>
        <v>23.622047244094489</v>
      </c>
      <c r="F39" s="194">
        <f t="shared" si="4"/>
        <v>27.559055118110237</v>
      </c>
      <c r="G39" s="194">
        <f t="shared" si="4"/>
        <v>31.496062992125985</v>
      </c>
      <c r="H39" s="194">
        <f t="shared" si="4"/>
        <v>35.433070866141733</v>
      </c>
      <c r="I39" s="194">
        <f t="shared" si="4"/>
        <v>39.370078740157481</v>
      </c>
      <c r="J39" s="194">
        <f t="shared" si="4"/>
        <v>43.30708661417323</v>
      </c>
      <c r="K39" s="194">
        <f t="shared" si="4"/>
        <v>47.244094488188978</v>
      </c>
      <c r="L39" s="194">
        <f t="shared" si="4"/>
        <v>51.181102362204726</v>
      </c>
      <c r="M39" s="194">
        <f t="shared" si="4"/>
        <v>55.118110236220474</v>
      </c>
    </row>
    <row r="40" spans="1:13" x14ac:dyDescent="0.25">
      <c r="A40" s="191" t="s">
        <v>595</v>
      </c>
      <c r="B40" s="194"/>
      <c r="C40" s="195">
        <f t="shared" ref="C40:M40" si="5">(C38*HeadRail*3)+(C38*AluminiumSlat*2)+DualPullLabour</f>
        <v>6.4838480000000009</v>
      </c>
      <c r="D40" s="195">
        <f t="shared" si="5"/>
        <v>7.4798100000000005</v>
      </c>
      <c r="E40" s="195">
        <f t="shared" si="5"/>
        <v>8.4757719999999992</v>
      </c>
      <c r="F40" s="195">
        <f t="shared" si="5"/>
        <v>9.4717339999999997</v>
      </c>
      <c r="G40" s="195">
        <f t="shared" si="5"/>
        <v>10.467696000000002</v>
      </c>
      <c r="H40" s="195">
        <f t="shared" si="5"/>
        <v>11.463658000000001</v>
      </c>
      <c r="I40" s="195">
        <f t="shared" si="5"/>
        <v>12.459620000000001</v>
      </c>
      <c r="J40" s="195">
        <f t="shared" si="5"/>
        <v>13.455582000000001</v>
      </c>
      <c r="K40" s="195">
        <f t="shared" si="5"/>
        <v>14.451544</v>
      </c>
      <c r="L40" s="195">
        <f t="shared" si="5"/>
        <v>15.447506000000002</v>
      </c>
      <c r="M40" s="195">
        <f t="shared" si="5"/>
        <v>16.443467999999999</v>
      </c>
    </row>
    <row r="41" spans="1:13" x14ac:dyDescent="0.25">
      <c r="A41" s="191" t="s">
        <v>596</v>
      </c>
      <c r="B41" s="194"/>
      <c r="C41" s="195">
        <f t="shared" ref="C41:M41" si="6">(C38*HeadRail*4)+(C38*AluminiumSlat*4)+DualPullLabour</f>
        <v>7.9244960000000013</v>
      </c>
      <c r="D41" s="195">
        <f t="shared" si="6"/>
        <v>9.2806200000000008</v>
      </c>
      <c r="E41" s="195">
        <f t="shared" si="6"/>
        <v>10.636744</v>
      </c>
      <c r="F41" s="195">
        <f t="shared" si="6"/>
        <v>11.992868</v>
      </c>
      <c r="G41" s="195">
        <f t="shared" si="6"/>
        <v>13.348992000000003</v>
      </c>
      <c r="H41" s="195">
        <f t="shared" si="6"/>
        <v>14.705116000000002</v>
      </c>
      <c r="I41" s="195">
        <f t="shared" si="6"/>
        <v>16.061240000000002</v>
      </c>
      <c r="J41" s="195">
        <f t="shared" si="6"/>
        <v>17.417364000000003</v>
      </c>
      <c r="K41" s="195">
        <f t="shared" si="6"/>
        <v>18.773488</v>
      </c>
      <c r="L41" s="195">
        <f t="shared" si="6"/>
        <v>20.129612000000002</v>
      </c>
      <c r="M41" s="195">
        <f t="shared" si="6"/>
        <v>21.485735999999999</v>
      </c>
    </row>
    <row r="44" spans="1:13" x14ac:dyDescent="0.25">
      <c r="A44" s="176" t="s">
        <v>597</v>
      </c>
      <c r="C44" s="196">
        <f>'[7]Cost Price Standard Frame'!C44+'[7]Cost Price Standard Frame'!C44*(TradeMarkUo)</f>
        <v>1.496</v>
      </c>
    </row>
    <row r="45" spans="1:13" x14ac:dyDescent="0.25">
      <c r="A45" s="176" t="s">
        <v>598</v>
      </c>
      <c r="C45" s="196">
        <f>'[7]Cost Price Standard Frame'!C45+'[7]Cost Price Standard Frame'!C45*(TradeMarkUo)</f>
        <v>1.1553199999999999</v>
      </c>
    </row>
  </sheetData>
  <mergeCells count="2">
    <mergeCell ref="E20:I20"/>
    <mergeCell ref="J20:M20"/>
  </mergeCells>
  <pageMargins left="0.7" right="0.7" top="0.75" bottom="0.75" header="0.3" footer="0.3"/>
  <pageSetup paperSize="9" scale="75" orientation="portrait" r:id="rId1"/>
  <headerFooter>
    <oddHeader xml:space="preserve">&amp;R&amp;"Arial,Regular"&amp;14Perfect Fit Pleated 
&amp;11(Standard Frames)&amp;14
</oddHeader>
  </headerFooter>
  <colBreaks count="1" manualBreakCount="1">
    <brk id="13" max="91" man="1"/>
  </col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72DB1-0491-4235-B299-83F2C2869F34}">
  <dimension ref="A1:M45"/>
  <sheetViews>
    <sheetView view="pageLayout" zoomScaleNormal="100" zoomScaleSheetLayoutView="100" workbookViewId="0">
      <selection activeCell="C13" sqref="C13:M18"/>
    </sheetView>
  </sheetViews>
  <sheetFormatPr defaultColWidth="9.140625" defaultRowHeight="15.75" x14ac:dyDescent="0.25"/>
  <cols>
    <col min="1" max="13" width="8.5703125" style="176" customWidth="1"/>
    <col min="14" max="16384" width="9.140625" style="176"/>
  </cols>
  <sheetData>
    <row r="1" spans="1:13" x14ac:dyDescent="0.25">
      <c r="A1" s="175" t="s">
        <v>589</v>
      </c>
    </row>
    <row r="2" spans="1:13" x14ac:dyDescent="0.25">
      <c r="A2" s="177" t="s">
        <v>10</v>
      </c>
      <c r="B2" s="178" t="s">
        <v>302</v>
      </c>
      <c r="C2" s="179">
        <v>0.4</v>
      </c>
      <c r="D2" s="179">
        <v>0.5</v>
      </c>
      <c r="E2" s="179">
        <v>0.6</v>
      </c>
      <c r="F2" s="179">
        <v>0.7</v>
      </c>
      <c r="G2" s="179">
        <v>0.8</v>
      </c>
      <c r="H2" s="179">
        <v>0.9</v>
      </c>
      <c r="I2" s="179">
        <v>1</v>
      </c>
      <c r="J2" s="179">
        <v>1.1000000000000001</v>
      </c>
      <c r="K2" s="179">
        <v>1.2</v>
      </c>
      <c r="L2" s="179">
        <v>1.3</v>
      </c>
      <c r="M2" s="179">
        <v>1.4</v>
      </c>
    </row>
    <row r="3" spans="1:13" x14ac:dyDescent="0.25">
      <c r="A3" s="180" t="s">
        <v>525</v>
      </c>
      <c r="B3" s="177" t="s">
        <v>246</v>
      </c>
      <c r="C3" s="181">
        <f t="shared" ref="C3:M3" si="0">CONVERT(C2,"m","in")</f>
        <v>15.748031496062993</v>
      </c>
      <c r="D3" s="181">
        <f t="shared" si="0"/>
        <v>19.685039370078741</v>
      </c>
      <c r="E3" s="181">
        <f t="shared" si="0"/>
        <v>23.622047244094489</v>
      </c>
      <c r="F3" s="181">
        <f t="shared" si="0"/>
        <v>27.559055118110237</v>
      </c>
      <c r="G3" s="181">
        <f t="shared" si="0"/>
        <v>31.496062992125985</v>
      </c>
      <c r="H3" s="181">
        <f t="shared" si="0"/>
        <v>35.433070866141733</v>
      </c>
      <c r="I3" s="181">
        <f t="shared" si="0"/>
        <v>39.370078740157481</v>
      </c>
      <c r="J3" s="181">
        <f t="shared" si="0"/>
        <v>43.30708661417323</v>
      </c>
      <c r="K3" s="181">
        <f t="shared" si="0"/>
        <v>47.244094488188978</v>
      </c>
      <c r="L3" s="181">
        <f t="shared" si="0"/>
        <v>51.181102362204726</v>
      </c>
      <c r="M3" s="181">
        <f t="shared" si="0"/>
        <v>55.118110236220474</v>
      </c>
    </row>
    <row r="4" spans="1:13" x14ac:dyDescent="0.25">
      <c r="A4" s="182">
        <v>0.4</v>
      </c>
      <c r="B4" s="183">
        <f t="shared" ref="B4:B9" si="1">CONVERT(A4,"m","in")</f>
        <v>15.748031496062993</v>
      </c>
      <c r="C4" s="184">
        <f>'Cell PF Standard Frame  C'!C4*(1-Sumary!$B$49)</f>
        <v>33.573983733333336</v>
      </c>
      <c r="D4" s="184">
        <f>'Cell PF Standard Frame  C'!D4*(1-Sumary!$B$49)</f>
        <v>36.672931333333338</v>
      </c>
      <c r="E4" s="184">
        <f>'Cell PF Standard Frame  C'!E4*(1-Sumary!$B$49)</f>
        <v>40.566458933333337</v>
      </c>
      <c r="F4" s="184">
        <f>'Cell PF Standard Frame  C'!F4*(1-Sumary!$B$49)</f>
        <v>43.665406533333332</v>
      </c>
      <c r="G4" s="184">
        <f>'Cell PF Standard Frame  C'!G4*(1-Sumary!$B$49)</f>
        <v>46.764354133333342</v>
      </c>
      <c r="H4" s="184">
        <f>'Cell PF Standard Frame  C'!H4*(1-Sumary!$B$49)</f>
        <v>49.863301733333337</v>
      </c>
      <c r="I4" s="184">
        <f>'Cell PF Standard Frame  C'!I4*(1-Sumary!$B$49)</f>
        <v>52.962249333333332</v>
      </c>
      <c r="J4" s="184">
        <f>'Cell PF Standard Frame  C'!J4*(1-Sumary!$B$49)</f>
        <v>56.766016933333326</v>
      </c>
      <c r="K4" s="184">
        <f>'Cell PF Standard Frame  C'!K4*(1-Sumary!$B$49)</f>
        <v>59.864964533333335</v>
      </c>
      <c r="L4" s="184">
        <f>'Cell PF Standard Frame  C'!L4*(1-Sumary!$B$49)</f>
        <v>65.963912133333338</v>
      </c>
      <c r="M4" s="184">
        <f>'Cell PF Standard Frame  C'!M4*(1-Sumary!$B$49)</f>
        <v>69.062859733333326</v>
      </c>
    </row>
    <row r="5" spans="1:13" x14ac:dyDescent="0.25">
      <c r="A5" s="182">
        <v>0.8</v>
      </c>
      <c r="B5" s="183">
        <f t="shared" si="1"/>
        <v>31.496062992125985</v>
      </c>
      <c r="C5" s="184">
        <f>'Cell PF Standard Frame  C'!C5*(1-Sumary!$B$49)</f>
        <v>39.663590133333344</v>
      </c>
      <c r="D5" s="184">
        <f>'Cell PF Standard Frame  C'!D5*(1-Sumary!$B$49)</f>
        <v>43.373059333333337</v>
      </c>
      <c r="E5" s="184">
        <f>'Cell PF Standard Frame  C'!E5*(1-Sumary!$B$49)</f>
        <v>47.96686853333334</v>
      </c>
      <c r="F5" s="184">
        <f>'Cell PF Standard Frame  C'!F5*(1-Sumary!$B$49)</f>
        <v>51.676337733333334</v>
      </c>
      <c r="G5" s="184">
        <f>'Cell PF Standard Frame  C'!G5*(1-Sumary!$B$49)</f>
        <v>55.385806933333342</v>
      </c>
      <c r="H5" s="184">
        <f>'Cell PF Standard Frame  C'!H5*(1-Sumary!$B$49)</f>
        <v>59.095276133333336</v>
      </c>
      <c r="I5" s="184">
        <f>'Cell PF Standard Frame  C'!I5*(1-Sumary!$B$49)</f>
        <v>62.804745333333337</v>
      </c>
      <c r="J5" s="184">
        <f>'Cell PF Standard Frame  C'!J5*(1-Sumary!$B$49)</f>
        <v>67.219034533333328</v>
      </c>
      <c r="K5" s="184">
        <f>'Cell PF Standard Frame  C'!K5*(1-Sumary!$B$49)</f>
        <v>70.928503733333329</v>
      </c>
      <c r="L5" s="184">
        <f>'Cell PF Standard Frame  C'!L5*(1-Sumary!$B$49)</f>
        <v>77.63797293333333</v>
      </c>
      <c r="M5" s="184">
        <f>'Cell PF Standard Frame  C'!M5*(1-Sumary!$B$49)</f>
        <v>81.347442133333331</v>
      </c>
    </row>
    <row r="6" spans="1:13" x14ac:dyDescent="0.25">
      <c r="A6" s="182">
        <v>1.2</v>
      </c>
      <c r="B6" s="183">
        <f t="shared" si="1"/>
        <v>47.244094488188978</v>
      </c>
      <c r="C6" s="184">
        <f>'Cell PF Standard Frame  C'!C6*(1-Sumary!$B$49)</f>
        <v>45.97759653333334</v>
      </c>
      <c r="D6" s="184">
        <f>'Cell PF Standard Frame  C'!D6*(1-Sumary!$B$49)</f>
        <v>50.297587333333333</v>
      </c>
      <c r="E6" s="184">
        <f>'Cell PF Standard Frame  C'!E6*(1-Sumary!$B$49)</f>
        <v>55.591678133333339</v>
      </c>
      <c r="F6" s="184">
        <f>'Cell PF Standard Frame  C'!F6*(1-Sumary!$B$49)</f>
        <v>59.911668933333331</v>
      </c>
      <c r="G6" s="184">
        <f>'Cell PF Standard Frame  C'!G6*(1-Sumary!$B$49)</f>
        <v>64.231659733333331</v>
      </c>
      <c r="H6" s="184">
        <f>'Cell PF Standard Frame  C'!H6*(1-Sumary!$B$49)</f>
        <v>68.55165053333333</v>
      </c>
      <c r="I6" s="184">
        <f>'Cell PF Standard Frame  C'!I6*(1-Sumary!$B$49)</f>
        <v>72.871641333333329</v>
      </c>
      <c r="J6" s="184">
        <f>'Cell PF Standard Frame  C'!J6*(1-Sumary!$B$49)</f>
        <v>77.896452133333327</v>
      </c>
      <c r="K6" s="184">
        <f>'Cell PF Standard Frame  C'!K6*(1-Sumary!$B$49)</f>
        <v>82.216442933333326</v>
      </c>
      <c r="L6" s="184">
        <f>'Cell PF Standard Frame  C'!L6*(1-Sumary!$B$49)</f>
        <v>89.536433733333325</v>
      </c>
      <c r="M6" s="184">
        <f>'Cell PF Standard Frame  C'!M6*(1-Sumary!$B$49)</f>
        <v>93.856424533333325</v>
      </c>
    </row>
    <row r="7" spans="1:13" x14ac:dyDescent="0.25">
      <c r="A7" s="182">
        <v>1.6</v>
      </c>
      <c r="B7" s="183">
        <f t="shared" si="1"/>
        <v>62.99212598425197</v>
      </c>
      <c r="C7" s="184">
        <f>'Cell PF Standard Frame  C'!C7*(1-Sumary!$B$49)</f>
        <v>52.067202933333341</v>
      </c>
      <c r="D7" s="184">
        <f>'Cell PF Standard Frame  C'!D7*(1-Sumary!$B$49)</f>
        <v>56.997715333333339</v>
      </c>
      <c r="E7" s="184">
        <f>'Cell PF Standard Frame  C'!E7*(1-Sumary!$B$49)</f>
        <v>62.992087733333335</v>
      </c>
      <c r="F7" s="184">
        <f>'Cell PF Standard Frame  C'!F7*(1-Sumary!$B$49)</f>
        <v>67.922600133333333</v>
      </c>
      <c r="G7" s="184">
        <f>'Cell PF Standard Frame  C'!G7*(1-Sumary!$B$49)</f>
        <v>72.853112533333345</v>
      </c>
      <c r="H7" s="184">
        <f>'Cell PF Standard Frame  C'!H7*(1-Sumary!$B$49)</f>
        <v>77.783624933333328</v>
      </c>
      <c r="I7" s="184">
        <f>'Cell PF Standard Frame  C'!I7*(1-Sumary!$B$49)</f>
        <v>82.714137333333341</v>
      </c>
      <c r="J7" s="184">
        <f>'Cell PF Standard Frame  C'!J7*(1-Sumary!$B$49)</f>
        <v>88.349469733333322</v>
      </c>
      <c r="K7" s="184">
        <f>'Cell PF Standard Frame  C'!K7*(1-Sumary!$B$49)</f>
        <v>93.27998213333332</v>
      </c>
      <c r="L7" s="184">
        <f>'Cell PF Standard Frame  C'!L7*(1-Sumary!$B$49)</f>
        <v>101.21049453333333</v>
      </c>
      <c r="M7" s="184">
        <f>'Cell PF Standard Frame  C'!M7*(1-Sumary!$B$49)</f>
        <v>106.14100693333332</v>
      </c>
    </row>
    <row r="8" spans="1:13" x14ac:dyDescent="0.25">
      <c r="A8" s="182">
        <v>2</v>
      </c>
      <c r="B8" s="183">
        <f t="shared" si="1"/>
        <v>78.740157480314963</v>
      </c>
      <c r="C8" s="184">
        <f>'Cell PF Standard Frame  C'!C8*(1-Sumary!$B$49)</f>
        <v>58.156809333333335</v>
      </c>
      <c r="D8" s="184">
        <f>'Cell PF Standard Frame  C'!D8*(1-Sumary!$B$49)</f>
        <v>63.697843333333346</v>
      </c>
      <c r="E8" s="184">
        <f>'Cell PF Standard Frame  C'!E8*(1-Sumary!$B$49)</f>
        <v>70.392497333333324</v>
      </c>
      <c r="F8" s="184">
        <f>'Cell PF Standard Frame  C'!F8*(1-Sumary!$B$49)</f>
        <v>75.933531333333335</v>
      </c>
      <c r="G8" s="184">
        <f>'Cell PF Standard Frame  C'!G8*(1-Sumary!$B$49)</f>
        <v>81.474565333333331</v>
      </c>
      <c r="H8" s="184">
        <f>'Cell PF Standard Frame  C'!H8*(1-Sumary!$B$49)</f>
        <v>87.015599333333327</v>
      </c>
      <c r="I8" s="184">
        <f>'Cell PF Standard Frame  C'!I8*(1-Sumary!$B$49)</f>
        <v>92.556633333333323</v>
      </c>
      <c r="J8" s="184">
        <f>'Cell PF Standard Frame  C'!J8*(1-Sumary!$B$49)</f>
        <v>98.802487333333332</v>
      </c>
      <c r="K8" s="184">
        <f>'Cell PF Standard Frame  C'!K8*(1-Sumary!$B$49)</f>
        <v>104.34352133333333</v>
      </c>
      <c r="L8" s="184">
        <f>'Cell PF Standard Frame  C'!L8*(1-Sumary!$B$49)</f>
        <v>112.88455533333332</v>
      </c>
      <c r="M8" s="184">
        <f>'Cell PF Standard Frame  C'!M8*(1-Sumary!$B$49)</f>
        <v>118.42558933333332</v>
      </c>
    </row>
    <row r="9" spans="1:13" x14ac:dyDescent="0.25">
      <c r="A9" s="182">
        <v>2.4</v>
      </c>
      <c r="B9" s="183">
        <f t="shared" si="1"/>
        <v>94.488188976377955</v>
      </c>
      <c r="C9" s="184">
        <f>'Cell PF Standard Frame  C'!C9*(1-Sumary!$B$49)</f>
        <v>64.246415733333336</v>
      </c>
      <c r="D9" s="184">
        <f>'Cell PF Standard Frame  C'!D9*(1-Sumary!$B$49)</f>
        <v>70.397971333333331</v>
      </c>
      <c r="E9" s="184">
        <f>'Cell PF Standard Frame  C'!E9*(1-Sumary!$B$49)</f>
        <v>77.792906933333327</v>
      </c>
      <c r="F9" s="184">
        <f>'Cell PF Standard Frame  C'!F9*(1-Sumary!$B$49)</f>
        <v>83.944462533333322</v>
      </c>
      <c r="G9" s="184">
        <f>'Cell PF Standard Frame  C'!G9*(1-Sumary!$B$49)</f>
        <v>90.096018133333331</v>
      </c>
      <c r="H9" s="184">
        <f>'Cell PF Standard Frame  C'!H9*(1-Sumary!$B$49)</f>
        <v>96.247573733333326</v>
      </c>
      <c r="I9" s="184">
        <f>'Cell PF Standard Frame  C'!I9*(1-Sumary!$B$49)</f>
        <v>102.39912933333333</v>
      </c>
      <c r="J9" s="184">
        <f>'Cell PF Standard Frame  C'!J9*(1-Sumary!$B$49)</f>
        <v>109.25550493333333</v>
      </c>
      <c r="K9" s="184">
        <f>'Cell PF Standard Frame  C'!K9*(1-Sumary!$B$49)</f>
        <v>115.40706053333331</v>
      </c>
      <c r="L9" s="184">
        <f>'Cell PF Standard Frame  C'!L9*(1-Sumary!$B$49)</f>
        <v>124.55861613333333</v>
      </c>
      <c r="M9" s="184">
        <f>'Cell PF Standard Frame  C'!M9*(1-Sumary!$B$49)</f>
        <v>130.71017173333331</v>
      </c>
    </row>
    <row r="10" spans="1:13" x14ac:dyDescent="0.25">
      <c r="A10" s="175" t="s">
        <v>590</v>
      </c>
    </row>
    <row r="11" spans="1:13" x14ac:dyDescent="0.25">
      <c r="A11" s="186" t="s">
        <v>10</v>
      </c>
      <c r="B11" s="187" t="s">
        <v>302</v>
      </c>
      <c r="C11" s="188">
        <v>0.4</v>
      </c>
      <c r="D11" s="188">
        <v>0.5</v>
      </c>
      <c r="E11" s="188">
        <v>0.6</v>
      </c>
      <c r="F11" s="188">
        <v>0.7</v>
      </c>
      <c r="G11" s="188">
        <v>0.8</v>
      </c>
      <c r="H11" s="188">
        <v>0.9</v>
      </c>
      <c r="I11" s="188">
        <v>1</v>
      </c>
      <c r="J11" s="188">
        <v>1.1000000000000001</v>
      </c>
      <c r="K11" s="188">
        <v>1.2</v>
      </c>
      <c r="L11" s="188">
        <v>1.3</v>
      </c>
      <c r="M11" s="188">
        <v>1.4</v>
      </c>
    </row>
    <row r="12" spans="1:13" x14ac:dyDescent="0.25">
      <c r="A12" s="189" t="s">
        <v>525</v>
      </c>
      <c r="B12" s="186" t="s">
        <v>246</v>
      </c>
      <c r="C12" s="190">
        <f t="shared" ref="C12:M12" si="2">CONVERT(C11,"m","in")</f>
        <v>15.748031496062993</v>
      </c>
      <c r="D12" s="190">
        <f t="shared" si="2"/>
        <v>19.685039370078741</v>
      </c>
      <c r="E12" s="190">
        <f t="shared" si="2"/>
        <v>23.622047244094489</v>
      </c>
      <c r="F12" s="190">
        <f t="shared" si="2"/>
        <v>27.559055118110237</v>
      </c>
      <c r="G12" s="190">
        <f t="shared" si="2"/>
        <v>31.496062992125985</v>
      </c>
      <c r="H12" s="190">
        <f t="shared" si="2"/>
        <v>35.433070866141733</v>
      </c>
      <c r="I12" s="190">
        <f t="shared" si="2"/>
        <v>39.370078740157481</v>
      </c>
      <c r="J12" s="190">
        <f t="shared" si="2"/>
        <v>43.30708661417323</v>
      </c>
      <c r="K12" s="190">
        <f t="shared" si="2"/>
        <v>47.244094488188978</v>
      </c>
      <c r="L12" s="190">
        <f t="shared" si="2"/>
        <v>51.181102362204726</v>
      </c>
      <c r="M12" s="190">
        <f t="shared" si="2"/>
        <v>55.118110236220474</v>
      </c>
    </row>
    <row r="13" spans="1:13" x14ac:dyDescent="0.25">
      <c r="A13" s="191">
        <v>0.4</v>
      </c>
      <c r="B13" s="192">
        <f t="shared" ref="B13:B18" si="3">CONVERT(A13,"m","in")</f>
        <v>15.748031496062993</v>
      </c>
      <c r="C13" s="184">
        <f>'Cell PF Standard Frame  C'!C13*(1-Sumary!$B$49)</f>
        <v>34.917830133333339</v>
      </c>
      <c r="D13" s="184">
        <f>'Cell PF Standard Frame  C'!D13*(1-Sumary!$B$49)</f>
        <v>38.352739333333339</v>
      </c>
      <c r="E13" s="184">
        <f>'Cell PF Standard Frame  C'!E13*(1-Sumary!$B$49)</f>
        <v>42.582228533333343</v>
      </c>
      <c r="F13" s="184">
        <f>'Cell PF Standard Frame  C'!F13*(1-Sumary!$B$49)</f>
        <v>46.017137733333335</v>
      </c>
      <c r="G13" s="184">
        <f>'Cell PF Standard Frame  C'!G13*(1-Sumary!$B$49)</f>
        <v>49.452046933333342</v>
      </c>
      <c r="H13" s="184">
        <f>'Cell PF Standard Frame  C'!H13*(1-Sumary!$B$49)</f>
        <v>52.886956133333342</v>
      </c>
      <c r="I13" s="184">
        <f>'Cell PF Standard Frame  C'!I13*(1-Sumary!$B$49)</f>
        <v>56.321865333333335</v>
      </c>
      <c r="J13" s="184">
        <f>'Cell PF Standard Frame  C'!J13*(1-Sumary!$B$49)</f>
        <v>60.461594533333333</v>
      </c>
      <c r="K13" s="184">
        <f>'Cell PF Standard Frame  C'!K13*(1-Sumary!$B$49)</f>
        <v>63.896503733333333</v>
      </c>
      <c r="L13" s="184">
        <f>'Cell PF Standard Frame  C'!L13*(1-Sumary!$B$49)</f>
        <v>70.331412933333326</v>
      </c>
      <c r="M13" s="184">
        <f>'Cell PF Standard Frame  C'!M13*(1-Sumary!$B$49)</f>
        <v>73.766322133333318</v>
      </c>
    </row>
    <row r="14" spans="1:13" x14ac:dyDescent="0.25">
      <c r="A14" s="191">
        <v>0.8</v>
      </c>
      <c r="B14" s="192">
        <f t="shared" si="3"/>
        <v>31.496062992125985</v>
      </c>
      <c r="C14" s="184">
        <f>'Cell PF Standard Frame  C'!C14*(1-Sumary!$B$49)</f>
        <v>42.351282933333344</v>
      </c>
      <c r="D14" s="184">
        <f>'Cell PF Standard Frame  C'!D14*(1-Sumary!$B$49)</f>
        <v>46.73267533333334</v>
      </c>
      <c r="E14" s="184">
        <f>'Cell PF Standard Frame  C'!E14*(1-Sumary!$B$49)</f>
        <v>51.998407733333337</v>
      </c>
      <c r="F14" s="184">
        <f>'Cell PF Standard Frame  C'!F14*(1-Sumary!$B$49)</f>
        <v>56.37980013333334</v>
      </c>
      <c r="G14" s="184">
        <f>'Cell PF Standard Frame  C'!G14*(1-Sumary!$B$49)</f>
        <v>60.761192533333343</v>
      </c>
      <c r="H14" s="184">
        <f>'Cell PF Standard Frame  C'!H14*(1-Sumary!$B$49)</f>
        <v>65.142584933333339</v>
      </c>
      <c r="I14" s="184">
        <f>'Cell PF Standard Frame  C'!I14*(1-Sumary!$B$49)</f>
        <v>69.523977333333335</v>
      </c>
      <c r="J14" s="184">
        <f>'Cell PF Standard Frame  C'!J14*(1-Sumary!$B$49)</f>
        <v>74.610189733333328</v>
      </c>
      <c r="K14" s="184">
        <f>'Cell PF Standard Frame  C'!K14*(1-Sumary!$B$49)</f>
        <v>78.991582133333324</v>
      </c>
      <c r="L14" s="184">
        <f>'Cell PF Standard Frame  C'!L14*(1-Sumary!$B$49)</f>
        <v>86.372974533333334</v>
      </c>
      <c r="M14" s="184">
        <f>'Cell PF Standard Frame  C'!M14*(1-Sumary!$B$49)</f>
        <v>90.754366933333344</v>
      </c>
    </row>
    <row r="15" spans="1:13" x14ac:dyDescent="0.25">
      <c r="A15" s="191">
        <v>1.2</v>
      </c>
      <c r="B15" s="192">
        <f t="shared" si="3"/>
        <v>47.244094488188978</v>
      </c>
      <c r="C15" s="184">
        <f>'Cell PF Standard Frame  C'!C15*(1-Sumary!$B$49)</f>
        <v>50.009135733333338</v>
      </c>
      <c r="D15" s="184">
        <f>'Cell PF Standard Frame  C'!D15*(1-Sumary!$B$49)</f>
        <v>55.337011333333336</v>
      </c>
      <c r="E15" s="184">
        <f>'Cell PF Standard Frame  C'!E15*(1-Sumary!$B$49)</f>
        <v>61.638986933333335</v>
      </c>
      <c r="F15" s="184">
        <f>'Cell PF Standard Frame  C'!F15*(1-Sumary!$B$49)</f>
        <v>66.966862533333327</v>
      </c>
      <c r="G15" s="184">
        <f>'Cell PF Standard Frame  C'!G15*(1-Sumary!$B$49)</f>
        <v>72.294738133333325</v>
      </c>
      <c r="H15" s="184">
        <f>'Cell PF Standard Frame  C'!H15*(1-Sumary!$B$49)</f>
        <v>77.622613733333338</v>
      </c>
      <c r="I15" s="184">
        <f>'Cell PF Standard Frame  C'!I15*(1-Sumary!$B$49)</f>
        <v>82.950489333333323</v>
      </c>
      <c r="J15" s="184">
        <f>'Cell PF Standard Frame  C'!J15*(1-Sumary!$B$49)</f>
        <v>88.983184933333334</v>
      </c>
      <c r="K15" s="184">
        <f>'Cell PF Standard Frame  C'!K15*(1-Sumary!$B$49)</f>
        <v>94.311060533333333</v>
      </c>
      <c r="L15" s="184">
        <f>'Cell PF Standard Frame  C'!L15*(1-Sumary!$B$49)</f>
        <v>102.63893613333333</v>
      </c>
      <c r="M15" s="184">
        <f>'Cell PF Standard Frame  C'!M15*(1-Sumary!$B$49)</f>
        <v>107.96681173333333</v>
      </c>
    </row>
    <row r="16" spans="1:13" x14ac:dyDescent="0.25">
      <c r="A16" s="191">
        <v>1.6</v>
      </c>
      <c r="B16" s="192">
        <f t="shared" si="3"/>
        <v>62.99212598425197</v>
      </c>
      <c r="C16" s="184">
        <f>'Cell PF Standard Frame  C'!C16*(1-Sumary!$B$49)</f>
        <v>57.442588533333343</v>
      </c>
      <c r="D16" s="184">
        <f>'Cell PF Standard Frame  C'!D16*(1-Sumary!$B$49)</f>
        <v>63.716947333333344</v>
      </c>
      <c r="E16" s="184">
        <f>'Cell PF Standard Frame  C'!E16*(1-Sumary!$B$49)</f>
        <v>71.05516613333333</v>
      </c>
      <c r="F16" s="184">
        <f>'Cell PF Standard Frame  C'!F16*(1-Sumary!$B$49)</f>
        <v>77.329524933333332</v>
      </c>
      <c r="G16" s="184">
        <f>'Cell PF Standard Frame  C'!G16*(1-Sumary!$B$49)</f>
        <v>83.603883733333348</v>
      </c>
      <c r="H16" s="184">
        <f>'Cell PF Standard Frame  C'!H16*(1-Sumary!$B$49)</f>
        <v>89.878242533333335</v>
      </c>
      <c r="I16" s="184">
        <f>'Cell PF Standard Frame  C'!I16*(1-Sumary!$B$49)</f>
        <v>96.152601333333337</v>
      </c>
      <c r="J16" s="184">
        <f>'Cell PF Standard Frame  C'!J16*(1-Sumary!$B$49)</f>
        <v>103.13178013333334</v>
      </c>
      <c r="K16" s="184">
        <f>'Cell PF Standard Frame  C'!K16*(1-Sumary!$B$49)</f>
        <v>109.40613893333334</v>
      </c>
      <c r="L16" s="184">
        <f>'Cell PF Standard Frame  C'!L16*(1-Sumary!$B$49)</f>
        <v>118.68049773333334</v>
      </c>
      <c r="M16" s="184">
        <f>'Cell PF Standard Frame  C'!M16*(1-Sumary!$B$49)</f>
        <v>124.95485653333334</v>
      </c>
    </row>
    <row r="17" spans="1:13" x14ac:dyDescent="0.25">
      <c r="A17" s="191">
        <v>2</v>
      </c>
      <c r="B17" s="192">
        <f t="shared" si="3"/>
        <v>78.740157480314963</v>
      </c>
      <c r="C17" s="184">
        <f>'Cell PF Standard Frame  C'!C17*(1-Sumary!$B$49)</f>
        <v>64.876041333333333</v>
      </c>
      <c r="D17" s="184">
        <f>'Cell PF Standard Frame  C'!D17*(1-Sumary!$B$49)</f>
        <v>72.096883333333338</v>
      </c>
      <c r="E17" s="184">
        <f>'Cell PF Standard Frame  C'!E17*(1-Sumary!$B$49)</f>
        <v>80.471345333333332</v>
      </c>
      <c r="F17" s="184">
        <f>'Cell PF Standard Frame  C'!F17*(1-Sumary!$B$49)</f>
        <v>87.692187333333337</v>
      </c>
      <c r="G17" s="184">
        <f>'Cell PF Standard Frame  C'!G17*(1-Sumary!$B$49)</f>
        <v>94.913029333333341</v>
      </c>
      <c r="H17" s="184">
        <f>'Cell PF Standard Frame  C'!H17*(1-Sumary!$B$49)</f>
        <v>102.13387133333335</v>
      </c>
      <c r="I17" s="184">
        <f>'Cell PF Standard Frame  C'!I17*(1-Sumary!$B$49)</f>
        <v>109.35471333333332</v>
      </c>
      <c r="J17" s="184">
        <f>'Cell PF Standard Frame  C'!J17*(1-Sumary!$B$49)</f>
        <v>117.28037533333334</v>
      </c>
      <c r="K17" s="184">
        <f>'Cell PF Standard Frame  C'!K17*(1-Sumary!$B$49)</f>
        <v>124.50121733333333</v>
      </c>
      <c r="L17" s="184">
        <f>'Cell PF Standard Frame  C'!L17*(1-Sumary!$B$49)</f>
        <v>134.72205933333333</v>
      </c>
      <c r="M17" s="184">
        <f>'Cell PF Standard Frame  C'!M17*(1-Sumary!$B$49)</f>
        <v>141.94290133333334</v>
      </c>
    </row>
    <row r="18" spans="1:13" x14ac:dyDescent="0.25">
      <c r="A18" s="191">
        <v>2.4</v>
      </c>
      <c r="B18" s="192">
        <f t="shared" si="3"/>
        <v>94.488188976377955</v>
      </c>
      <c r="C18" s="184">
        <f>'Cell PF Standard Frame  C'!C18*(1-Sumary!$B$49)</f>
        <v>72.309494133333331</v>
      </c>
      <c r="D18" s="184">
        <f>'Cell PF Standard Frame  C'!D18*(1-Sumary!$B$49)</f>
        <v>80.476819333333339</v>
      </c>
      <c r="E18" s="184">
        <f>'Cell PF Standard Frame  C'!E18*(1-Sumary!$B$49)</f>
        <v>89.88752453333332</v>
      </c>
      <c r="F18" s="184">
        <f>'Cell PF Standard Frame  C'!F18*(1-Sumary!$B$49)</f>
        <v>98.054849733333342</v>
      </c>
      <c r="G18" s="184">
        <f>'Cell PF Standard Frame  C'!G18*(1-Sumary!$B$49)</f>
        <v>106.22217493333333</v>
      </c>
      <c r="H18" s="184">
        <f>'Cell PF Standard Frame  C'!H18*(1-Sumary!$B$49)</f>
        <v>114.38950013333333</v>
      </c>
      <c r="I18" s="184">
        <f>'Cell PF Standard Frame  C'!I18*(1-Sumary!$B$49)</f>
        <v>122.55682533333334</v>
      </c>
      <c r="J18" s="184">
        <f>'Cell PF Standard Frame  C'!J18*(1-Sumary!$B$49)</f>
        <v>131.42897053333334</v>
      </c>
      <c r="K18" s="184">
        <f>'Cell PF Standard Frame  C'!K18*(1-Sumary!$B$49)</f>
        <v>139.59629573333333</v>
      </c>
      <c r="L18" s="184">
        <f>'Cell PF Standard Frame  C'!L18*(1-Sumary!$B$49)</f>
        <v>150.76362093333336</v>
      </c>
      <c r="M18" s="184">
        <f>'Cell PF Standard Frame  C'!M18*(1-Sumary!$B$49)</f>
        <v>158.93094613333335</v>
      </c>
    </row>
    <row r="20" spans="1:13" s="175" customFormat="1" x14ac:dyDescent="0.25">
      <c r="A20" s="175" t="s">
        <v>591</v>
      </c>
      <c r="E20" s="572" t="s">
        <v>592</v>
      </c>
      <c r="F20" s="572"/>
      <c r="G20" s="572"/>
      <c r="H20" s="572"/>
      <c r="I20" s="572"/>
      <c r="J20" s="572" t="s">
        <v>593</v>
      </c>
      <c r="K20" s="572"/>
      <c r="L20" s="572"/>
      <c r="M20" s="572"/>
    </row>
    <row r="36" spans="1:13" x14ac:dyDescent="0.25">
      <c r="A36" s="175" t="s">
        <v>594</v>
      </c>
    </row>
    <row r="38" spans="1:13" x14ac:dyDescent="0.25">
      <c r="A38" s="193" t="s">
        <v>10</v>
      </c>
      <c r="B38" s="193"/>
      <c r="C38" s="191">
        <v>0.4</v>
      </c>
      <c r="D38" s="191">
        <v>0.5</v>
      </c>
      <c r="E38" s="191">
        <v>0.6</v>
      </c>
      <c r="F38" s="191">
        <v>0.7</v>
      </c>
      <c r="G38" s="191">
        <v>0.8</v>
      </c>
      <c r="H38" s="191">
        <v>0.9</v>
      </c>
      <c r="I38" s="191">
        <v>1</v>
      </c>
      <c r="J38" s="191">
        <v>1.1000000000000001</v>
      </c>
      <c r="K38" s="191">
        <v>1.2</v>
      </c>
      <c r="L38" s="191">
        <v>1.3</v>
      </c>
      <c r="M38" s="191">
        <v>1.4</v>
      </c>
    </row>
    <row r="39" spans="1:13" x14ac:dyDescent="0.25">
      <c r="A39" s="193"/>
      <c r="B39" s="193" t="s">
        <v>2</v>
      </c>
      <c r="C39" s="194">
        <f t="shared" ref="C39:M39" si="4">CONVERT(C38,"m","in")</f>
        <v>15.748031496062993</v>
      </c>
      <c r="D39" s="194">
        <f t="shared" si="4"/>
        <v>19.685039370078741</v>
      </c>
      <c r="E39" s="194">
        <f t="shared" si="4"/>
        <v>23.622047244094489</v>
      </c>
      <c r="F39" s="194">
        <f t="shared" si="4"/>
        <v>27.559055118110237</v>
      </c>
      <c r="G39" s="194">
        <f t="shared" si="4"/>
        <v>31.496062992125985</v>
      </c>
      <c r="H39" s="194">
        <f t="shared" si="4"/>
        <v>35.433070866141733</v>
      </c>
      <c r="I39" s="194">
        <f t="shared" si="4"/>
        <v>39.370078740157481</v>
      </c>
      <c r="J39" s="194">
        <f t="shared" si="4"/>
        <v>43.30708661417323</v>
      </c>
      <c r="K39" s="194">
        <f t="shared" si="4"/>
        <v>47.244094488188978</v>
      </c>
      <c r="L39" s="194">
        <f t="shared" si="4"/>
        <v>51.181102362204726</v>
      </c>
      <c r="M39" s="194">
        <f t="shared" si="4"/>
        <v>55.118110236220474</v>
      </c>
    </row>
    <row r="40" spans="1:13" x14ac:dyDescent="0.25">
      <c r="A40" s="191" t="s">
        <v>595</v>
      </c>
      <c r="B40" s="194"/>
      <c r="C40" s="195">
        <f t="shared" ref="C40:M40" si="5">(C38*HeadRail*3)+(C38*AluminiumSlat*2)+DualPullLabour</f>
        <v>6.4838480000000009</v>
      </c>
      <c r="D40" s="195">
        <f t="shared" si="5"/>
        <v>7.4798100000000005</v>
      </c>
      <c r="E40" s="195">
        <f t="shared" si="5"/>
        <v>8.4757719999999992</v>
      </c>
      <c r="F40" s="195">
        <f t="shared" si="5"/>
        <v>9.4717339999999997</v>
      </c>
      <c r="G40" s="195">
        <f t="shared" si="5"/>
        <v>10.467696000000002</v>
      </c>
      <c r="H40" s="195">
        <f t="shared" si="5"/>
        <v>11.463658000000001</v>
      </c>
      <c r="I40" s="195">
        <f t="shared" si="5"/>
        <v>12.459620000000001</v>
      </c>
      <c r="J40" s="195">
        <f t="shared" si="5"/>
        <v>13.455582000000001</v>
      </c>
      <c r="K40" s="195">
        <f t="shared" si="5"/>
        <v>14.451544</v>
      </c>
      <c r="L40" s="195">
        <f t="shared" si="5"/>
        <v>15.447506000000002</v>
      </c>
      <c r="M40" s="195">
        <f t="shared" si="5"/>
        <v>16.443467999999999</v>
      </c>
    </row>
    <row r="41" spans="1:13" x14ac:dyDescent="0.25">
      <c r="A41" s="191" t="s">
        <v>596</v>
      </c>
      <c r="B41" s="194"/>
      <c r="C41" s="195">
        <f t="shared" ref="C41:M41" si="6">(C38*HeadRail*4)+(C38*AluminiumSlat*4)+DualPullLabour</f>
        <v>7.9244960000000013</v>
      </c>
      <c r="D41" s="195">
        <f t="shared" si="6"/>
        <v>9.2806200000000008</v>
      </c>
      <c r="E41" s="195">
        <f t="shared" si="6"/>
        <v>10.636744</v>
      </c>
      <c r="F41" s="195">
        <f t="shared" si="6"/>
        <v>11.992868</v>
      </c>
      <c r="G41" s="195">
        <f t="shared" si="6"/>
        <v>13.348992000000003</v>
      </c>
      <c r="H41" s="195">
        <f t="shared" si="6"/>
        <v>14.705116000000002</v>
      </c>
      <c r="I41" s="195">
        <f t="shared" si="6"/>
        <v>16.061240000000002</v>
      </c>
      <c r="J41" s="195">
        <f t="shared" si="6"/>
        <v>17.417364000000003</v>
      </c>
      <c r="K41" s="195">
        <f t="shared" si="6"/>
        <v>18.773488</v>
      </c>
      <c r="L41" s="195">
        <f t="shared" si="6"/>
        <v>20.129612000000002</v>
      </c>
      <c r="M41" s="195">
        <f t="shared" si="6"/>
        <v>21.485735999999999</v>
      </c>
    </row>
    <row r="44" spans="1:13" x14ac:dyDescent="0.25">
      <c r="A44" s="176" t="s">
        <v>597</v>
      </c>
      <c r="C44" s="196">
        <f>'[7]Cost Price Standard Frame'!C44+'[7]Cost Price Standard Frame'!C44*(TradeMarkUo)</f>
        <v>1.496</v>
      </c>
    </row>
    <row r="45" spans="1:13" x14ac:dyDescent="0.25">
      <c r="A45" s="176" t="s">
        <v>598</v>
      </c>
      <c r="C45" s="196">
        <f>'[7]Cost Price Standard Frame'!C45+'[7]Cost Price Standard Frame'!C45*(TradeMarkUo)</f>
        <v>1.1553199999999999</v>
      </c>
    </row>
  </sheetData>
  <mergeCells count="2">
    <mergeCell ref="E20:I20"/>
    <mergeCell ref="J20:M20"/>
  </mergeCells>
  <pageMargins left="0.7" right="0.7" top="0.75" bottom="0.75" header="0.3" footer="0.3"/>
  <pageSetup paperSize="9" scale="75" orientation="portrait" r:id="rId1"/>
  <headerFooter>
    <oddHeader xml:space="preserve">&amp;R&amp;"Arial,Regular"&amp;14Perfect Fit Pleated 
&amp;11(Standard Frames)&amp;14
</oddHeader>
  </headerFooter>
  <colBreaks count="1" manualBreakCount="1">
    <brk id="13" max="91"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6F5DA-7BA9-43F4-BDCA-AA66544EA2B2}">
  <dimension ref="A1:M45"/>
  <sheetViews>
    <sheetView view="pageLayout" topLeftCell="A13" zoomScaleNormal="100" zoomScaleSheetLayoutView="100" workbookViewId="0">
      <selection activeCell="C40" sqref="C40:M41"/>
    </sheetView>
  </sheetViews>
  <sheetFormatPr defaultColWidth="9.140625" defaultRowHeight="15.75" x14ac:dyDescent="0.25"/>
  <cols>
    <col min="1" max="13" width="8.5703125" style="176" customWidth="1"/>
    <col min="14" max="16384" width="9.140625" style="176"/>
  </cols>
  <sheetData>
    <row r="1" spans="1:13" x14ac:dyDescent="0.25">
      <c r="A1" s="175" t="s">
        <v>589</v>
      </c>
    </row>
    <row r="2" spans="1:13" x14ac:dyDescent="0.25">
      <c r="A2" s="177" t="s">
        <v>10</v>
      </c>
      <c r="B2" s="178" t="s">
        <v>302</v>
      </c>
      <c r="C2" s="179">
        <v>0.4</v>
      </c>
      <c r="D2" s="179">
        <v>0.5</v>
      </c>
      <c r="E2" s="179">
        <v>0.6</v>
      </c>
      <c r="F2" s="179">
        <v>0.7</v>
      </c>
      <c r="G2" s="179">
        <v>0.8</v>
      </c>
      <c r="H2" s="179">
        <v>0.9</v>
      </c>
      <c r="I2" s="179">
        <v>1</v>
      </c>
      <c r="J2" s="179">
        <v>1.1000000000000001</v>
      </c>
      <c r="K2" s="179">
        <v>1.2</v>
      </c>
      <c r="L2" s="179">
        <v>1.3</v>
      </c>
      <c r="M2" s="179">
        <v>1.4</v>
      </c>
    </row>
    <row r="3" spans="1:13" x14ac:dyDescent="0.25">
      <c r="A3" s="180" t="s">
        <v>525</v>
      </c>
      <c r="B3" s="177" t="s">
        <v>246</v>
      </c>
      <c r="C3" s="181">
        <f t="shared" ref="C3:M3" si="0">CONVERT(C2,"m","in")</f>
        <v>15.748031496062993</v>
      </c>
      <c r="D3" s="181">
        <f t="shared" si="0"/>
        <v>19.685039370078741</v>
      </c>
      <c r="E3" s="181">
        <f t="shared" si="0"/>
        <v>23.622047244094489</v>
      </c>
      <c r="F3" s="181">
        <f t="shared" si="0"/>
        <v>27.559055118110237</v>
      </c>
      <c r="G3" s="181">
        <f t="shared" si="0"/>
        <v>31.496062992125985</v>
      </c>
      <c r="H3" s="181">
        <f t="shared" si="0"/>
        <v>35.433070866141733</v>
      </c>
      <c r="I3" s="181">
        <f t="shared" si="0"/>
        <v>39.370078740157481</v>
      </c>
      <c r="J3" s="181">
        <f t="shared" si="0"/>
        <v>43.30708661417323</v>
      </c>
      <c r="K3" s="181">
        <f t="shared" si="0"/>
        <v>47.244094488188978</v>
      </c>
      <c r="L3" s="181">
        <f t="shared" si="0"/>
        <v>51.181102362204726</v>
      </c>
      <c r="M3" s="181">
        <f t="shared" si="0"/>
        <v>55.118110236220474</v>
      </c>
    </row>
    <row r="4" spans="1:13" x14ac:dyDescent="0.25">
      <c r="A4" s="182">
        <v>0.4</v>
      </c>
      <c r="B4" s="183">
        <f t="shared" ref="B4:B9" si="1">CONVERT(A4,"m","in")</f>
        <v>15.748031496062993</v>
      </c>
      <c r="C4" s="184">
        <f>'Cell PF Standard Frame  D'!C4*(1+Sumary!$C$49)</f>
        <v>33.573983733333336</v>
      </c>
      <c r="D4" s="184">
        <f>'Cell PF Standard Frame  D'!D4*(1+Sumary!$C$49)</f>
        <v>36.672931333333338</v>
      </c>
      <c r="E4" s="184">
        <f>'Cell PF Standard Frame  D'!E4*(1+Sumary!$C$49)</f>
        <v>40.566458933333337</v>
      </c>
      <c r="F4" s="184">
        <f>'Cell PF Standard Frame  D'!F4*(1+Sumary!$C$49)</f>
        <v>43.665406533333332</v>
      </c>
      <c r="G4" s="184">
        <f>'Cell PF Standard Frame  D'!G4*(1+Sumary!$C$49)</f>
        <v>46.764354133333342</v>
      </c>
      <c r="H4" s="184">
        <f>'Cell PF Standard Frame  D'!H4*(1+Sumary!$C$49)</f>
        <v>49.863301733333337</v>
      </c>
      <c r="I4" s="184">
        <f>'Cell PF Standard Frame  D'!I4*(1+Sumary!$C$49)</f>
        <v>52.962249333333332</v>
      </c>
      <c r="J4" s="184">
        <f>'Cell PF Standard Frame  D'!J4*(1+Sumary!$C$49)</f>
        <v>56.766016933333326</v>
      </c>
      <c r="K4" s="184">
        <f>'Cell PF Standard Frame  D'!K4*(1+Sumary!$C$49)</f>
        <v>59.864964533333335</v>
      </c>
      <c r="L4" s="184">
        <f>'Cell PF Standard Frame  D'!L4*(1+Sumary!$C$49)</f>
        <v>65.963912133333338</v>
      </c>
      <c r="M4" s="184">
        <f>'Cell PF Standard Frame  D'!M4*(1+Sumary!$C$49)</f>
        <v>69.062859733333326</v>
      </c>
    </row>
    <row r="5" spans="1:13" x14ac:dyDescent="0.25">
      <c r="A5" s="182">
        <v>0.8</v>
      </c>
      <c r="B5" s="183">
        <f t="shared" si="1"/>
        <v>31.496062992125985</v>
      </c>
      <c r="C5" s="184">
        <f>'Cell PF Standard Frame  D'!C5*(1+Sumary!$C$49)</f>
        <v>39.663590133333344</v>
      </c>
      <c r="D5" s="184">
        <f>'Cell PF Standard Frame  D'!D5*(1+Sumary!$C$49)</f>
        <v>43.373059333333337</v>
      </c>
      <c r="E5" s="184">
        <f>'Cell PF Standard Frame  D'!E5*(1+Sumary!$C$49)</f>
        <v>47.96686853333334</v>
      </c>
      <c r="F5" s="184">
        <f>'Cell PF Standard Frame  D'!F5*(1+Sumary!$C$49)</f>
        <v>51.676337733333334</v>
      </c>
      <c r="G5" s="184">
        <f>'Cell PF Standard Frame  D'!G5*(1+Sumary!$C$49)</f>
        <v>55.385806933333342</v>
      </c>
      <c r="H5" s="184">
        <f>'Cell PF Standard Frame  D'!H5*(1+Sumary!$C$49)</f>
        <v>59.095276133333336</v>
      </c>
      <c r="I5" s="184">
        <f>'Cell PF Standard Frame  D'!I5*(1+Sumary!$C$49)</f>
        <v>62.804745333333337</v>
      </c>
      <c r="J5" s="184">
        <f>'Cell PF Standard Frame  D'!J5*(1+Sumary!$C$49)</f>
        <v>67.219034533333328</v>
      </c>
      <c r="K5" s="184">
        <f>'Cell PF Standard Frame  D'!K5*(1+Sumary!$C$49)</f>
        <v>70.928503733333329</v>
      </c>
      <c r="L5" s="184">
        <f>'Cell PF Standard Frame  D'!L5*(1+Sumary!$C$49)</f>
        <v>77.63797293333333</v>
      </c>
      <c r="M5" s="184">
        <f>'Cell PF Standard Frame  D'!M5*(1+Sumary!$C$49)</f>
        <v>81.347442133333331</v>
      </c>
    </row>
    <row r="6" spans="1:13" x14ac:dyDescent="0.25">
      <c r="A6" s="182">
        <v>1.2</v>
      </c>
      <c r="B6" s="183">
        <f t="shared" si="1"/>
        <v>47.244094488188978</v>
      </c>
      <c r="C6" s="184">
        <f>'Cell PF Standard Frame  D'!C6*(1+Sumary!$C$49)</f>
        <v>45.97759653333334</v>
      </c>
      <c r="D6" s="184">
        <f>'Cell PF Standard Frame  D'!D6*(1+Sumary!$C$49)</f>
        <v>50.297587333333333</v>
      </c>
      <c r="E6" s="184">
        <f>'Cell PF Standard Frame  D'!E6*(1+Sumary!$C$49)</f>
        <v>55.591678133333339</v>
      </c>
      <c r="F6" s="184">
        <f>'Cell PF Standard Frame  D'!F6*(1+Sumary!$C$49)</f>
        <v>59.911668933333331</v>
      </c>
      <c r="G6" s="184">
        <f>'Cell PF Standard Frame  D'!G6*(1+Sumary!$C$49)</f>
        <v>64.231659733333331</v>
      </c>
      <c r="H6" s="184">
        <f>'Cell PF Standard Frame  D'!H6*(1+Sumary!$C$49)</f>
        <v>68.55165053333333</v>
      </c>
      <c r="I6" s="184">
        <f>'Cell PF Standard Frame  D'!I6*(1+Sumary!$C$49)</f>
        <v>72.871641333333329</v>
      </c>
      <c r="J6" s="184">
        <f>'Cell PF Standard Frame  D'!J6*(1+Sumary!$C$49)</f>
        <v>77.896452133333327</v>
      </c>
      <c r="K6" s="184">
        <f>'Cell PF Standard Frame  D'!K6*(1+Sumary!$C$49)</f>
        <v>82.216442933333326</v>
      </c>
      <c r="L6" s="184">
        <f>'Cell PF Standard Frame  D'!L6*(1+Sumary!$C$49)</f>
        <v>89.536433733333325</v>
      </c>
      <c r="M6" s="184">
        <f>'Cell PF Standard Frame  D'!M6*(1+Sumary!$C$49)</f>
        <v>93.856424533333325</v>
      </c>
    </row>
    <row r="7" spans="1:13" x14ac:dyDescent="0.25">
      <c r="A7" s="182">
        <v>1.6</v>
      </c>
      <c r="B7" s="183">
        <f t="shared" si="1"/>
        <v>62.99212598425197</v>
      </c>
      <c r="C7" s="184">
        <f>'Cell PF Standard Frame  D'!C7*(1+Sumary!$C$49)</f>
        <v>52.067202933333341</v>
      </c>
      <c r="D7" s="184">
        <f>'Cell PF Standard Frame  D'!D7*(1+Sumary!$C$49)</f>
        <v>56.997715333333339</v>
      </c>
      <c r="E7" s="184">
        <f>'Cell PF Standard Frame  D'!E7*(1+Sumary!$C$49)</f>
        <v>62.992087733333335</v>
      </c>
      <c r="F7" s="184">
        <f>'Cell PF Standard Frame  D'!F7*(1+Sumary!$C$49)</f>
        <v>67.922600133333333</v>
      </c>
      <c r="G7" s="184">
        <f>'Cell PF Standard Frame  D'!G7*(1+Sumary!$C$49)</f>
        <v>72.853112533333345</v>
      </c>
      <c r="H7" s="184">
        <f>'Cell PF Standard Frame  D'!H7*(1+Sumary!$C$49)</f>
        <v>77.783624933333328</v>
      </c>
      <c r="I7" s="184">
        <f>'Cell PF Standard Frame  D'!I7*(1+Sumary!$C$49)</f>
        <v>82.714137333333341</v>
      </c>
      <c r="J7" s="184">
        <f>'Cell PF Standard Frame  D'!J7*(1+Sumary!$C$49)</f>
        <v>88.349469733333322</v>
      </c>
      <c r="K7" s="184">
        <f>'Cell PF Standard Frame  D'!K7*(1+Sumary!$C$49)</f>
        <v>93.27998213333332</v>
      </c>
      <c r="L7" s="184">
        <f>'Cell PF Standard Frame  D'!L7*(1+Sumary!$C$49)</f>
        <v>101.21049453333333</v>
      </c>
      <c r="M7" s="184">
        <f>'Cell PF Standard Frame  D'!M7*(1+Sumary!$C$49)</f>
        <v>106.14100693333332</v>
      </c>
    </row>
    <row r="8" spans="1:13" x14ac:dyDescent="0.25">
      <c r="A8" s="182">
        <v>2</v>
      </c>
      <c r="B8" s="183">
        <f t="shared" si="1"/>
        <v>78.740157480314963</v>
      </c>
      <c r="C8" s="184">
        <f>'Cell PF Standard Frame  D'!C8*(1+Sumary!$C$49)</f>
        <v>58.156809333333335</v>
      </c>
      <c r="D8" s="184">
        <f>'Cell PF Standard Frame  D'!D8*(1+Sumary!$C$49)</f>
        <v>63.697843333333346</v>
      </c>
      <c r="E8" s="184">
        <f>'Cell PF Standard Frame  D'!E8*(1+Sumary!$C$49)</f>
        <v>70.392497333333324</v>
      </c>
      <c r="F8" s="184">
        <f>'Cell PF Standard Frame  D'!F8*(1+Sumary!$C$49)</f>
        <v>75.933531333333335</v>
      </c>
      <c r="G8" s="184">
        <f>'Cell PF Standard Frame  D'!G8*(1+Sumary!$C$49)</f>
        <v>81.474565333333331</v>
      </c>
      <c r="H8" s="184">
        <f>'Cell PF Standard Frame  D'!H8*(1+Sumary!$C$49)</f>
        <v>87.015599333333327</v>
      </c>
      <c r="I8" s="184">
        <f>'Cell PF Standard Frame  D'!I8*(1+Sumary!$C$49)</f>
        <v>92.556633333333323</v>
      </c>
      <c r="J8" s="184">
        <f>'Cell PF Standard Frame  D'!J8*(1+Sumary!$C$49)</f>
        <v>98.802487333333332</v>
      </c>
      <c r="K8" s="184">
        <f>'Cell PF Standard Frame  D'!K8*(1+Sumary!$C$49)</f>
        <v>104.34352133333333</v>
      </c>
      <c r="L8" s="184">
        <f>'Cell PF Standard Frame  D'!L8*(1+Sumary!$C$49)</f>
        <v>112.88455533333332</v>
      </c>
      <c r="M8" s="184">
        <f>'Cell PF Standard Frame  D'!M8*(1+Sumary!$C$49)</f>
        <v>118.42558933333332</v>
      </c>
    </row>
    <row r="9" spans="1:13" x14ac:dyDescent="0.25">
      <c r="A9" s="182">
        <v>2.4</v>
      </c>
      <c r="B9" s="183">
        <f t="shared" si="1"/>
        <v>94.488188976377955</v>
      </c>
      <c r="C9" s="184">
        <f>'Cell PF Standard Frame  D'!C9*(1+Sumary!$C$49)</f>
        <v>64.246415733333336</v>
      </c>
      <c r="D9" s="184">
        <f>'Cell PF Standard Frame  D'!D9*(1+Sumary!$C$49)</f>
        <v>70.397971333333331</v>
      </c>
      <c r="E9" s="184">
        <f>'Cell PF Standard Frame  D'!E9*(1+Sumary!$C$49)</f>
        <v>77.792906933333327</v>
      </c>
      <c r="F9" s="184">
        <f>'Cell PF Standard Frame  D'!F9*(1+Sumary!$C$49)</f>
        <v>83.944462533333322</v>
      </c>
      <c r="G9" s="184">
        <f>'Cell PF Standard Frame  D'!G9*(1+Sumary!$C$49)</f>
        <v>90.096018133333331</v>
      </c>
      <c r="H9" s="184">
        <f>'Cell PF Standard Frame  D'!H9*(1+Sumary!$C$49)</f>
        <v>96.247573733333326</v>
      </c>
      <c r="I9" s="184">
        <f>'Cell PF Standard Frame  D'!I9*(1+Sumary!$C$49)</f>
        <v>102.39912933333333</v>
      </c>
      <c r="J9" s="184">
        <f>'Cell PF Standard Frame  D'!J9*(1+Sumary!$C$49)</f>
        <v>109.25550493333333</v>
      </c>
      <c r="K9" s="184">
        <f>'Cell PF Standard Frame  D'!K9*(1+Sumary!$C$49)</f>
        <v>115.40706053333331</v>
      </c>
      <c r="L9" s="184">
        <f>'Cell PF Standard Frame  D'!L9*(1+Sumary!$C$49)</f>
        <v>124.55861613333333</v>
      </c>
      <c r="M9" s="184">
        <f>'Cell PF Standard Frame  D'!M9*(1+Sumary!$C$49)</f>
        <v>130.71017173333331</v>
      </c>
    </row>
    <row r="10" spans="1:13" x14ac:dyDescent="0.25">
      <c r="A10" s="175" t="s">
        <v>590</v>
      </c>
    </row>
    <row r="11" spans="1:13" x14ac:dyDescent="0.25">
      <c r="A11" s="186" t="s">
        <v>10</v>
      </c>
      <c r="B11" s="187" t="s">
        <v>302</v>
      </c>
      <c r="C11" s="188">
        <v>0.4</v>
      </c>
      <c r="D11" s="188">
        <v>0.5</v>
      </c>
      <c r="E11" s="188">
        <v>0.6</v>
      </c>
      <c r="F11" s="188">
        <v>0.7</v>
      </c>
      <c r="G11" s="188">
        <v>0.8</v>
      </c>
      <c r="H11" s="188">
        <v>0.9</v>
      </c>
      <c r="I11" s="188">
        <v>1</v>
      </c>
      <c r="J11" s="188">
        <v>1.1000000000000001</v>
      </c>
      <c r="K11" s="188">
        <v>1.2</v>
      </c>
      <c r="L11" s="188">
        <v>1.3</v>
      </c>
      <c r="M11" s="188">
        <v>1.4</v>
      </c>
    </row>
    <row r="12" spans="1:13" x14ac:dyDescent="0.25">
      <c r="A12" s="189" t="s">
        <v>525</v>
      </c>
      <c r="B12" s="186" t="s">
        <v>246</v>
      </c>
      <c r="C12" s="190">
        <f t="shared" ref="C12:M12" si="2">CONVERT(C11,"m","in")</f>
        <v>15.748031496062993</v>
      </c>
      <c r="D12" s="190">
        <f t="shared" si="2"/>
        <v>19.685039370078741</v>
      </c>
      <c r="E12" s="190">
        <f t="shared" si="2"/>
        <v>23.622047244094489</v>
      </c>
      <c r="F12" s="190">
        <f t="shared" si="2"/>
        <v>27.559055118110237</v>
      </c>
      <c r="G12" s="190">
        <f t="shared" si="2"/>
        <v>31.496062992125985</v>
      </c>
      <c r="H12" s="190">
        <f t="shared" si="2"/>
        <v>35.433070866141733</v>
      </c>
      <c r="I12" s="190">
        <f t="shared" si="2"/>
        <v>39.370078740157481</v>
      </c>
      <c r="J12" s="190">
        <f t="shared" si="2"/>
        <v>43.30708661417323</v>
      </c>
      <c r="K12" s="190">
        <f t="shared" si="2"/>
        <v>47.244094488188978</v>
      </c>
      <c r="L12" s="190">
        <f t="shared" si="2"/>
        <v>51.181102362204726</v>
      </c>
      <c r="M12" s="190">
        <f t="shared" si="2"/>
        <v>55.118110236220474</v>
      </c>
    </row>
    <row r="13" spans="1:13" x14ac:dyDescent="0.25">
      <c r="A13" s="191">
        <v>0.4</v>
      </c>
      <c r="B13" s="192">
        <f t="shared" ref="B13:B18" si="3">CONVERT(A13,"m","in")</f>
        <v>15.748031496062993</v>
      </c>
      <c r="C13" s="184">
        <f>'Cell PF Standard Frame  D'!C13*(1+Sumary!$C$49)</f>
        <v>34.917830133333339</v>
      </c>
      <c r="D13" s="184">
        <f>'Cell PF Standard Frame  D'!D13*(1+Sumary!$C$49)</f>
        <v>38.352739333333339</v>
      </c>
      <c r="E13" s="184">
        <f>'Cell PF Standard Frame  D'!E13*(1+Sumary!$C$49)</f>
        <v>42.582228533333343</v>
      </c>
      <c r="F13" s="184">
        <f>'Cell PF Standard Frame  D'!F13*(1+Sumary!$C$49)</f>
        <v>46.017137733333335</v>
      </c>
      <c r="G13" s="184">
        <f>'Cell PF Standard Frame  D'!G13*(1+Sumary!$C$49)</f>
        <v>49.452046933333342</v>
      </c>
      <c r="H13" s="184">
        <f>'Cell PF Standard Frame  D'!H13*(1+Sumary!$C$49)</f>
        <v>52.886956133333342</v>
      </c>
      <c r="I13" s="184">
        <f>'Cell PF Standard Frame  D'!I13*(1+Sumary!$C$49)</f>
        <v>56.321865333333335</v>
      </c>
      <c r="J13" s="184">
        <f>'Cell PF Standard Frame  D'!J13*(1+Sumary!$C$49)</f>
        <v>60.461594533333333</v>
      </c>
      <c r="K13" s="184">
        <f>'Cell PF Standard Frame  D'!K13*(1+Sumary!$C$49)</f>
        <v>63.896503733333333</v>
      </c>
      <c r="L13" s="184">
        <f>'Cell PF Standard Frame  D'!L13*(1+Sumary!$C$49)</f>
        <v>70.331412933333326</v>
      </c>
      <c r="M13" s="184">
        <f>'Cell PF Standard Frame  D'!M13*(1+Sumary!$C$49)</f>
        <v>73.766322133333318</v>
      </c>
    </row>
    <row r="14" spans="1:13" x14ac:dyDescent="0.25">
      <c r="A14" s="191">
        <v>0.8</v>
      </c>
      <c r="B14" s="192">
        <f t="shared" si="3"/>
        <v>31.496062992125985</v>
      </c>
      <c r="C14" s="184">
        <f>'Cell PF Standard Frame  D'!C14*(1+Sumary!$C$49)</f>
        <v>42.351282933333344</v>
      </c>
      <c r="D14" s="184">
        <f>'Cell PF Standard Frame  D'!D14*(1+Sumary!$C$49)</f>
        <v>46.73267533333334</v>
      </c>
      <c r="E14" s="184">
        <f>'Cell PF Standard Frame  D'!E14*(1+Sumary!$C$49)</f>
        <v>51.998407733333337</v>
      </c>
      <c r="F14" s="184">
        <f>'Cell PF Standard Frame  D'!F14*(1+Sumary!$C$49)</f>
        <v>56.37980013333334</v>
      </c>
      <c r="G14" s="184">
        <f>'Cell PF Standard Frame  D'!G14*(1+Sumary!$C$49)</f>
        <v>60.761192533333343</v>
      </c>
      <c r="H14" s="184">
        <f>'Cell PF Standard Frame  D'!H14*(1+Sumary!$C$49)</f>
        <v>65.142584933333339</v>
      </c>
      <c r="I14" s="184">
        <f>'Cell PF Standard Frame  D'!I14*(1+Sumary!$C$49)</f>
        <v>69.523977333333335</v>
      </c>
      <c r="J14" s="184">
        <f>'Cell PF Standard Frame  D'!J14*(1+Sumary!$C$49)</f>
        <v>74.610189733333328</v>
      </c>
      <c r="K14" s="184">
        <f>'Cell PF Standard Frame  D'!K14*(1+Sumary!$C$49)</f>
        <v>78.991582133333324</v>
      </c>
      <c r="L14" s="184">
        <f>'Cell PF Standard Frame  D'!L14*(1+Sumary!$C$49)</f>
        <v>86.372974533333334</v>
      </c>
      <c r="M14" s="184">
        <f>'Cell PF Standard Frame  D'!M14*(1+Sumary!$C$49)</f>
        <v>90.754366933333344</v>
      </c>
    </row>
    <row r="15" spans="1:13" x14ac:dyDescent="0.25">
      <c r="A15" s="191">
        <v>1.2</v>
      </c>
      <c r="B15" s="192">
        <f t="shared" si="3"/>
        <v>47.244094488188978</v>
      </c>
      <c r="C15" s="184">
        <f>'Cell PF Standard Frame  D'!C15*(1+Sumary!$C$49)</f>
        <v>50.009135733333338</v>
      </c>
      <c r="D15" s="184">
        <f>'Cell PF Standard Frame  D'!D15*(1+Sumary!$C$49)</f>
        <v>55.337011333333336</v>
      </c>
      <c r="E15" s="184">
        <f>'Cell PF Standard Frame  D'!E15*(1+Sumary!$C$49)</f>
        <v>61.638986933333335</v>
      </c>
      <c r="F15" s="184">
        <f>'Cell PF Standard Frame  D'!F15*(1+Sumary!$C$49)</f>
        <v>66.966862533333327</v>
      </c>
      <c r="G15" s="184">
        <f>'Cell PF Standard Frame  D'!G15*(1+Sumary!$C$49)</f>
        <v>72.294738133333325</v>
      </c>
      <c r="H15" s="184">
        <f>'Cell PF Standard Frame  D'!H15*(1+Sumary!$C$49)</f>
        <v>77.622613733333338</v>
      </c>
      <c r="I15" s="184">
        <f>'Cell PF Standard Frame  D'!I15*(1+Sumary!$C$49)</f>
        <v>82.950489333333323</v>
      </c>
      <c r="J15" s="184">
        <f>'Cell PF Standard Frame  D'!J15*(1+Sumary!$C$49)</f>
        <v>88.983184933333334</v>
      </c>
      <c r="K15" s="184">
        <f>'Cell PF Standard Frame  D'!K15*(1+Sumary!$C$49)</f>
        <v>94.311060533333333</v>
      </c>
      <c r="L15" s="184">
        <f>'Cell PF Standard Frame  D'!L15*(1+Sumary!$C$49)</f>
        <v>102.63893613333333</v>
      </c>
      <c r="M15" s="184">
        <f>'Cell PF Standard Frame  D'!M15*(1+Sumary!$C$49)</f>
        <v>107.96681173333333</v>
      </c>
    </row>
    <row r="16" spans="1:13" x14ac:dyDescent="0.25">
      <c r="A16" s="191">
        <v>1.6</v>
      </c>
      <c r="B16" s="192">
        <f t="shared" si="3"/>
        <v>62.99212598425197</v>
      </c>
      <c r="C16" s="184">
        <f>'Cell PF Standard Frame  D'!C16*(1+Sumary!$C$49)</f>
        <v>57.442588533333343</v>
      </c>
      <c r="D16" s="184">
        <f>'Cell PF Standard Frame  D'!D16*(1+Sumary!$C$49)</f>
        <v>63.716947333333344</v>
      </c>
      <c r="E16" s="184">
        <f>'Cell PF Standard Frame  D'!E16*(1+Sumary!$C$49)</f>
        <v>71.05516613333333</v>
      </c>
      <c r="F16" s="184">
        <f>'Cell PF Standard Frame  D'!F16*(1+Sumary!$C$49)</f>
        <v>77.329524933333332</v>
      </c>
      <c r="G16" s="184">
        <f>'Cell PF Standard Frame  D'!G16*(1+Sumary!$C$49)</f>
        <v>83.603883733333348</v>
      </c>
      <c r="H16" s="184">
        <f>'Cell PF Standard Frame  D'!H16*(1+Sumary!$C$49)</f>
        <v>89.878242533333335</v>
      </c>
      <c r="I16" s="184">
        <f>'Cell PF Standard Frame  D'!I16*(1+Sumary!$C$49)</f>
        <v>96.152601333333337</v>
      </c>
      <c r="J16" s="184">
        <f>'Cell PF Standard Frame  D'!J16*(1+Sumary!$C$49)</f>
        <v>103.13178013333334</v>
      </c>
      <c r="K16" s="184">
        <f>'Cell PF Standard Frame  D'!K16*(1+Sumary!$C$49)</f>
        <v>109.40613893333334</v>
      </c>
      <c r="L16" s="184">
        <f>'Cell PF Standard Frame  D'!L16*(1+Sumary!$C$49)</f>
        <v>118.68049773333334</v>
      </c>
      <c r="M16" s="184">
        <f>'Cell PF Standard Frame  D'!M16*(1+Sumary!$C$49)</f>
        <v>124.95485653333334</v>
      </c>
    </row>
    <row r="17" spans="1:13" x14ac:dyDescent="0.25">
      <c r="A17" s="191">
        <v>2</v>
      </c>
      <c r="B17" s="192">
        <f t="shared" si="3"/>
        <v>78.740157480314963</v>
      </c>
      <c r="C17" s="184">
        <f>'Cell PF Standard Frame  D'!C17*(1+Sumary!$C$49)</f>
        <v>64.876041333333333</v>
      </c>
      <c r="D17" s="184">
        <f>'Cell PF Standard Frame  D'!D17*(1+Sumary!$C$49)</f>
        <v>72.096883333333338</v>
      </c>
      <c r="E17" s="184">
        <f>'Cell PF Standard Frame  D'!E17*(1+Sumary!$C$49)</f>
        <v>80.471345333333332</v>
      </c>
      <c r="F17" s="184">
        <f>'Cell PF Standard Frame  D'!F17*(1+Sumary!$C$49)</f>
        <v>87.692187333333337</v>
      </c>
      <c r="G17" s="184">
        <f>'Cell PF Standard Frame  D'!G17*(1+Sumary!$C$49)</f>
        <v>94.913029333333341</v>
      </c>
      <c r="H17" s="184">
        <f>'Cell PF Standard Frame  D'!H17*(1+Sumary!$C$49)</f>
        <v>102.13387133333335</v>
      </c>
      <c r="I17" s="184">
        <f>'Cell PF Standard Frame  D'!I17*(1+Sumary!$C$49)</f>
        <v>109.35471333333332</v>
      </c>
      <c r="J17" s="184">
        <f>'Cell PF Standard Frame  D'!J17*(1+Sumary!$C$49)</f>
        <v>117.28037533333334</v>
      </c>
      <c r="K17" s="184">
        <f>'Cell PF Standard Frame  D'!K17*(1+Sumary!$C$49)</f>
        <v>124.50121733333333</v>
      </c>
      <c r="L17" s="184">
        <f>'Cell PF Standard Frame  D'!L17*(1+Sumary!$C$49)</f>
        <v>134.72205933333333</v>
      </c>
      <c r="M17" s="184">
        <f>'Cell PF Standard Frame  D'!M17*(1+Sumary!$C$49)</f>
        <v>141.94290133333334</v>
      </c>
    </row>
    <row r="18" spans="1:13" x14ac:dyDescent="0.25">
      <c r="A18" s="191">
        <v>2.4</v>
      </c>
      <c r="B18" s="192">
        <f t="shared" si="3"/>
        <v>94.488188976377955</v>
      </c>
      <c r="C18" s="184">
        <f>'Cell PF Standard Frame  D'!C18*(1+Sumary!$C$49)</f>
        <v>72.309494133333331</v>
      </c>
      <c r="D18" s="184">
        <f>'Cell PF Standard Frame  D'!D18*(1+Sumary!$C$49)</f>
        <v>80.476819333333339</v>
      </c>
      <c r="E18" s="184">
        <f>'Cell PF Standard Frame  D'!E18*(1+Sumary!$C$49)</f>
        <v>89.88752453333332</v>
      </c>
      <c r="F18" s="184">
        <f>'Cell PF Standard Frame  D'!F18*(1+Sumary!$C$49)</f>
        <v>98.054849733333342</v>
      </c>
      <c r="G18" s="184">
        <f>'Cell PF Standard Frame  D'!G18*(1+Sumary!$C$49)</f>
        <v>106.22217493333333</v>
      </c>
      <c r="H18" s="184">
        <f>'Cell PF Standard Frame  D'!H18*(1+Sumary!$C$49)</f>
        <v>114.38950013333333</v>
      </c>
      <c r="I18" s="184">
        <f>'Cell PF Standard Frame  D'!I18*(1+Sumary!$C$49)</f>
        <v>122.55682533333334</v>
      </c>
      <c r="J18" s="184">
        <f>'Cell PF Standard Frame  D'!J18*(1+Sumary!$C$49)</f>
        <v>131.42897053333334</v>
      </c>
      <c r="K18" s="184">
        <f>'Cell PF Standard Frame  D'!K18*(1+Sumary!$C$49)</f>
        <v>139.59629573333333</v>
      </c>
      <c r="L18" s="184">
        <f>'Cell PF Standard Frame  D'!L18*(1+Sumary!$C$49)</f>
        <v>150.76362093333336</v>
      </c>
      <c r="M18" s="184">
        <f>'Cell PF Standard Frame  D'!M18*(1+Sumary!$C$49)</f>
        <v>158.93094613333335</v>
      </c>
    </row>
    <row r="20" spans="1:13" s="175" customFormat="1" x14ac:dyDescent="0.25">
      <c r="A20" s="175" t="s">
        <v>591</v>
      </c>
      <c r="E20" s="572" t="s">
        <v>592</v>
      </c>
      <c r="F20" s="572"/>
      <c r="G20" s="572"/>
      <c r="H20" s="572"/>
      <c r="I20" s="572"/>
      <c r="J20" s="572" t="s">
        <v>593</v>
      </c>
      <c r="K20" s="572"/>
      <c r="L20" s="572"/>
      <c r="M20" s="572"/>
    </row>
    <row r="36" spans="1:13" x14ac:dyDescent="0.25">
      <c r="A36" s="175" t="s">
        <v>594</v>
      </c>
    </row>
    <row r="38" spans="1:13" x14ac:dyDescent="0.25">
      <c r="A38" s="193" t="s">
        <v>10</v>
      </c>
      <c r="B38" s="193"/>
      <c r="C38" s="191">
        <v>0.4</v>
      </c>
      <c r="D38" s="191">
        <v>0.5</v>
      </c>
      <c r="E38" s="191">
        <v>0.6</v>
      </c>
      <c r="F38" s="191">
        <v>0.7</v>
      </c>
      <c r="G38" s="191">
        <v>0.8</v>
      </c>
      <c r="H38" s="191">
        <v>0.9</v>
      </c>
      <c r="I38" s="191">
        <v>1</v>
      </c>
      <c r="J38" s="191">
        <v>1.1000000000000001</v>
      </c>
      <c r="K38" s="191">
        <v>1.2</v>
      </c>
      <c r="L38" s="191">
        <v>1.3</v>
      </c>
      <c r="M38" s="191">
        <v>1.4</v>
      </c>
    </row>
    <row r="39" spans="1:13" x14ac:dyDescent="0.25">
      <c r="A39" s="193"/>
      <c r="B39" s="193" t="s">
        <v>2</v>
      </c>
      <c r="C39" s="194">
        <f t="shared" ref="C39:M39" si="4">CONVERT(C38,"m","in")</f>
        <v>15.748031496062993</v>
      </c>
      <c r="D39" s="194">
        <f t="shared" si="4"/>
        <v>19.685039370078741</v>
      </c>
      <c r="E39" s="194">
        <f t="shared" si="4"/>
        <v>23.622047244094489</v>
      </c>
      <c r="F39" s="194">
        <f t="shared" si="4"/>
        <v>27.559055118110237</v>
      </c>
      <c r="G39" s="194">
        <f t="shared" si="4"/>
        <v>31.496062992125985</v>
      </c>
      <c r="H39" s="194">
        <f t="shared" si="4"/>
        <v>35.433070866141733</v>
      </c>
      <c r="I39" s="194">
        <f t="shared" si="4"/>
        <v>39.370078740157481</v>
      </c>
      <c r="J39" s="194">
        <f t="shared" si="4"/>
        <v>43.30708661417323</v>
      </c>
      <c r="K39" s="194">
        <f t="shared" si="4"/>
        <v>47.244094488188978</v>
      </c>
      <c r="L39" s="194">
        <f t="shared" si="4"/>
        <v>51.181102362204726</v>
      </c>
      <c r="M39" s="194">
        <f t="shared" si="4"/>
        <v>55.118110236220474</v>
      </c>
    </row>
    <row r="40" spans="1:13" x14ac:dyDescent="0.25">
      <c r="A40" s="191" t="s">
        <v>595</v>
      </c>
      <c r="B40" s="194"/>
      <c r="C40" s="195">
        <f t="shared" ref="C40:M40" si="5">(C38*HeadRail*3)+(C38*AluminiumSlat*2)+DualPullLabour</f>
        <v>6.4838480000000009</v>
      </c>
      <c r="D40" s="195">
        <f t="shared" si="5"/>
        <v>7.4798100000000005</v>
      </c>
      <c r="E40" s="195">
        <f t="shared" si="5"/>
        <v>8.4757719999999992</v>
      </c>
      <c r="F40" s="195">
        <f t="shared" si="5"/>
        <v>9.4717339999999997</v>
      </c>
      <c r="G40" s="195">
        <f t="shared" si="5"/>
        <v>10.467696000000002</v>
      </c>
      <c r="H40" s="195">
        <f t="shared" si="5"/>
        <v>11.463658000000001</v>
      </c>
      <c r="I40" s="195">
        <f t="shared" si="5"/>
        <v>12.459620000000001</v>
      </c>
      <c r="J40" s="195">
        <f t="shared" si="5"/>
        <v>13.455582000000001</v>
      </c>
      <c r="K40" s="195">
        <f t="shared" si="5"/>
        <v>14.451544</v>
      </c>
      <c r="L40" s="195">
        <f t="shared" si="5"/>
        <v>15.447506000000002</v>
      </c>
      <c r="M40" s="195">
        <f t="shared" si="5"/>
        <v>16.443467999999999</v>
      </c>
    </row>
    <row r="41" spans="1:13" x14ac:dyDescent="0.25">
      <c r="A41" s="191" t="s">
        <v>596</v>
      </c>
      <c r="B41" s="194"/>
      <c r="C41" s="195">
        <f t="shared" ref="C41:M41" si="6">(C38*HeadRail*4)+(C38*AluminiumSlat*4)+DualPullLabour</f>
        <v>7.9244960000000013</v>
      </c>
      <c r="D41" s="195">
        <f t="shared" si="6"/>
        <v>9.2806200000000008</v>
      </c>
      <c r="E41" s="195">
        <f t="shared" si="6"/>
        <v>10.636744</v>
      </c>
      <c r="F41" s="195">
        <f t="shared" si="6"/>
        <v>11.992868</v>
      </c>
      <c r="G41" s="195">
        <f t="shared" si="6"/>
        <v>13.348992000000003</v>
      </c>
      <c r="H41" s="195">
        <f t="shared" si="6"/>
        <v>14.705116000000002</v>
      </c>
      <c r="I41" s="195">
        <f t="shared" si="6"/>
        <v>16.061240000000002</v>
      </c>
      <c r="J41" s="195">
        <f t="shared" si="6"/>
        <v>17.417364000000003</v>
      </c>
      <c r="K41" s="195">
        <f t="shared" si="6"/>
        <v>18.773488</v>
      </c>
      <c r="L41" s="195">
        <f t="shared" si="6"/>
        <v>20.129612000000002</v>
      </c>
      <c r="M41" s="195">
        <f t="shared" si="6"/>
        <v>21.485735999999999</v>
      </c>
    </row>
    <row r="44" spans="1:13" x14ac:dyDescent="0.25">
      <c r="A44" s="176" t="s">
        <v>597</v>
      </c>
      <c r="C44" s="196">
        <f>'[7]Cost Price Standard Frame'!C44+'[7]Cost Price Standard Frame'!C44*(TradeMarkUo)</f>
        <v>1.496</v>
      </c>
    </row>
    <row r="45" spans="1:13" x14ac:dyDescent="0.25">
      <c r="A45" s="176" t="s">
        <v>598</v>
      </c>
      <c r="C45" s="196">
        <f>'[7]Cost Price Standard Frame'!C45+'[7]Cost Price Standard Frame'!C45*(TradeMarkUo)</f>
        <v>1.1553199999999999</v>
      </c>
    </row>
  </sheetData>
  <mergeCells count="2">
    <mergeCell ref="E20:I20"/>
    <mergeCell ref="J20:M20"/>
  </mergeCells>
  <pageMargins left="0.7" right="0.7" top="0.75" bottom="0.75" header="0.3" footer="0.3"/>
  <pageSetup paperSize="9" scale="75" orientation="portrait" r:id="rId1"/>
  <headerFooter>
    <oddHeader xml:space="preserve">&amp;R&amp;"Arial,Regular"&amp;14Perfect Fit Pleated 
&amp;11(Standard Frames)&amp;14
</oddHeader>
  </headerFooter>
  <colBreaks count="1" manualBreakCount="1">
    <brk id="13" max="91"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E5217-ACAF-410D-9D4F-B2FF9EB30F82}">
  <dimension ref="A1:O43"/>
  <sheetViews>
    <sheetView view="pageLayout" zoomScaleNormal="100" zoomScaleSheetLayoutView="100" workbookViewId="0">
      <selection activeCell="B63" sqref="B63"/>
    </sheetView>
  </sheetViews>
  <sheetFormatPr defaultColWidth="9.140625" defaultRowHeight="15.75" x14ac:dyDescent="0.25"/>
  <cols>
    <col min="1" max="1" width="6.85546875" style="176" customWidth="1"/>
    <col min="2" max="13" width="9.140625" style="176"/>
  </cols>
  <sheetData>
    <row r="1" spans="1:15" x14ac:dyDescent="0.25">
      <c r="A1" s="175" t="s">
        <v>589</v>
      </c>
    </row>
    <row r="2" spans="1:15" x14ac:dyDescent="0.25">
      <c r="A2" s="186" t="s">
        <v>10</v>
      </c>
      <c r="B2" s="186"/>
      <c r="C2" s="197">
        <v>0.4</v>
      </c>
      <c r="D2" s="197">
        <v>0.5</v>
      </c>
      <c r="E2" s="197">
        <v>0.6</v>
      </c>
      <c r="F2" s="197">
        <v>0.7</v>
      </c>
      <c r="G2" s="197">
        <v>0.8</v>
      </c>
      <c r="H2" s="197">
        <v>0.9</v>
      </c>
      <c r="I2" s="197">
        <v>1</v>
      </c>
      <c r="J2" s="197">
        <v>1.1000000000000001</v>
      </c>
      <c r="K2" s="197">
        <v>1.2</v>
      </c>
      <c r="L2" s="197">
        <v>1.3</v>
      </c>
      <c r="M2" s="197">
        <v>1.4</v>
      </c>
    </row>
    <row r="3" spans="1:15" x14ac:dyDescent="0.25">
      <c r="A3" s="186"/>
      <c r="B3" s="186" t="s">
        <v>246</v>
      </c>
      <c r="C3" s="198">
        <f t="shared" ref="C3:M3" si="0">CONVERT(C2,"m","in")</f>
        <v>15.748031496062993</v>
      </c>
      <c r="D3" s="198">
        <f t="shared" si="0"/>
        <v>19.685039370078741</v>
      </c>
      <c r="E3" s="198">
        <f t="shared" si="0"/>
        <v>23.622047244094489</v>
      </c>
      <c r="F3" s="198">
        <f t="shared" si="0"/>
        <v>27.559055118110237</v>
      </c>
      <c r="G3" s="198">
        <f t="shared" si="0"/>
        <v>31.496062992125985</v>
      </c>
      <c r="H3" s="198">
        <f t="shared" si="0"/>
        <v>35.433070866141733</v>
      </c>
      <c r="I3" s="198">
        <f t="shared" si="0"/>
        <v>39.370078740157481</v>
      </c>
      <c r="J3" s="198">
        <f t="shared" si="0"/>
        <v>43.30708661417323</v>
      </c>
      <c r="K3" s="198">
        <f t="shared" si="0"/>
        <v>47.244094488188978</v>
      </c>
      <c r="L3" s="198">
        <f t="shared" si="0"/>
        <v>51.181102362204726</v>
      </c>
      <c r="M3" s="198">
        <f t="shared" si="0"/>
        <v>55.118110236220474</v>
      </c>
    </row>
    <row r="4" spans="1:15" x14ac:dyDescent="0.25">
      <c r="A4" s="182">
        <v>0.4</v>
      </c>
      <c r="B4" s="199">
        <f t="shared" ref="B4:B9" si="1">CONVERT(A4,"m","in")</f>
        <v>15.748031496062993</v>
      </c>
      <c r="C4" s="195">
        <f>'[7]Cell PF Standard Frame '!C4+'[7]Cell PF Standard Frame '!C4*(SpFrameExtar)</f>
        <v>43.646178853333339</v>
      </c>
      <c r="D4" s="195">
        <f>'[7]Cell PF Standard Frame '!D4+'[7]Cell PF Standard Frame '!D4*(SpFrameExtar)</f>
        <v>47.674810733333338</v>
      </c>
      <c r="E4" s="195">
        <f>'[7]Cell PF Standard Frame '!E4+'[7]Cell PF Standard Frame '!E4*(SpFrameExtar)</f>
        <v>52.736396613333341</v>
      </c>
      <c r="F4" s="195">
        <f>'[7]Cell PF Standard Frame '!F4+'[7]Cell PF Standard Frame '!F4*(SpFrameExtar)</f>
        <v>56.765028493333332</v>
      </c>
      <c r="G4" s="195">
        <f>'[7]Cell PF Standard Frame '!G4+'[7]Cell PF Standard Frame '!G4*(SpFrameExtar)</f>
        <v>60.793660373333346</v>
      </c>
      <c r="H4" s="195">
        <f>'[7]Cell PF Standard Frame '!H4+'[7]Cell PF Standard Frame '!H4*(SpFrameExtar)</f>
        <v>64.82229225333333</v>
      </c>
      <c r="I4" s="195">
        <f>'[7]Cell PF Standard Frame '!I4+'[7]Cell PF Standard Frame '!I4*(SpFrameExtar)</f>
        <v>68.850924133333336</v>
      </c>
      <c r="J4" s="195">
        <f>'[7]Cell PF Standard Frame '!J4+'[7]Cell PF Standard Frame '!J4*(SpFrameExtar)</f>
        <v>73.795822013333321</v>
      </c>
      <c r="K4" s="195">
        <f>'[7]Cell PF Standard Frame '!K4+'[7]Cell PF Standard Frame '!K4*(SpFrameExtar)</f>
        <v>77.824453893333327</v>
      </c>
      <c r="L4" s="195">
        <f>'[7]Cell PF Standard Frame '!L4+'[7]Cell PF Standard Frame '!L4*(SpFrameExtar)</f>
        <v>85.753085773333339</v>
      </c>
      <c r="M4" s="195">
        <f>'[7]Cell PF Standard Frame '!M4+'[7]Cell PF Standard Frame '!M4*(SpFrameExtar)</f>
        <v>89.781717653333317</v>
      </c>
    </row>
    <row r="5" spans="1:15" x14ac:dyDescent="0.25">
      <c r="A5" s="182">
        <v>0.8</v>
      </c>
      <c r="B5" s="199">
        <f t="shared" si="1"/>
        <v>31.496062992125985</v>
      </c>
      <c r="C5" s="195">
        <f>'[7]Cell PF Standard Frame '!C5+'[7]Cell PF Standard Frame '!C5*(SpFrameExtar)</f>
        <v>51.562667173333345</v>
      </c>
      <c r="D5" s="195">
        <f>'[7]Cell PF Standard Frame '!D5+'[7]Cell PF Standard Frame '!D5*(SpFrameExtar)</f>
        <v>56.384977133333336</v>
      </c>
      <c r="E5" s="195">
        <f>'[7]Cell PF Standard Frame '!E5+'[7]Cell PF Standard Frame '!E5*(SpFrameExtar)</f>
        <v>62.356929093333342</v>
      </c>
      <c r="F5" s="195">
        <f>'[7]Cell PF Standard Frame '!F5+'[7]Cell PF Standard Frame '!F5*(SpFrameExtar)</f>
        <v>67.179239053333333</v>
      </c>
      <c r="G5" s="195">
        <f>'[7]Cell PF Standard Frame '!G5+'[7]Cell PF Standard Frame '!G5*(SpFrameExtar)</f>
        <v>72.001549013333346</v>
      </c>
      <c r="H5" s="195">
        <f>'[7]Cell PF Standard Frame '!H5+'[7]Cell PF Standard Frame '!H5*(SpFrameExtar)</f>
        <v>76.82385897333333</v>
      </c>
      <c r="I5" s="195">
        <f>'[7]Cell PF Standard Frame '!I5+'[7]Cell PF Standard Frame '!I5*(SpFrameExtar)</f>
        <v>81.646168933333342</v>
      </c>
      <c r="J5" s="195">
        <f>'[7]Cell PF Standard Frame '!J5+'[7]Cell PF Standard Frame '!J5*(SpFrameExtar)</f>
        <v>87.384744893333334</v>
      </c>
      <c r="K5" s="195">
        <f>'[7]Cell PF Standard Frame '!K5+'[7]Cell PF Standard Frame '!K5*(SpFrameExtar)</f>
        <v>92.207054853333332</v>
      </c>
      <c r="L5" s="195">
        <f>'[7]Cell PF Standard Frame '!L5+'[7]Cell PF Standard Frame '!L5*(SpFrameExtar)</f>
        <v>100.92936481333334</v>
      </c>
      <c r="M5" s="195">
        <f>'[7]Cell PF Standard Frame '!M5+'[7]Cell PF Standard Frame '!M5*(SpFrameExtar)</f>
        <v>105.75167477333333</v>
      </c>
    </row>
    <row r="6" spans="1:15" x14ac:dyDescent="0.25">
      <c r="A6" s="182">
        <v>1.2</v>
      </c>
      <c r="B6" s="199">
        <f t="shared" si="1"/>
        <v>47.244094488188978</v>
      </c>
      <c r="C6" s="195">
        <f>'[7]Cell PF Standard Frame '!C6+'[7]Cell PF Standard Frame '!C6*(SpFrameExtar)</f>
        <v>59.770875493333342</v>
      </c>
      <c r="D6" s="195">
        <f>'[7]Cell PF Standard Frame '!D6+'[7]Cell PF Standard Frame '!D6*(SpFrameExtar)</f>
        <v>65.386863533333326</v>
      </c>
      <c r="E6" s="195">
        <f>'[7]Cell PF Standard Frame '!E6+'[7]Cell PF Standard Frame '!E6*(SpFrameExtar)</f>
        <v>72.269181573333341</v>
      </c>
      <c r="F6" s="195">
        <f>'[7]Cell PF Standard Frame '!F6+'[7]Cell PF Standard Frame '!F6*(SpFrameExtar)</f>
        <v>77.885169613333332</v>
      </c>
      <c r="G6" s="195">
        <f>'[7]Cell PF Standard Frame '!G6+'[7]Cell PF Standard Frame '!G6*(SpFrameExtar)</f>
        <v>83.501157653333337</v>
      </c>
      <c r="H6" s="195">
        <f>'[7]Cell PF Standard Frame '!H6+'[7]Cell PF Standard Frame '!H6*(SpFrameExtar)</f>
        <v>89.117145693333327</v>
      </c>
      <c r="I6" s="195">
        <f>'[7]Cell PF Standard Frame '!I6+'[7]Cell PF Standard Frame '!I6*(SpFrameExtar)</f>
        <v>94.733133733333332</v>
      </c>
      <c r="J6" s="195">
        <f>'[7]Cell PF Standard Frame '!J6+'[7]Cell PF Standard Frame '!J6*(SpFrameExtar)</f>
        <v>101.26538777333332</v>
      </c>
      <c r="K6" s="195">
        <f>'[7]Cell PF Standard Frame '!K6+'[7]Cell PF Standard Frame '!K6*(SpFrameExtar)</f>
        <v>106.88137581333332</v>
      </c>
      <c r="L6" s="195">
        <f>'[7]Cell PF Standard Frame '!L6+'[7]Cell PF Standard Frame '!L6*(SpFrameExtar)</f>
        <v>116.39736385333332</v>
      </c>
      <c r="M6" s="195">
        <f>'[7]Cell PF Standard Frame '!M6+'[7]Cell PF Standard Frame '!M6*(SpFrameExtar)</f>
        <v>122.01335189333332</v>
      </c>
    </row>
    <row r="7" spans="1:15" x14ac:dyDescent="0.25">
      <c r="A7" s="182">
        <v>1.6</v>
      </c>
      <c r="B7" s="199">
        <f t="shared" si="1"/>
        <v>62.99212598425197</v>
      </c>
      <c r="C7" s="195">
        <f>'[7]Cell PF Standard Frame '!C7+'[7]Cell PF Standard Frame '!C7*(SpFrameExtar)</f>
        <v>67.687363813333349</v>
      </c>
      <c r="D7" s="195">
        <f>'[7]Cell PF Standard Frame '!D7+'[7]Cell PF Standard Frame '!D7*(SpFrameExtar)</f>
        <v>74.097029933333346</v>
      </c>
      <c r="E7" s="195">
        <f>'[7]Cell PF Standard Frame '!E7+'[7]Cell PF Standard Frame '!E7*(SpFrameExtar)</f>
        <v>81.889714053333336</v>
      </c>
      <c r="F7" s="195">
        <f>'[7]Cell PF Standard Frame '!F7+'[7]Cell PF Standard Frame '!F7*(SpFrameExtar)</f>
        <v>88.299380173333333</v>
      </c>
      <c r="G7" s="195">
        <f>'[7]Cell PF Standard Frame '!G7+'[7]Cell PF Standard Frame '!G7*(SpFrameExtar)</f>
        <v>94.709046293333344</v>
      </c>
      <c r="H7" s="195">
        <f>'[7]Cell PF Standard Frame '!H7+'[7]Cell PF Standard Frame '!H7*(SpFrameExtar)</f>
        <v>101.11871241333333</v>
      </c>
      <c r="I7" s="195">
        <f>'[7]Cell PF Standard Frame '!I7+'[7]Cell PF Standard Frame '!I7*(SpFrameExtar)</f>
        <v>107.52837853333334</v>
      </c>
      <c r="J7" s="195">
        <f>'[7]Cell PF Standard Frame '!J7+'[7]Cell PF Standard Frame '!J7*(SpFrameExtar)</f>
        <v>114.85431065333331</v>
      </c>
      <c r="K7" s="195">
        <f>'[7]Cell PF Standard Frame '!K7+'[7]Cell PF Standard Frame '!K7*(SpFrameExtar)</f>
        <v>121.26397677333331</v>
      </c>
      <c r="L7" s="195">
        <f>'[7]Cell PF Standard Frame '!L7+'[7]Cell PF Standard Frame '!L7*(SpFrameExtar)</f>
        <v>131.57364289333333</v>
      </c>
      <c r="M7" s="195">
        <f>'[7]Cell PF Standard Frame '!M7+'[7]Cell PF Standard Frame '!M7*(SpFrameExtar)</f>
        <v>137.9833090133333</v>
      </c>
    </row>
    <row r="8" spans="1:15" x14ac:dyDescent="0.25">
      <c r="A8" s="182">
        <v>2</v>
      </c>
      <c r="B8" s="199">
        <f t="shared" si="1"/>
        <v>78.740157480314963</v>
      </c>
      <c r="C8" s="195">
        <f>'[7]Cell PF Standard Frame '!C8+'[7]Cell PF Standard Frame '!C8*(SpFrameExtar)</f>
        <v>75.603852133333334</v>
      </c>
      <c r="D8" s="195">
        <f>'[7]Cell PF Standard Frame '!D8+'[7]Cell PF Standard Frame '!D8*(SpFrameExtar)</f>
        <v>82.807196333333351</v>
      </c>
      <c r="E8" s="195">
        <f>'[7]Cell PF Standard Frame '!E8+'[7]Cell PF Standard Frame '!E8*(SpFrameExtar)</f>
        <v>91.510246533333316</v>
      </c>
      <c r="F8" s="195">
        <f>'[7]Cell PF Standard Frame '!F8+'[7]Cell PF Standard Frame '!F8*(SpFrameExtar)</f>
        <v>98.713590733333334</v>
      </c>
      <c r="G8" s="195">
        <f>'[7]Cell PF Standard Frame '!G8+'[7]Cell PF Standard Frame '!G8*(SpFrameExtar)</f>
        <v>105.91693493333332</v>
      </c>
      <c r="H8" s="195">
        <f>'[7]Cell PF Standard Frame '!H8+'[7]Cell PF Standard Frame '!H8*(SpFrameExtar)</f>
        <v>113.12027913333333</v>
      </c>
      <c r="I8" s="195">
        <f>'[7]Cell PF Standard Frame '!I8+'[7]Cell PF Standard Frame '!I8*(SpFrameExtar)</f>
        <v>120.32362333333332</v>
      </c>
      <c r="J8" s="195">
        <f>'[7]Cell PF Standard Frame '!J8+'[7]Cell PF Standard Frame '!J8*(SpFrameExtar)</f>
        <v>128.44323353333334</v>
      </c>
      <c r="K8" s="195">
        <f>'[7]Cell PF Standard Frame '!K8+'[7]Cell PF Standard Frame '!K8*(SpFrameExtar)</f>
        <v>135.64657773333332</v>
      </c>
      <c r="L8" s="195">
        <f>'[7]Cell PF Standard Frame '!L8+'[7]Cell PF Standard Frame '!L8*(SpFrameExtar)</f>
        <v>146.74992193333333</v>
      </c>
      <c r="M8" s="195">
        <f>'[7]Cell PF Standard Frame '!M8+'[7]Cell PF Standard Frame '!M8*(SpFrameExtar)</f>
        <v>153.95326613333333</v>
      </c>
      <c r="O8" s="200"/>
    </row>
    <row r="9" spans="1:15" x14ac:dyDescent="0.25">
      <c r="A9" s="182">
        <v>2.4</v>
      </c>
      <c r="B9" s="199">
        <f t="shared" si="1"/>
        <v>94.488188976377955</v>
      </c>
      <c r="C9" s="195">
        <f>'[7]Cell PF Standard Frame '!C9+'[7]Cell PF Standard Frame '!C9*(SpFrameExtar)</f>
        <v>83.520340453333333</v>
      </c>
      <c r="D9" s="195">
        <f>'[7]Cell PF Standard Frame '!D9+'[7]Cell PF Standard Frame '!D9*(SpFrameExtar)</f>
        <v>91.517362733333329</v>
      </c>
      <c r="E9" s="195">
        <f>'[7]Cell PF Standard Frame '!E9+'[7]Cell PF Standard Frame '!E9*(SpFrameExtar)</f>
        <v>101.13077901333332</v>
      </c>
      <c r="F9" s="195">
        <f>'[7]Cell PF Standard Frame '!F9+'[7]Cell PF Standard Frame '!F9*(SpFrameExtar)</f>
        <v>109.12780129333332</v>
      </c>
      <c r="G9" s="195">
        <f>'[7]Cell PF Standard Frame '!G9+'[7]Cell PF Standard Frame '!G9*(SpFrameExtar)</f>
        <v>117.12482357333333</v>
      </c>
      <c r="H9" s="195">
        <f>'[7]Cell PF Standard Frame '!H9+'[7]Cell PF Standard Frame '!H9*(SpFrameExtar)</f>
        <v>125.12184585333333</v>
      </c>
      <c r="I9" s="195">
        <f>'[7]Cell PF Standard Frame '!I9+'[7]Cell PF Standard Frame '!I9*(SpFrameExtar)</f>
        <v>133.11886813333334</v>
      </c>
      <c r="J9" s="195">
        <f>'[7]Cell PF Standard Frame '!J9+'[7]Cell PF Standard Frame '!J9*(SpFrameExtar)</f>
        <v>142.03215641333333</v>
      </c>
      <c r="K9" s="195">
        <f>'[7]Cell PF Standard Frame '!K9+'[7]Cell PF Standard Frame '!K9*(SpFrameExtar)</f>
        <v>150.02917869333331</v>
      </c>
      <c r="L9" s="195">
        <f>'[7]Cell PF Standard Frame '!L9+'[7]Cell PF Standard Frame '!L9*(SpFrameExtar)</f>
        <v>161.92620097333332</v>
      </c>
      <c r="M9" s="195">
        <f>'[7]Cell PF Standard Frame '!M9+'[7]Cell PF Standard Frame '!M9*(SpFrameExtar)</f>
        <v>169.9232232533333</v>
      </c>
    </row>
    <row r="10" spans="1:15" x14ac:dyDescent="0.25">
      <c r="A10" s="175" t="s">
        <v>590</v>
      </c>
    </row>
    <row r="11" spans="1:15" x14ac:dyDescent="0.25">
      <c r="A11" s="186" t="s">
        <v>10</v>
      </c>
      <c r="B11" s="186"/>
      <c r="C11" s="197">
        <v>0.4</v>
      </c>
      <c r="D11" s="197">
        <v>0.5</v>
      </c>
      <c r="E11" s="197">
        <v>0.6</v>
      </c>
      <c r="F11" s="197">
        <v>0.7</v>
      </c>
      <c r="G11" s="197">
        <v>0.8</v>
      </c>
      <c r="H11" s="197">
        <v>0.9</v>
      </c>
      <c r="I11" s="197">
        <v>1</v>
      </c>
      <c r="J11" s="197">
        <v>1.1000000000000001</v>
      </c>
      <c r="K11" s="197">
        <v>1.2</v>
      </c>
      <c r="L11" s="197">
        <v>1.3</v>
      </c>
      <c r="M11" s="197">
        <v>1.4</v>
      </c>
    </row>
    <row r="12" spans="1:15" x14ac:dyDescent="0.25">
      <c r="A12" s="186"/>
      <c r="B12" s="186" t="s">
        <v>246</v>
      </c>
      <c r="C12" s="198">
        <f t="shared" ref="C12:M12" si="2">CONVERT(C11,"m","in")</f>
        <v>15.748031496062993</v>
      </c>
      <c r="D12" s="198">
        <f t="shared" si="2"/>
        <v>19.685039370078741</v>
      </c>
      <c r="E12" s="198">
        <f t="shared" si="2"/>
        <v>23.622047244094489</v>
      </c>
      <c r="F12" s="198">
        <f t="shared" si="2"/>
        <v>27.559055118110237</v>
      </c>
      <c r="G12" s="198">
        <f t="shared" si="2"/>
        <v>31.496062992125985</v>
      </c>
      <c r="H12" s="198">
        <f t="shared" si="2"/>
        <v>35.433070866141733</v>
      </c>
      <c r="I12" s="198">
        <f t="shared" si="2"/>
        <v>39.370078740157481</v>
      </c>
      <c r="J12" s="198">
        <f t="shared" si="2"/>
        <v>43.30708661417323</v>
      </c>
      <c r="K12" s="198">
        <f t="shared" si="2"/>
        <v>47.244094488188978</v>
      </c>
      <c r="L12" s="198">
        <f t="shared" si="2"/>
        <v>51.181102362204726</v>
      </c>
      <c r="M12" s="198">
        <f t="shared" si="2"/>
        <v>55.118110236220474</v>
      </c>
    </row>
    <row r="13" spans="1:15" x14ac:dyDescent="0.25">
      <c r="A13" s="182">
        <v>0.4</v>
      </c>
      <c r="B13" s="199">
        <f t="shared" ref="B13:B18" si="3">CONVERT(A13,"m","in")</f>
        <v>15.748031496062993</v>
      </c>
      <c r="C13" s="195">
        <f>'[7]Cell PF Standard Frame '!C13+'[7]Cell PF Standard Frame '!C13*(SpFrameExtar)</f>
        <v>45.393179173333337</v>
      </c>
      <c r="D13" s="195">
        <f>'[7]Cell PF Standard Frame '!D13+'[7]Cell PF Standard Frame '!D13*(SpFrameExtar)</f>
        <v>49.858561133333339</v>
      </c>
      <c r="E13" s="195">
        <f>'[7]Cell PF Standard Frame '!E13+'[7]Cell PF Standard Frame '!E13*(SpFrameExtar)</f>
        <v>55.356897093333345</v>
      </c>
      <c r="F13" s="195">
        <f>'[7]Cell PF Standard Frame '!F13+'[7]Cell PF Standard Frame '!F13*(SpFrameExtar)</f>
        <v>59.822279053333332</v>
      </c>
      <c r="G13" s="195">
        <f>'[7]Cell PF Standard Frame '!G13+'[7]Cell PF Standard Frame '!G13*(SpFrameExtar)</f>
        <v>64.287661013333349</v>
      </c>
      <c r="H13" s="195">
        <f>'[7]Cell PF Standard Frame '!H13+'[7]Cell PF Standard Frame '!H13*(SpFrameExtar)</f>
        <v>68.753042973333351</v>
      </c>
      <c r="I13" s="195">
        <f>'[7]Cell PF Standard Frame '!I13+'[7]Cell PF Standard Frame '!I13*(SpFrameExtar)</f>
        <v>73.218424933333338</v>
      </c>
      <c r="J13" s="195">
        <f>'[7]Cell PF Standard Frame '!J13+'[7]Cell PF Standard Frame '!J13*(SpFrameExtar)</f>
        <v>78.600072893333333</v>
      </c>
      <c r="K13" s="195">
        <f>'[7]Cell PF Standard Frame '!K13+'[7]Cell PF Standard Frame '!K13*(SpFrameExtar)</f>
        <v>83.065454853333335</v>
      </c>
      <c r="L13" s="195">
        <f>'[7]Cell PF Standard Frame '!L13+'[7]Cell PF Standard Frame '!L13*(SpFrameExtar)</f>
        <v>91.430836813333315</v>
      </c>
      <c r="M13" s="195">
        <f>'[7]Cell PF Standard Frame '!M13+'[7]Cell PF Standard Frame '!M13*(SpFrameExtar)</f>
        <v>95.896218773333317</v>
      </c>
    </row>
    <row r="14" spans="1:15" x14ac:dyDescent="0.25">
      <c r="A14" s="182">
        <v>0.8</v>
      </c>
      <c r="B14" s="199">
        <f t="shared" si="3"/>
        <v>31.496062992125985</v>
      </c>
      <c r="C14" s="195">
        <f>'[7]Cell PF Standard Frame '!C14+'[7]Cell PF Standard Frame '!C14*(SpFrameExtar)</f>
        <v>55.056667813333348</v>
      </c>
      <c r="D14" s="195">
        <f>'[7]Cell PF Standard Frame '!D14+'[7]Cell PF Standard Frame '!D14*(SpFrameExtar)</f>
        <v>60.752477933333338</v>
      </c>
      <c r="E14" s="195">
        <f>'[7]Cell PF Standard Frame '!E14+'[7]Cell PF Standard Frame '!E14*(SpFrameExtar)</f>
        <v>67.597930053333343</v>
      </c>
      <c r="F14" s="195">
        <f>'[7]Cell PF Standard Frame '!F14+'[7]Cell PF Standard Frame '!F14*(SpFrameExtar)</f>
        <v>73.293740173333333</v>
      </c>
      <c r="G14" s="195">
        <f>'[7]Cell PF Standard Frame '!G14+'[7]Cell PF Standard Frame '!G14*(SpFrameExtar)</f>
        <v>78.989550293333338</v>
      </c>
      <c r="H14" s="195">
        <f>'[7]Cell PF Standard Frame '!H14+'[7]Cell PF Standard Frame '!H14*(SpFrameExtar)</f>
        <v>84.685360413333342</v>
      </c>
      <c r="I14" s="195">
        <f>'[7]Cell PF Standard Frame '!I14+'[7]Cell PF Standard Frame '!I14*(SpFrameExtar)</f>
        <v>90.381170533333332</v>
      </c>
      <c r="J14" s="195">
        <f>'[7]Cell PF Standard Frame '!J14+'[7]Cell PF Standard Frame '!J14*(SpFrameExtar)</f>
        <v>96.99324665333333</v>
      </c>
      <c r="K14" s="195">
        <f>'[7]Cell PF Standard Frame '!K14+'[7]Cell PF Standard Frame '!K14*(SpFrameExtar)</f>
        <v>102.68905677333332</v>
      </c>
      <c r="L14" s="195">
        <f>'[7]Cell PF Standard Frame '!L14+'[7]Cell PF Standard Frame '!L14*(SpFrameExtar)</f>
        <v>112.28486689333333</v>
      </c>
      <c r="M14" s="195">
        <f>'[7]Cell PF Standard Frame '!M14+'[7]Cell PF Standard Frame '!M14*(SpFrameExtar)</f>
        <v>117.98067701333335</v>
      </c>
    </row>
    <row r="15" spans="1:15" x14ac:dyDescent="0.25">
      <c r="A15" s="182">
        <v>1.2</v>
      </c>
      <c r="B15" s="199">
        <f t="shared" si="3"/>
        <v>47.244094488188978</v>
      </c>
      <c r="C15" s="195">
        <f>'[7]Cell PF Standard Frame '!C15+'[7]Cell PF Standard Frame '!C15*(SpFrameExtar)</f>
        <v>65.011876453333343</v>
      </c>
      <c r="D15" s="195">
        <f>'[7]Cell PF Standard Frame '!D15+'[7]Cell PF Standard Frame '!D15*(SpFrameExtar)</f>
        <v>71.938114733333336</v>
      </c>
      <c r="E15" s="195">
        <f>'[7]Cell PF Standard Frame '!E15+'[7]Cell PF Standard Frame '!E15*(SpFrameExtar)</f>
        <v>80.130683013333339</v>
      </c>
      <c r="F15" s="195">
        <f>'[7]Cell PF Standard Frame '!F15+'[7]Cell PF Standard Frame '!F15*(SpFrameExtar)</f>
        <v>87.056921293333318</v>
      </c>
      <c r="G15" s="195">
        <f>'[7]Cell PF Standard Frame '!G15+'[7]Cell PF Standard Frame '!G15*(SpFrameExtar)</f>
        <v>93.983159573333324</v>
      </c>
      <c r="H15" s="195">
        <f>'[7]Cell PF Standard Frame '!H15+'[7]Cell PF Standard Frame '!H15*(SpFrameExtar)</f>
        <v>100.90939785333333</v>
      </c>
      <c r="I15" s="195">
        <f>'[7]Cell PF Standard Frame '!I15+'[7]Cell PF Standard Frame '!I15*(SpFrameExtar)</f>
        <v>107.83563613333332</v>
      </c>
      <c r="J15" s="195">
        <f>'[7]Cell PF Standard Frame '!J15+'[7]Cell PF Standard Frame '!J15*(SpFrameExtar)</f>
        <v>115.67814041333334</v>
      </c>
      <c r="K15" s="195">
        <f>'[7]Cell PF Standard Frame '!K15+'[7]Cell PF Standard Frame '!K15*(SpFrameExtar)</f>
        <v>122.60437869333333</v>
      </c>
      <c r="L15" s="195">
        <f>'[7]Cell PF Standard Frame '!L15+'[7]Cell PF Standard Frame '!L15*(SpFrameExtar)</f>
        <v>133.43061697333331</v>
      </c>
      <c r="M15" s="195">
        <f>'[7]Cell PF Standard Frame '!M15+'[7]Cell PF Standard Frame '!M15*(SpFrameExtar)</f>
        <v>140.35685525333332</v>
      </c>
    </row>
    <row r="16" spans="1:15" x14ac:dyDescent="0.25">
      <c r="A16" s="182">
        <v>1.6</v>
      </c>
      <c r="B16" s="199">
        <f t="shared" si="3"/>
        <v>62.99212598425197</v>
      </c>
      <c r="C16" s="195">
        <f>'[7]Cell PF Standard Frame '!C16+'[7]Cell PF Standard Frame '!C16*(SpFrameExtar)</f>
        <v>74.67536509333334</v>
      </c>
      <c r="D16" s="195">
        <f>'[7]Cell PF Standard Frame '!D16+'[7]Cell PF Standard Frame '!D16*(SpFrameExtar)</f>
        <v>82.83203153333335</v>
      </c>
      <c r="E16" s="195">
        <f>'[7]Cell PF Standard Frame '!E16+'[7]Cell PF Standard Frame '!E16*(SpFrameExtar)</f>
        <v>92.371715973333323</v>
      </c>
      <c r="F16" s="195">
        <f>'[7]Cell PF Standard Frame '!F16+'[7]Cell PF Standard Frame '!F16*(SpFrameExtar)</f>
        <v>100.52838241333333</v>
      </c>
      <c r="G16" s="195">
        <f>'[7]Cell PF Standard Frame '!G16+'[7]Cell PF Standard Frame '!G16*(SpFrameExtar)</f>
        <v>108.68504885333336</v>
      </c>
      <c r="H16" s="195">
        <f>'[7]Cell PF Standard Frame '!H16+'[7]Cell PF Standard Frame '!H16*(SpFrameExtar)</f>
        <v>116.84171529333334</v>
      </c>
      <c r="I16" s="195">
        <f>'[7]Cell PF Standard Frame '!I16+'[7]Cell PF Standard Frame '!I16*(SpFrameExtar)</f>
        <v>124.99838173333333</v>
      </c>
      <c r="J16" s="195">
        <f>'[7]Cell PF Standard Frame '!J16+'[7]Cell PF Standard Frame '!J16*(SpFrameExtar)</f>
        <v>134.07131417333335</v>
      </c>
      <c r="K16" s="195">
        <f>'[7]Cell PF Standard Frame '!K16+'[7]Cell PF Standard Frame '!K16*(SpFrameExtar)</f>
        <v>142.22798061333333</v>
      </c>
      <c r="L16" s="195">
        <f>'[7]Cell PF Standard Frame '!L16+'[7]Cell PF Standard Frame '!L16*(SpFrameExtar)</f>
        <v>154.28464705333334</v>
      </c>
      <c r="M16" s="195">
        <f>'[7]Cell PF Standard Frame '!M16+'[7]Cell PF Standard Frame '!M16*(SpFrameExtar)</f>
        <v>162.44131349333333</v>
      </c>
    </row>
    <row r="17" spans="1:13" x14ac:dyDescent="0.25">
      <c r="A17" s="182">
        <v>2</v>
      </c>
      <c r="B17" s="199">
        <f t="shared" si="3"/>
        <v>78.740157480314963</v>
      </c>
      <c r="C17" s="195">
        <f>'[7]Cell PF Standard Frame '!C17+'[7]Cell PF Standard Frame '!C17*(SpFrameExtar)</f>
        <v>84.338853733333337</v>
      </c>
      <c r="D17" s="195">
        <f>'[7]Cell PF Standard Frame '!D17+'[7]Cell PF Standard Frame '!D17*(SpFrameExtar)</f>
        <v>93.725948333333335</v>
      </c>
      <c r="E17" s="195">
        <f>'[7]Cell PF Standard Frame '!E17+'[7]Cell PF Standard Frame '!E17*(SpFrameExtar)</f>
        <v>104.61274893333334</v>
      </c>
      <c r="F17" s="195">
        <f>'[7]Cell PF Standard Frame '!F17+'[7]Cell PF Standard Frame '!F17*(SpFrameExtar)</f>
        <v>113.99984353333333</v>
      </c>
      <c r="G17" s="195">
        <f>'[7]Cell PF Standard Frame '!G17+'[7]Cell PF Standard Frame '!G17*(SpFrameExtar)</f>
        <v>123.38693813333335</v>
      </c>
      <c r="H17" s="195">
        <f>'[7]Cell PF Standard Frame '!H17+'[7]Cell PF Standard Frame '!H17*(SpFrameExtar)</f>
        <v>132.77403273333334</v>
      </c>
      <c r="I17" s="195">
        <f>'[7]Cell PF Standard Frame '!I17+'[7]Cell PF Standard Frame '!I17*(SpFrameExtar)</f>
        <v>142.16112733333333</v>
      </c>
      <c r="J17" s="195">
        <f>'[7]Cell PF Standard Frame '!J17+'[7]Cell PF Standard Frame '!J17*(SpFrameExtar)</f>
        <v>152.46448793333334</v>
      </c>
      <c r="K17" s="195">
        <f>'[7]Cell PF Standard Frame '!K17+'[7]Cell PF Standard Frame '!K17*(SpFrameExtar)</f>
        <v>161.85158253333333</v>
      </c>
      <c r="L17" s="195">
        <f>'[7]Cell PF Standard Frame '!L17+'[7]Cell PF Standard Frame '!L17*(SpFrameExtar)</f>
        <v>175.13867713333332</v>
      </c>
      <c r="M17" s="195">
        <f>'[7]Cell PF Standard Frame '!M17+'[7]Cell PF Standard Frame '!M17*(SpFrameExtar)</f>
        <v>184.52577173333333</v>
      </c>
    </row>
    <row r="18" spans="1:13" x14ac:dyDescent="0.25">
      <c r="A18" s="182">
        <v>2.4</v>
      </c>
      <c r="B18" s="199">
        <f t="shared" si="3"/>
        <v>94.488188976377955</v>
      </c>
      <c r="C18" s="195">
        <f>'[7]Cell PF Standard Frame '!C18+'[7]Cell PF Standard Frame '!C18*(SpFrameExtar)</f>
        <v>94.002342373333335</v>
      </c>
      <c r="D18" s="195">
        <f>'[7]Cell PF Standard Frame '!D18+'[7]Cell PF Standard Frame '!D18*(SpFrameExtar)</f>
        <v>104.61986513333333</v>
      </c>
      <c r="E18" s="195">
        <f>'[7]Cell PF Standard Frame '!E18+'[7]Cell PF Standard Frame '!E18*(SpFrameExtar)</f>
        <v>116.85378189333332</v>
      </c>
      <c r="F18" s="195">
        <f>'[7]Cell PF Standard Frame '!F18+'[7]Cell PF Standard Frame '!F18*(SpFrameExtar)</f>
        <v>127.47130465333333</v>
      </c>
      <c r="G18" s="195">
        <f>'[7]Cell PF Standard Frame '!G18+'[7]Cell PF Standard Frame '!G18*(SpFrameExtar)</f>
        <v>138.08882741333332</v>
      </c>
      <c r="H18" s="195">
        <f>'[7]Cell PF Standard Frame '!H18+'[7]Cell PF Standard Frame '!H18*(SpFrameExtar)</f>
        <v>148.70635017333333</v>
      </c>
      <c r="I18" s="195">
        <f>'[7]Cell PF Standard Frame '!I18+'[7]Cell PF Standard Frame '!I18*(SpFrameExtar)</f>
        <v>159.32387293333335</v>
      </c>
      <c r="J18" s="195">
        <f>'[7]Cell PF Standard Frame '!J18+'[7]Cell PF Standard Frame '!J18*(SpFrameExtar)</f>
        <v>170.85766169333334</v>
      </c>
      <c r="K18" s="195">
        <f>'[7]Cell PF Standard Frame '!K18+'[7]Cell PF Standard Frame '!K18*(SpFrameExtar)</f>
        <v>181.47518445333333</v>
      </c>
      <c r="L18" s="195">
        <f>'[7]Cell PF Standard Frame '!L18+'[7]Cell PF Standard Frame '!L18*(SpFrameExtar)</f>
        <v>195.99270721333335</v>
      </c>
      <c r="M18" s="195">
        <f>'[7]Cell PF Standard Frame '!M18+'[7]Cell PF Standard Frame '!M18*(SpFrameExtar)</f>
        <v>206.61022997333336</v>
      </c>
    </row>
    <row r="20" spans="1:13" x14ac:dyDescent="0.25">
      <c r="A20" s="573" t="s">
        <v>599</v>
      </c>
      <c r="B20" s="573"/>
      <c r="C20" s="573"/>
      <c r="D20" s="573"/>
      <c r="E20" s="573" t="s">
        <v>600</v>
      </c>
      <c r="F20" s="573"/>
      <c r="G20" s="573"/>
      <c r="H20" s="573"/>
      <c r="I20" s="573"/>
      <c r="J20" s="573" t="s">
        <v>593</v>
      </c>
      <c r="K20" s="573"/>
      <c r="L20" s="573"/>
      <c r="M20" s="573"/>
    </row>
    <row r="35" spans="1:13" x14ac:dyDescent="0.25">
      <c r="A35" s="175" t="s">
        <v>594</v>
      </c>
    </row>
    <row r="37" spans="1:13" x14ac:dyDescent="0.25">
      <c r="A37" s="193" t="s">
        <v>10</v>
      </c>
      <c r="B37" s="193"/>
      <c r="C37" s="191">
        <v>0.4</v>
      </c>
      <c r="D37" s="191">
        <v>0.5</v>
      </c>
      <c r="E37" s="191">
        <v>0.6</v>
      </c>
      <c r="F37" s="191">
        <v>0.7</v>
      </c>
      <c r="G37" s="191">
        <v>0.8</v>
      </c>
      <c r="H37" s="191">
        <v>0.9</v>
      </c>
      <c r="I37" s="191">
        <v>1</v>
      </c>
      <c r="J37" s="191">
        <v>1.1000000000000001</v>
      </c>
      <c r="K37" s="191">
        <v>1.2</v>
      </c>
      <c r="L37" s="191">
        <v>1.3</v>
      </c>
      <c r="M37" s="191">
        <v>1.4</v>
      </c>
    </row>
    <row r="38" spans="1:13" x14ac:dyDescent="0.25">
      <c r="A38" s="193"/>
      <c r="B38" s="193" t="s">
        <v>2</v>
      </c>
      <c r="C38" s="194">
        <f t="shared" ref="C38:M38" si="4">CONVERT(C37,"m","in")</f>
        <v>15.748031496062993</v>
      </c>
      <c r="D38" s="194">
        <f t="shared" si="4"/>
        <v>19.685039370078741</v>
      </c>
      <c r="E38" s="194">
        <f t="shared" si="4"/>
        <v>23.622047244094489</v>
      </c>
      <c r="F38" s="194">
        <f t="shared" si="4"/>
        <v>27.559055118110237</v>
      </c>
      <c r="G38" s="194">
        <f t="shared" si="4"/>
        <v>31.496062992125985</v>
      </c>
      <c r="H38" s="194">
        <f t="shared" si="4"/>
        <v>35.433070866141733</v>
      </c>
      <c r="I38" s="194">
        <f t="shared" si="4"/>
        <v>39.370078740157481</v>
      </c>
      <c r="J38" s="194">
        <f t="shared" si="4"/>
        <v>43.30708661417323</v>
      </c>
      <c r="K38" s="194">
        <f t="shared" si="4"/>
        <v>47.244094488188978</v>
      </c>
      <c r="L38" s="194">
        <f t="shared" si="4"/>
        <v>51.181102362204726</v>
      </c>
      <c r="M38" s="194">
        <f t="shared" si="4"/>
        <v>55.118110236220474</v>
      </c>
    </row>
    <row r="39" spans="1:13" x14ac:dyDescent="0.25">
      <c r="A39" s="191" t="s">
        <v>595</v>
      </c>
      <c r="B39" s="194"/>
      <c r="C39" s="195">
        <f t="shared" ref="C39:M39" si="5">(C37*HeadRail*3)+(C37*AluminiumSlat*2)+DualPullLabour</f>
        <v>6.4838480000000009</v>
      </c>
      <c r="D39" s="195">
        <f t="shared" si="5"/>
        <v>7.4798100000000005</v>
      </c>
      <c r="E39" s="195">
        <f t="shared" si="5"/>
        <v>8.4757719999999992</v>
      </c>
      <c r="F39" s="195">
        <f t="shared" si="5"/>
        <v>9.4717339999999997</v>
      </c>
      <c r="G39" s="195">
        <f t="shared" si="5"/>
        <v>10.467696000000002</v>
      </c>
      <c r="H39" s="195">
        <f t="shared" si="5"/>
        <v>11.463658000000001</v>
      </c>
      <c r="I39" s="195">
        <f t="shared" si="5"/>
        <v>12.459620000000001</v>
      </c>
      <c r="J39" s="195">
        <f t="shared" si="5"/>
        <v>13.455582000000001</v>
      </c>
      <c r="K39" s="195">
        <f t="shared" si="5"/>
        <v>14.451544</v>
      </c>
      <c r="L39" s="195">
        <f t="shared" si="5"/>
        <v>15.447506000000002</v>
      </c>
      <c r="M39" s="195">
        <f t="shared" si="5"/>
        <v>16.443467999999999</v>
      </c>
    </row>
    <row r="40" spans="1:13" x14ac:dyDescent="0.25">
      <c r="A40" s="191" t="s">
        <v>596</v>
      </c>
      <c r="B40" s="194"/>
      <c r="C40" s="195">
        <f t="shared" ref="C40:M40" si="6">(C37*HeadRail*4)+(C37*AluminiumSlat*4)+DualPullLabour</f>
        <v>7.9244960000000013</v>
      </c>
      <c r="D40" s="195">
        <f t="shared" si="6"/>
        <v>9.2806200000000008</v>
      </c>
      <c r="E40" s="195">
        <f t="shared" si="6"/>
        <v>10.636744</v>
      </c>
      <c r="F40" s="195">
        <f t="shared" si="6"/>
        <v>11.992868</v>
      </c>
      <c r="G40" s="195">
        <f t="shared" si="6"/>
        <v>13.348992000000003</v>
      </c>
      <c r="H40" s="195">
        <f t="shared" si="6"/>
        <v>14.705116000000002</v>
      </c>
      <c r="I40" s="195">
        <f t="shared" si="6"/>
        <v>16.061240000000002</v>
      </c>
      <c r="J40" s="195">
        <f t="shared" si="6"/>
        <v>17.417364000000003</v>
      </c>
      <c r="K40" s="195">
        <f t="shared" si="6"/>
        <v>18.773488</v>
      </c>
      <c r="L40" s="195">
        <f t="shared" si="6"/>
        <v>20.129612000000002</v>
      </c>
      <c r="M40" s="195">
        <f t="shared" si="6"/>
        <v>21.485735999999999</v>
      </c>
    </row>
    <row r="42" spans="1:13" x14ac:dyDescent="0.25">
      <c r="A42" s="176" t="s">
        <v>597</v>
      </c>
      <c r="C42" s="196">
        <f>'[7]Cost Price Standard Frame'!C44+'[7]Cost Price Standard Frame'!C44*(TradeMarkUo)</f>
        <v>1.496</v>
      </c>
    </row>
    <row r="43" spans="1:13" x14ac:dyDescent="0.25">
      <c r="A43" s="176" t="s">
        <v>598</v>
      </c>
      <c r="C43" s="196">
        <f>'[7]Cost Price Standard Frame'!C45+'[7]Cost Price Standard Frame'!C45*(TradeMarkUo)</f>
        <v>1.1553199999999999</v>
      </c>
    </row>
  </sheetData>
  <mergeCells count="3">
    <mergeCell ref="A20:D20"/>
    <mergeCell ref="E20:I20"/>
    <mergeCell ref="J20:M20"/>
  </mergeCells>
  <pageMargins left="0.70866141732283472" right="0.70866141732283472" top="0.74803149606299213" bottom="0.74803149606299213" header="0.31496062992125984" footer="0.31496062992125984"/>
  <pageSetup paperSize="9" scale="75" orientation="portrait" r:id="rId1"/>
  <headerFooter>
    <oddHeader>&amp;R&amp;"Arial,Bold"&amp;14Perfect Fit Pleated &amp;"-,Regular"&amp;11
(Special Frames)</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C897-889E-4216-A4D2-8277D89E4B53}">
  <dimension ref="A1:AP111"/>
  <sheetViews>
    <sheetView view="pageBreakPreview" topLeftCell="A64" zoomScaleNormal="100" zoomScaleSheetLayoutView="100" workbookViewId="0">
      <selection activeCell="C88" sqref="C88"/>
    </sheetView>
  </sheetViews>
  <sheetFormatPr defaultColWidth="1.28515625" defaultRowHeight="18.75" x14ac:dyDescent="0.2"/>
  <cols>
    <col min="1" max="10" width="11.28515625" style="2" customWidth="1"/>
    <col min="11" max="12" width="11.28515625" style="3" customWidth="1"/>
    <col min="13" max="13" width="11.28515625" style="4" customWidth="1"/>
    <col min="14" max="16384" width="1.28515625" style="4"/>
  </cols>
  <sheetData>
    <row r="1" spans="1:13" ht="20.100000000000001" customHeight="1" x14ac:dyDescent="0.2">
      <c r="A1" s="1" t="s">
        <v>0</v>
      </c>
    </row>
    <row r="2" spans="1:13" ht="20.100000000000001" customHeight="1" x14ac:dyDescent="0.2">
      <c r="A2" s="500" t="s">
        <v>1</v>
      </c>
      <c r="B2" s="501"/>
      <c r="C2" s="7">
        <f>[21]Sumary!S10</f>
        <v>0.8</v>
      </c>
      <c r="D2" s="7">
        <f>[21]Sumary!T10</f>
        <v>1.2</v>
      </c>
      <c r="E2" s="7">
        <f>[21]Sumary!U10</f>
        <v>1.6</v>
      </c>
      <c r="F2" s="7">
        <f>[21]Sumary!V10</f>
        <v>2</v>
      </c>
      <c r="G2" s="7">
        <f>[21]Sumary!W10</f>
        <v>2.4</v>
      </c>
      <c r="H2" s="8">
        <f>[21]Sumary!X10</f>
        <v>2.8</v>
      </c>
      <c r="I2" s="8">
        <f>[21]Sumary!Y10</f>
        <v>3.2</v>
      </c>
      <c r="J2" s="8">
        <f>[21]Sumary!Z10</f>
        <v>3.6</v>
      </c>
      <c r="K2" s="8">
        <f>[21]Sumary!AA10</f>
        <v>4</v>
      </c>
      <c r="L2" s="8">
        <f>[21]Sumary!AB10</f>
        <v>4.4000000000000004</v>
      </c>
      <c r="M2" s="8">
        <f>[21]Sumary!AC10</f>
        <v>4.8</v>
      </c>
    </row>
    <row r="3" spans="1:13" ht="20.100000000000001" customHeight="1" x14ac:dyDescent="0.2">
      <c r="A3" s="9"/>
      <c r="B3" s="10" t="s">
        <v>2</v>
      </c>
      <c r="C3" s="11">
        <f>[21]Sumary!S11</f>
        <v>31.496062992125985</v>
      </c>
      <c r="D3" s="11">
        <f>[21]Sumary!T11</f>
        <v>47.244094488188978</v>
      </c>
      <c r="E3" s="11">
        <f>[21]Sumary!U11</f>
        <v>62.99212598425197</v>
      </c>
      <c r="F3" s="11">
        <f>[21]Sumary!V11</f>
        <v>78.740157480314963</v>
      </c>
      <c r="G3" s="11">
        <f>[21]Sumary!W11</f>
        <v>94.488188976377955</v>
      </c>
      <c r="H3" s="12">
        <f>[21]Sumary!X11</f>
        <v>110.23622047244095</v>
      </c>
      <c r="I3" s="12">
        <f>[21]Sumary!Y11</f>
        <v>125.98425196850394</v>
      </c>
      <c r="J3" s="12">
        <f>[21]Sumary!Z11</f>
        <v>141.73228346456693</v>
      </c>
      <c r="K3" s="12">
        <f>[21]Sumary!AA11</f>
        <v>157.48031496062993</v>
      </c>
      <c r="L3" s="12">
        <f>[21]Sumary!AB11</f>
        <v>173.22834645669292</v>
      </c>
      <c r="M3" s="12">
        <f>[21]Sumary!AC11</f>
        <v>188.97637795275591</v>
      </c>
    </row>
    <row r="4" spans="1:13" ht="20.100000000000001" customHeight="1" x14ac:dyDescent="0.2">
      <c r="A4" s="13">
        <f>[21]Sumary!Q12</f>
        <v>0.8</v>
      </c>
      <c r="B4" s="14">
        <f>[21]Sumary!R12</f>
        <v>31.496062992125985</v>
      </c>
      <c r="C4" s="15">
        <f>'SlimLine Vertical C'!C4*(1-Sumary!$B$20)</f>
        <v>13.961051515151517</v>
      </c>
      <c r="D4" s="15">
        <f>'SlimLine Vertical C'!D4*(1-Sumary!$B$20)</f>
        <v>17.167560606060608</v>
      </c>
      <c r="E4" s="15">
        <f>'SlimLine Vertical C'!E4*(1-Sumary!$B$20)</f>
        <v>20.374069696969698</v>
      </c>
      <c r="F4" s="15">
        <f>'SlimLine Vertical C'!F4*(1-Sumary!$B$20)</f>
        <v>24.841468787878789</v>
      </c>
      <c r="G4" s="15">
        <f>'SlimLine Vertical C'!G4*(1-Sumary!$B$20)</f>
        <v>28.047977878787876</v>
      </c>
      <c r="H4" s="15">
        <f>'SlimLine Vertical C'!H4*(1-Sumary!$B$20)</f>
        <v>29.908429287878782</v>
      </c>
      <c r="I4" s="15">
        <f>'SlimLine Vertical C'!I4*(1-Sumary!$B$20)</f>
        <v>32.954612924242426</v>
      </c>
      <c r="J4" s="15">
        <f>'SlimLine Vertical C'!J4*(1-Sumary!$B$20)</f>
        <v>36.000796560606062</v>
      </c>
      <c r="K4" s="15">
        <f>'SlimLine Vertical C'!K4*(1-Sumary!$B$20)</f>
        <v>37.219946151515153</v>
      </c>
      <c r="L4" s="15">
        <f>'SlimLine Vertical C'!L4*(1-Sumary!$B$20)</f>
        <v>40.105804333333339</v>
      </c>
      <c r="M4" s="15">
        <f>'SlimLine Vertical C'!M4*(1-Sumary!$B$20)</f>
        <v>40.843977560606056</v>
      </c>
    </row>
    <row r="5" spans="1:13" ht="20.100000000000001" customHeight="1" x14ac:dyDescent="0.2">
      <c r="A5" s="13">
        <f>[21]Sumary!Q13</f>
        <v>1.2</v>
      </c>
      <c r="B5" s="14">
        <f>[21]Sumary!R13</f>
        <v>47.244094488188978</v>
      </c>
      <c r="C5" s="15">
        <f>'SlimLine Vertical C'!C5*(1-Sumary!$B$20)</f>
        <v>15.131004761904762</v>
      </c>
      <c r="D5" s="15">
        <f>'SlimLine Vertical C'!D5*(1-Sumary!$B$20)</f>
        <v>18.922490476190475</v>
      </c>
      <c r="E5" s="15">
        <f>'SlimLine Vertical C'!E5*(1-Sumary!$B$20)</f>
        <v>22.713976190476188</v>
      </c>
      <c r="F5" s="15">
        <f>'SlimLine Vertical C'!F5*(1-Sumary!$B$20)</f>
        <v>27.766351904761905</v>
      </c>
      <c r="G5" s="15">
        <f>'SlimLine Vertical C'!G5*(1-Sumary!$B$20)</f>
        <v>31.557837619047618</v>
      </c>
      <c r="H5" s="15">
        <f>'SlimLine Vertical C'!H5*(1-Sumary!$B$20)</f>
        <v>33.798523833333327</v>
      </c>
      <c r="I5" s="15">
        <f>'SlimLine Vertical C'!I5*(1-Sumary!$B$20)</f>
        <v>37.400435261904761</v>
      </c>
      <c r="J5" s="15">
        <f>'SlimLine Vertical C'!J5*(1-Sumary!$B$20)</f>
        <v>41.002346690476188</v>
      </c>
      <c r="K5" s="15">
        <f>'SlimLine Vertical C'!K5*(1-Sumary!$B$20)</f>
        <v>42.484735761904766</v>
      </c>
      <c r="L5" s="15">
        <f>'SlimLine Vertical C'!L5*(1-Sumary!$B$20)</f>
        <v>45.897072904761906</v>
      </c>
      <c r="M5" s="15">
        <f>'SlimLine Vertical C'!M5*(1-Sumary!$B$20)</f>
        <v>46.810739119047618</v>
      </c>
    </row>
    <row r="6" spans="1:13" ht="20.100000000000001" customHeight="1" x14ac:dyDescent="0.2">
      <c r="A6" s="13">
        <f>[21]Sumary!Q14</f>
        <v>1.6</v>
      </c>
      <c r="B6" s="14">
        <f>[21]Sumary!R14</f>
        <v>62.99212598425197</v>
      </c>
      <c r="C6" s="15">
        <f>'SlimLine Vertical C'!C6*(1-Sumary!$B$20)</f>
        <v>16.300958008658011</v>
      </c>
      <c r="D6" s="15">
        <f>'SlimLine Vertical C'!D6*(1-Sumary!$B$20)</f>
        <v>20.677420346320346</v>
      </c>
      <c r="E6" s="15">
        <f>'SlimLine Vertical C'!E6*(1-Sumary!$B$20)</f>
        <v>25.053882683982685</v>
      </c>
      <c r="F6" s="15">
        <f>'SlimLine Vertical C'!F6*(1-Sumary!$B$20)</f>
        <v>30.691235021645021</v>
      </c>
      <c r="G6" s="15">
        <f>'SlimLine Vertical C'!G6*(1-Sumary!$B$20)</f>
        <v>35.06769735930736</v>
      </c>
      <c r="H6" s="15">
        <f>'SlimLine Vertical C'!H6*(1-Sumary!$B$20)</f>
        <v>37.688618378787879</v>
      </c>
      <c r="I6" s="15">
        <f>'SlimLine Vertical C'!I6*(1-Sumary!$B$20)</f>
        <v>41.846257599567103</v>
      </c>
      <c r="J6" s="15">
        <f>'SlimLine Vertical C'!J6*(1-Sumary!$B$20)</f>
        <v>46.00389682034632</v>
      </c>
      <c r="K6" s="15">
        <f>'SlimLine Vertical C'!K6*(1-Sumary!$B$20)</f>
        <v>47.749525372294372</v>
      </c>
      <c r="L6" s="15">
        <f>'SlimLine Vertical C'!L6*(1-Sumary!$B$20)</f>
        <v>51.68834147619048</v>
      </c>
      <c r="M6" s="15">
        <f>'SlimLine Vertical C'!M6*(1-Sumary!$B$20)</f>
        <v>52.777500677489179</v>
      </c>
    </row>
    <row r="7" spans="1:13" ht="20.100000000000001" customHeight="1" x14ac:dyDescent="0.2">
      <c r="A7" s="13">
        <f>[21]Sumary!Q15</f>
        <v>2</v>
      </c>
      <c r="B7" s="14">
        <f>[21]Sumary!R15</f>
        <v>78.740157480314963</v>
      </c>
      <c r="C7" s="15">
        <f>'SlimLine Vertical C'!C7*(1-Sumary!$B$20)</f>
        <v>17.470911255411259</v>
      </c>
      <c r="D7" s="15">
        <f>'SlimLine Vertical C'!D7*(1-Sumary!$B$20)</f>
        <v>22.432350216450217</v>
      </c>
      <c r="E7" s="15">
        <f>'SlimLine Vertical C'!E7*(1-Sumary!$B$20)</f>
        <v>27.393789177489182</v>
      </c>
      <c r="F7" s="15">
        <f>'SlimLine Vertical C'!F7*(1-Sumary!$B$20)</f>
        <v>33.616118138528144</v>
      </c>
      <c r="G7" s="15">
        <f>'SlimLine Vertical C'!G7*(1-Sumary!$B$20)</f>
        <v>38.577557099567102</v>
      </c>
      <c r="H7" s="15">
        <f>'SlimLine Vertical C'!H7*(1-Sumary!$B$20)</f>
        <v>41.578712924242424</v>
      </c>
      <c r="I7" s="15">
        <f>'SlimLine Vertical C'!I7*(1-Sumary!$B$20)</f>
        <v>46.292079937229438</v>
      </c>
      <c r="J7" s="15">
        <f>'SlimLine Vertical C'!J7*(1-Sumary!$B$20)</f>
        <v>51.005446950216452</v>
      </c>
      <c r="K7" s="15">
        <f>'SlimLine Vertical C'!K7*(1-Sumary!$B$20)</f>
        <v>53.014314982683992</v>
      </c>
      <c r="L7" s="15">
        <f>'SlimLine Vertical C'!L7*(1-Sumary!$B$20)</f>
        <v>57.479610047619047</v>
      </c>
      <c r="M7" s="15">
        <f>'SlimLine Vertical C'!M7*(1-Sumary!$B$20)</f>
        <v>58.744262235930741</v>
      </c>
    </row>
    <row r="8" spans="1:13" ht="20.100000000000001" customHeight="1" x14ac:dyDescent="0.2">
      <c r="A8" s="13">
        <f>[21]Sumary!Q16</f>
        <v>2.4</v>
      </c>
      <c r="B8" s="14">
        <f>[21]Sumary!R16</f>
        <v>94.488188976377955</v>
      </c>
      <c r="C8" s="15">
        <f>'SlimLine Vertical C'!C8*(1-Sumary!$B$20)</f>
        <v>18.640864502164504</v>
      </c>
      <c r="D8" s="15">
        <f>'SlimLine Vertical C'!D8*(1-Sumary!$B$20)</f>
        <v>24.187280086580088</v>
      </c>
      <c r="E8" s="15">
        <f>'SlimLine Vertical C'!E8*(1-Sumary!$B$20)</f>
        <v>29.733695670995672</v>
      </c>
      <c r="F8" s="15">
        <f>'SlimLine Vertical C'!F8*(1-Sumary!$B$20)</f>
        <v>36.54100125541126</v>
      </c>
      <c r="G8" s="15">
        <f>'SlimLine Vertical C'!G8*(1-Sumary!$B$20)</f>
        <v>42.087416839826844</v>
      </c>
      <c r="H8" s="15">
        <f>'SlimLine Vertical C'!H8*(1-Sumary!$B$20)</f>
        <v>45.468807469696962</v>
      </c>
      <c r="I8" s="15">
        <f>'SlimLine Vertical C'!I8*(1-Sumary!$B$20)</f>
        <v>50.737902274891766</v>
      </c>
      <c r="J8" s="15">
        <f>'SlimLine Vertical C'!J8*(1-Sumary!$B$20)</f>
        <v>56.006997080086585</v>
      </c>
      <c r="K8" s="15">
        <f>'SlimLine Vertical C'!K8*(1-Sumary!$B$20)</f>
        <v>58.279104593073605</v>
      </c>
      <c r="L8" s="15">
        <f>'SlimLine Vertical C'!L8*(1-Sumary!$B$20)</f>
        <v>63.270878619047629</v>
      </c>
      <c r="M8" s="15">
        <f>'SlimLine Vertical C'!M8*(1-Sumary!$B$20)</f>
        <v>64.711023794372295</v>
      </c>
    </row>
    <row r="9" spans="1:13" ht="20.100000000000001" customHeight="1" x14ac:dyDescent="0.2">
      <c r="A9" s="13">
        <f>[21]Sumary!Q17</f>
        <v>2.8</v>
      </c>
      <c r="B9" s="14">
        <f>[21]Sumary!R17</f>
        <v>110.23622047244095</v>
      </c>
      <c r="C9" s="15">
        <f>'SlimLine Vertical C'!C9*(1-Sumary!$B$20)</f>
        <v>19.810817748917749</v>
      </c>
      <c r="D9" s="15">
        <f>'SlimLine Vertical C'!D9*(1-Sumary!$B$20)</f>
        <v>25.942209956709959</v>
      </c>
      <c r="E9" s="15">
        <f>'SlimLine Vertical C'!E9*(1-Sumary!$B$20)</f>
        <v>32.073602164502169</v>
      </c>
      <c r="F9" s="15">
        <f>'SlimLine Vertical C'!F9*(1-Sumary!$B$20)</f>
        <v>39.465884372294376</v>
      </c>
      <c r="G9" s="15">
        <f>'SlimLine Vertical C'!G9*(1-Sumary!$B$20)</f>
        <v>45.597276580086579</v>
      </c>
      <c r="H9" s="15">
        <f>'SlimLine Vertical C'!H9*(1-Sumary!$B$20)</f>
        <v>49.358902015151507</v>
      </c>
      <c r="I9" s="15">
        <f>'SlimLine Vertical C'!I9*(1-Sumary!$B$20)</f>
        <v>55.183724612554116</v>
      </c>
      <c r="J9" s="15">
        <f>'SlimLine Vertical C'!J9*(1-Sumary!$B$20)</f>
        <v>61.00854720995671</v>
      </c>
      <c r="K9" s="15">
        <f>'SlimLine Vertical C'!K9*(1-Sumary!$B$20)</f>
        <v>63.543894203463196</v>
      </c>
      <c r="L9" s="15">
        <f>'SlimLine Vertical C'!L9*(1-Sumary!$B$20)</f>
        <v>69.062147190476182</v>
      </c>
      <c r="M9" s="15">
        <f>'SlimLine Vertical C'!M9*(1-Sumary!$B$20)</f>
        <v>70.677785352813828</v>
      </c>
    </row>
    <row r="10" spans="1:13" ht="20.100000000000001" customHeight="1" x14ac:dyDescent="0.2">
      <c r="A10" s="13">
        <f>[21]Sumary!Q18</f>
        <v>3.2</v>
      </c>
      <c r="B10" s="14">
        <f>[21]Sumary!R18</f>
        <v>125.98425196850394</v>
      </c>
      <c r="C10" s="15">
        <f>'SlimLine Vertical C'!C10*(1-Sumary!$B$20)</f>
        <v>20.980770995671001</v>
      </c>
      <c r="D10" s="15">
        <f>'SlimLine Vertical C'!D10*(1-Sumary!$B$20)</f>
        <v>27.69713982683983</v>
      </c>
      <c r="E10" s="15">
        <f>'SlimLine Vertical C'!E10*(1-Sumary!$B$20)</f>
        <v>34.413508658008666</v>
      </c>
      <c r="F10" s="15">
        <f>'SlimLine Vertical C'!F10*(1-Sumary!$B$20)</f>
        <v>42.390767489177499</v>
      </c>
      <c r="G10" s="15">
        <f>'SlimLine Vertical C'!G10*(1-Sumary!$B$20)</f>
        <v>49.107136320346321</v>
      </c>
      <c r="H10" s="15">
        <f>'SlimLine Vertical C'!H10*(1-Sumary!$B$20)</f>
        <v>53.248996560606059</v>
      </c>
      <c r="I10" s="15">
        <f>'SlimLine Vertical C'!I10*(1-Sumary!$B$20)</f>
        <v>59.629546950216451</v>
      </c>
      <c r="J10" s="15">
        <f>'SlimLine Vertical C'!J10*(1-Sumary!$B$20)</f>
        <v>66.010097339826828</v>
      </c>
      <c r="K10" s="15">
        <f>'SlimLine Vertical C'!K10*(1-Sumary!$B$20)</f>
        <v>68.808683813852824</v>
      </c>
      <c r="L10" s="15">
        <f>'SlimLine Vertical C'!L10*(1-Sumary!$B$20)</f>
        <v>74.85341576190477</v>
      </c>
      <c r="M10" s="15">
        <f>'SlimLine Vertical C'!M10*(1-Sumary!$B$20)</f>
        <v>76.644546911255404</v>
      </c>
    </row>
    <row r="11" spans="1:13" ht="20.100000000000001" customHeight="1" x14ac:dyDescent="0.2">
      <c r="A11" s="17">
        <f>[21]Sumary!Q19</f>
        <v>3.6</v>
      </c>
      <c r="B11" s="18">
        <f>[21]Sumary!R19</f>
        <v>141.73228346456693</v>
      </c>
      <c r="C11" s="15">
        <f>'SlimLine Vertical C'!C11*(1-Sumary!$B$20)</f>
        <v>22.150724242424246</v>
      </c>
      <c r="D11" s="15">
        <f>'SlimLine Vertical C'!D11*(1-Sumary!$B$20)</f>
        <v>29.452069696969701</v>
      </c>
      <c r="E11" s="15">
        <f>'SlimLine Vertical C'!E11*(1-Sumary!$B$20)</f>
        <v>36.753415151515156</v>
      </c>
      <c r="F11" s="15">
        <f>'SlimLine Vertical C'!F11*(1-Sumary!$B$20)</f>
        <v>45.315650606060608</v>
      </c>
      <c r="G11" s="15">
        <f>'SlimLine Vertical C'!G11*(1-Sumary!$B$20)</f>
        <v>52.616996060606063</v>
      </c>
      <c r="H11" s="15">
        <f>'SlimLine Vertical C'!H11*(1-Sumary!$B$20)</f>
        <v>57.139091106060604</v>
      </c>
      <c r="I11" s="15">
        <f>'SlimLine Vertical C'!I11*(1-Sumary!$B$20)</f>
        <v>64.075369287878772</v>
      </c>
      <c r="J11" s="15">
        <f>'SlimLine Vertical C'!J11*(1-Sumary!$B$20)</f>
        <v>71.011647469696982</v>
      </c>
      <c r="K11" s="15">
        <f>'SlimLine Vertical C'!K11*(1-Sumary!$B$20)</f>
        <v>74.073473424242422</v>
      </c>
      <c r="L11" s="15">
        <f>'SlimLine Vertical C'!L11*(1-Sumary!$B$20)</f>
        <v>80.644684333333331</v>
      </c>
      <c r="M11" s="15">
        <f>'SlimLine Vertical C'!M11*(1-Sumary!$B$20)</f>
        <v>82.611308469696965</v>
      </c>
    </row>
    <row r="12" spans="1:13" ht="20.100000000000001" customHeight="1" x14ac:dyDescent="0.2">
      <c r="A12" s="17">
        <f>[21]Sumary!Q20</f>
        <v>4</v>
      </c>
      <c r="B12" s="18">
        <f>[21]Sumary!R20</f>
        <v>157.48031496062993</v>
      </c>
      <c r="C12" s="15">
        <f>'SlimLine Vertical C'!C12*(1-Sumary!$B$20)</f>
        <v>23.320677489177491</v>
      </c>
      <c r="D12" s="15">
        <f>'SlimLine Vertical C'!D12*(1-Sumary!$B$20)</f>
        <v>31.206999567099565</v>
      </c>
      <c r="E12" s="15">
        <f>'SlimLine Vertical C'!E12*(1-Sumary!$B$20)</f>
        <v>39.093321645021639</v>
      </c>
      <c r="F12" s="15">
        <f>'SlimLine Vertical C'!F12*(1-Sumary!$B$20)</f>
        <v>48.240533722943724</v>
      </c>
      <c r="G12" s="15">
        <f>'SlimLine Vertical C'!G12*(1-Sumary!$B$20)</f>
        <v>56.126855800865798</v>
      </c>
      <c r="H12" s="15">
        <f>'SlimLine Vertical C'!H12*(1-Sumary!$B$20)</f>
        <v>61.029185651515135</v>
      </c>
      <c r="I12" s="15">
        <f>'SlimLine Vertical C'!I12*(1-Sumary!$B$20)</f>
        <v>68.521191625541093</v>
      </c>
      <c r="J12" s="15">
        <f>'SlimLine Vertical C'!J12*(1-Sumary!$B$20)</f>
        <v>76.013197599567093</v>
      </c>
      <c r="K12" s="15">
        <f>'SlimLine Vertical C'!K12*(1-Sumary!$B$20)</f>
        <v>79.338263034632035</v>
      </c>
      <c r="L12" s="15">
        <f>'SlimLine Vertical C'!L12*(1-Sumary!$B$20)</f>
        <v>86.435952904761905</v>
      </c>
      <c r="M12" s="15">
        <f>'SlimLine Vertical C'!M12*(1-Sumary!$B$20)</f>
        <v>88.578070028138512</v>
      </c>
    </row>
    <row r="13" spans="1:13" ht="20.100000000000001" customHeight="1" x14ac:dyDescent="0.2">
      <c r="A13" s="21" t="s">
        <v>3</v>
      </c>
      <c r="B13" s="19"/>
      <c r="C13" s="19"/>
      <c r="D13" s="19"/>
      <c r="E13" s="22"/>
      <c r="F13" s="19"/>
      <c r="H13" s="19"/>
      <c r="I13" s="19"/>
      <c r="J13" s="19"/>
      <c r="K13" s="20"/>
      <c r="L13" s="20"/>
    </row>
    <row r="14" spans="1:13" ht="20.100000000000001" customHeight="1" x14ac:dyDescent="0.2">
      <c r="A14" s="500" t="s">
        <v>1</v>
      </c>
      <c r="B14" s="502"/>
      <c r="C14" s="24">
        <f>[21]Sumary!S10</f>
        <v>0.8</v>
      </c>
      <c r="D14" s="24">
        <f>[21]Sumary!T10</f>
        <v>1.2</v>
      </c>
      <c r="E14" s="24">
        <f>[21]Sumary!U10</f>
        <v>1.6</v>
      </c>
      <c r="F14" s="24">
        <f>[21]Sumary!V10</f>
        <v>2</v>
      </c>
      <c r="G14" s="24">
        <f>[21]Sumary!W10</f>
        <v>2.4</v>
      </c>
      <c r="H14" s="25">
        <f>[21]Sumary!X10</f>
        <v>2.8</v>
      </c>
      <c r="I14" s="25">
        <f>[21]Sumary!Y10</f>
        <v>3.2</v>
      </c>
      <c r="J14" s="25">
        <f>[21]Sumary!Z10</f>
        <v>3.6</v>
      </c>
      <c r="K14" s="25">
        <f>[21]Sumary!AA10</f>
        <v>4</v>
      </c>
      <c r="L14" s="25">
        <f>[21]Sumary!AB10</f>
        <v>4.4000000000000004</v>
      </c>
      <c r="M14" s="25">
        <f>[21]Sumary!AC10</f>
        <v>4.8</v>
      </c>
    </row>
    <row r="15" spans="1:13" ht="20.100000000000001" customHeight="1" x14ac:dyDescent="0.2">
      <c r="A15" s="9"/>
      <c r="B15" s="26" t="s">
        <v>2</v>
      </c>
      <c r="C15" s="27">
        <f>[21]Sumary!S11</f>
        <v>31.496062992125985</v>
      </c>
      <c r="D15" s="27">
        <f>[21]Sumary!T11</f>
        <v>47.244094488188978</v>
      </c>
      <c r="E15" s="27">
        <f>[21]Sumary!U11</f>
        <v>62.99212598425197</v>
      </c>
      <c r="F15" s="27">
        <f>[21]Sumary!V11</f>
        <v>78.740157480314963</v>
      </c>
      <c r="G15" s="27">
        <f>[21]Sumary!W11</f>
        <v>94.488188976377955</v>
      </c>
      <c r="H15" s="28">
        <f>[21]Sumary!X11</f>
        <v>110.23622047244095</v>
      </c>
      <c r="I15" s="28">
        <f>[21]Sumary!Y11</f>
        <v>125.98425196850394</v>
      </c>
      <c r="J15" s="28">
        <f>[21]Sumary!Z11</f>
        <v>141.73228346456693</v>
      </c>
      <c r="K15" s="28">
        <f>[21]Sumary!AA11</f>
        <v>157.48031496062993</v>
      </c>
      <c r="L15" s="28">
        <f>[21]Sumary!AB11</f>
        <v>173.22834645669292</v>
      </c>
      <c r="M15" s="28">
        <f>[21]Sumary!AC11</f>
        <v>188.97637795275591</v>
      </c>
    </row>
    <row r="16" spans="1:13" ht="20.100000000000001" customHeight="1" x14ac:dyDescent="0.2">
      <c r="A16" s="13">
        <f>[21]Sumary!Q12</f>
        <v>0.8</v>
      </c>
      <c r="B16" s="14">
        <f>[21]Sumary!R12</f>
        <v>31.496062992125985</v>
      </c>
      <c r="C16" s="15">
        <f>'SlimLine Vertical C'!C16*(1-Sumary!$B$20)</f>
        <v>15.753655151515156</v>
      </c>
      <c r="D16" s="15">
        <f>'SlimLine Vertical C'!D16*(1-Sumary!$B$20)</f>
        <v>19.85646606060606</v>
      </c>
      <c r="E16" s="15">
        <f>'SlimLine Vertical C'!E16*(1-Sumary!$B$20)</f>
        <v>23.959276969696973</v>
      </c>
      <c r="F16" s="15">
        <f>'SlimLine Vertical C'!F16*(1-Sumary!$B$20)</f>
        <v>29.322977878787881</v>
      </c>
      <c r="G16" s="15">
        <f>'SlimLine Vertical C'!G16*(1-Sumary!$B$20)</f>
        <v>33.425788787878787</v>
      </c>
      <c r="H16" s="15">
        <f>'SlimLine Vertical C'!H16*(1-Sumary!$B$20)</f>
        <v>35.868836378787876</v>
      </c>
      <c r="I16" s="15">
        <f>'SlimLine Vertical C'!I16*(1-Sumary!$B$20)</f>
        <v>39.766506742424241</v>
      </c>
      <c r="J16" s="15">
        <f>'SlimLine Vertical C'!J16*(1-Sumary!$B$20)</f>
        <v>43.664177106060613</v>
      </c>
      <c r="K16" s="15">
        <f>'SlimLine Vertical C'!K16*(1-Sumary!$B$20)</f>
        <v>45.286662515151519</v>
      </c>
      <c r="L16" s="15">
        <f>'SlimLine Vertical C'!L16*(1-Sumary!$B$20)</f>
        <v>48.979192333333337</v>
      </c>
      <c r="M16" s="15">
        <f>'SlimLine Vertical C'!M16*(1-Sumary!$B$20)</f>
        <v>49.986256106060601</v>
      </c>
    </row>
    <row r="17" spans="1:13" ht="20.100000000000001" customHeight="1" x14ac:dyDescent="0.2">
      <c r="A17" s="13">
        <f>[21]Sumary!Q13</f>
        <v>1.2</v>
      </c>
      <c r="B17" s="14">
        <f>[21]Sumary!R13</f>
        <v>47.244094488188978</v>
      </c>
      <c r="C17" s="15">
        <f>'SlimLine Vertical C'!C17*(1-Sumary!$B$20)</f>
        <v>17.724772034632039</v>
      </c>
      <c r="D17" s="15">
        <f>'SlimLine Vertical C'!D17*(1-Sumary!$B$20)</f>
        <v>22.813141385281391</v>
      </c>
      <c r="E17" s="15">
        <f>'SlimLine Vertical C'!E17*(1-Sumary!$B$20)</f>
        <v>27.901510735930735</v>
      </c>
      <c r="F17" s="15">
        <f>'SlimLine Vertical C'!F17*(1-Sumary!$B$20)</f>
        <v>34.25077008658009</v>
      </c>
      <c r="G17" s="15">
        <f>'SlimLine Vertical C'!G17*(1-Sumary!$B$20)</f>
        <v>39.339139437229434</v>
      </c>
      <c r="H17" s="15">
        <f>'SlimLine Vertical C'!H17*(1-Sumary!$B$20)</f>
        <v>42.422800015151509</v>
      </c>
      <c r="I17" s="15">
        <f>'SlimLine Vertical C'!I17*(1-Sumary!$B$20)</f>
        <v>47.2567508982684</v>
      </c>
      <c r="J17" s="15">
        <f>'SlimLine Vertical C'!J17*(1-Sumary!$B$20)</f>
        <v>52.090701781385292</v>
      </c>
      <c r="K17" s="15">
        <f>'SlimLine Vertical C'!K17*(1-Sumary!$B$20)</f>
        <v>54.156688489177498</v>
      </c>
      <c r="L17" s="15">
        <f>'SlimLine Vertical C'!L17*(1-Sumary!$B$20)</f>
        <v>58.736220904761907</v>
      </c>
      <c r="M17" s="15">
        <f>'SlimLine Vertical C'!M17*(1-Sumary!$B$20)</f>
        <v>60.038952209956705</v>
      </c>
    </row>
    <row r="18" spans="1:13" ht="20.100000000000001" customHeight="1" x14ac:dyDescent="0.2">
      <c r="A18" s="13">
        <f>[21]Sumary!Q14</f>
        <v>1.6</v>
      </c>
      <c r="B18" s="14">
        <f>[21]Sumary!R14</f>
        <v>62.99212598425197</v>
      </c>
      <c r="C18" s="15">
        <f>'SlimLine Vertical C'!C18*(1-Sumary!$B$20)</f>
        <v>19.69588891774892</v>
      </c>
      <c r="D18" s="15">
        <f>'SlimLine Vertical C'!D18*(1-Sumary!$B$20)</f>
        <v>25.769816709956714</v>
      </c>
      <c r="E18" s="15">
        <f>'SlimLine Vertical C'!E18*(1-Sumary!$B$20)</f>
        <v>31.843744502164505</v>
      </c>
      <c r="F18" s="15">
        <f>'SlimLine Vertical C'!F18*(1-Sumary!$B$20)</f>
        <v>39.178562294372298</v>
      </c>
      <c r="G18" s="15">
        <f>'SlimLine Vertical C'!G18*(1-Sumary!$B$20)</f>
        <v>45.252490086580089</v>
      </c>
      <c r="H18" s="15">
        <f>'SlimLine Vertical C'!H18*(1-Sumary!$B$20)</f>
        <v>48.976763651515149</v>
      </c>
      <c r="I18" s="15">
        <f>'SlimLine Vertical C'!I18*(1-Sumary!$B$20)</f>
        <v>54.74699505411256</v>
      </c>
      <c r="J18" s="15">
        <f>'SlimLine Vertical C'!J18*(1-Sumary!$B$20)</f>
        <v>60.51722645670997</v>
      </c>
      <c r="K18" s="15">
        <f>'SlimLine Vertical C'!K18*(1-Sumary!$B$20)</f>
        <v>63.026714463203476</v>
      </c>
      <c r="L18" s="15">
        <f>'SlimLine Vertical C'!L18*(1-Sumary!$B$20)</f>
        <v>68.493249476190471</v>
      </c>
      <c r="M18" s="15">
        <f>'SlimLine Vertical C'!M18*(1-Sumary!$B$20)</f>
        <v>70.091648313852801</v>
      </c>
    </row>
    <row r="19" spans="1:13" ht="20.100000000000001" customHeight="1" x14ac:dyDescent="0.2">
      <c r="A19" s="13">
        <f>[21]Sumary!Q15</f>
        <v>2</v>
      </c>
      <c r="B19" s="14">
        <f>[21]Sumary!R15</f>
        <v>78.740157480314963</v>
      </c>
      <c r="C19" s="15">
        <f>'SlimLine Vertical C'!C19*(1-Sumary!$B$20)</f>
        <v>21.667005800865809</v>
      </c>
      <c r="D19" s="15">
        <f>'SlimLine Vertical C'!D19*(1-Sumary!$B$20)</f>
        <v>28.726492034632038</v>
      </c>
      <c r="E19" s="15">
        <f>'SlimLine Vertical C'!E19*(1-Sumary!$B$20)</f>
        <v>35.785978268398274</v>
      </c>
      <c r="F19" s="15">
        <f>'SlimLine Vertical C'!F19*(1-Sumary!$B$20)</f>
        <v>44.106354502164507</v>
      </c>
      <c r="G19" s="15">
        <f>'SlimLine Vertical C'!G19*(1-Sumary!$B$20)</f>
        <v>51.165840735930736</v>
      </c>
      <c r="H19" s="15">
        <f>'SlimLine Vertical C'!H19*(1-Sumary!$B$20)</f>
        <v>55.53072728787879</v>
      </c>
      <c r="I19" s="15">
        <f>'SlimLine Vertical C'!I19*(1-Sumary!$B$20)</f>
        <v>62.237239209956719</v>
      </c>
      <c r="J19" s="15">
        <f>'SlimLine Vertical C'!J19*(1-Sumary!$B$20)</f>
        <v>68.943751132034635</v>
      </c>
      <c r="K19" s="15">
        <f>'SlimLine Vertical C'!K19*(1-Sumary!$B$20)</f>
        <v>71.89674043722944</v>
      </c>
      <c r="L19" s="15">
        <f>'SlimLine Vertical C'!L19*(1-Sumary!$B$20)</f>
        <v>78.250278047619062</v>
      </c>
      <c r="M19" s="15">
        <f>'SlimLine Vertical C'!M19*(1-Sumary!$B$20)</f>
        <v>80.144344417748911</v>
      </c>
    </row>
    <row r="20" spans="1:13" ht="20.100000000000001" customHeight="1" x14ac:dyDescent="0.2">
      <c r="A20" s="13">
        <f>[21]Sumary!Q16</f>
        <v>2.4</v>
      </c>
      <c r="B20" s="14">
        <f>[21]Sumary!R16</f>
        <v>94.488188976377955</v>
      </c>
      <c r="C20" s="15">
        <f>'SlimLine Vertical C'!C20*(1-Sumary!$B$20)</f>
        <v>23.638122683982687</v>
      </c>
      <c r="D20" s="15">
        <f>'SlimLine Vertical C'!D20*(1-Sumary!$B$20)</f>
        <v>31.683167359307362</v>
      </c>
      <c r="E20" s="15">
        <f>'SlimLine Vertical C'!E20*(1-Sumary!$B$20)</f>
        <v>39.728212034632037</v>
      </c>
      <c r="F20" s="15">
        <f>'SlimLine Vertical C'!F20*(1-Sumary!$B$20)</f>
        <v>49.034146709956708</v>
      </c>
      <c r="G20" s="15">
        <f>'SlimLine Vertical C'!G20*(1-Sumary!$B$20)</f>
        <v>57.079191385281391</v>
      </c>
      <c r="H20" s="15">
        <f>'SlimLine Vertical C'!H20*(1-Sumary!$B$20)</f>
        <v>62.084690924242423</v>
      </c>
      <c r="I20" s="15">
        <f>'SlimLine Vertical C'!I20*(1-Sumary!$B$20)</f>
        <v>69.72748336580085</v>
      </c>
      <c r="J20" s="15">
        <f>'SlimLine Vertical C'!J20*(1-Sumary!$B$20)</f>
        <v>77.370275807359306</v>
      </c>
      <c r="K20" s="15">
        <f>'SlimLine Vertical C'!K20*(1-Sumary!$B$20)</f>
        <v>80.766766411255418</v>
      </c>
      <c r="L20" s="15">
        <f>'SlimLine Vertical C'!L20*(1-Sumary!$B$20)</f>
        <v>88.007306619047625</v>
      </c>
      <c r="M20" s="15">
        <f>'SlimLine Vertical C'!M20*(1-Sumary!$B$20)</f>
        <v>90.197040521645022</v>
      </c>
    </row>
    <row r="21" spans="1:13" ht="20.100000000000001" customHeight="1" x14ac:dyDescent="0.2">
      <c r="A21" s="13">
        <f>[21]Sumary!Q17</f>
        <v>2.8</v>
      </c>
      <c r="B21" s="14">
        <f>[21]Sumary!R17</f>
        <v>110.23622047244095</v>
      </c>
      <c r="C21" s="15">
        <f>'SlimLine Vertical C'!C21*(1-Sumary!$B$20)</f>
        <v>25.609239567099571</v>
      </c>
      <c r="D21" s="15">
        <f>'SlimLine Vertical C'!D21*(1-Sumary!$B$20)</f>
        <v>34.639842683982685</v>
      </c>
      <c r="E21" s="15">
        <f>'SlimLine Vertical C'!E21*(1-Sumary!$B$20)</f>
        <v>43.670445800865799</v>
      </c>
      <c r="F21" s="15">
        <f>'SlimLine Vertical C'!F21*(1-Sumary!$B$20)</f>
        <v>53.961938917748931</v>
      </c>
      <c r="G21" s="15">
        <f>'SlimLine Vertical C'!G21*(1-Sumary!$B$20)</f>
        <v>62.992542034632031</v>
      </c>
      <c r="H21" s="15">
        <f>'SlimLine Vertical C'!H21*(1-Sumary!$B$20)</f>
        <v>68.638654560606057</v>
      </c>
      <c r="I21" s="15">
        <f>'SlimLine Vertical C'!I21*(1-Sumary!$B$20)</f>
        <v>77.217727521645017</v>
      </c>
      <c r="J21" s="15">
        <f>'SlimLine Vertical C'!J21*(1-Sumary!$B$20)</f>
        <v>85.796800482683977</v>
      </c>
      <c r="K21" s="15">
        <f>'SlimLine Vertical C'!K21*(1-Sumary!$B$20)</f>
        <v>89.636792385281396</v>
      </c>
      <c r="L21" s="15">
        <f>'SlimLine Vertical C'!L21*(1-Sumary!$B$20)</f>
        <v>97.764335190476203</v>
      </c>
      <c r="M21" s="15">
        <f>'SlimLine Vertical C'!M21*(1-Sumary!$B$20)</f>
        <v>100.2497366255411</v>
      </c>
    </row>
    <row r="22" spans="1:13" ht="20.100000000000001" customHeight="1" x14ac:dyDescent="0.2">
      <c r="A22" s="13">
        <f>[21]Sumary!Q18</f>
        <v>3.2</v>
      </c>
      <c r="B22" s="14">
        <f>[21]Sumary!R18</f>
        <v>125.98425196850394</v>
      </c>
      <c r="C22" s="15">
        <f>'SlimLine Vertical C'!C22*(1-Sumary!$B$20)</f>
        <v>27.580356450216456</v>
      </c>
      <c r="D22" s="15">
        <f>'SlimLine Vertical C'!D22*(1-Sumary!$B$20)</f>
        <v>37.596518008658016</v>
      </c>
      <c r="E22" s="15">
        <f>'SlimLine Vertical C'!E22*(1-Sumary!$B$20)</f>
        <v>47.612679567099576</v>
      </c>
      <c r="F22" s="15">
        <f>'SlimLine Vertical C'!F22*(1-Sumary!$B$20)</f>
        <v>58.88973112554114</v>
      </c>
      <c r="G22" s="15">
        <f>'SlimLine Vertical C'!G22*(1-Sumary!$B$20)</f>
        <v>68.905892683982685</v>
      </c>
      <c r="H22" s="15">
        <f>'SlimLine Vertical C'!H22*(1-Sumary!$B$20)</f>
        <v>75.19261819696969</v>
      </c>
      <c r="I22" s="15">
        <f>'SlimLine Vertical C'!I22*(1-Sumary!$B$20)</f>
        <v>84.707971677489198</v>
      </c>
      <c r="J22" s="15">
        <f>'SlimLine Vertical C'!J22*(1-Sumary!$B$20)</f>
        <v>94.223325158008663</v>
      </c>
      <c r="K22" s="15">
        <f>'SlimLine Vertical C'!K22*(1-Sumary!$B$20)</f>
        <v>98.506818359307374</v>
      </c>
      <c r="L22" s="15">
        <f>'SlimLine Vertical C'!L22*(1-Sumary!$B$20)</f>
        <v>107.52136376190477</v>
      </c>
      <c r="M22" s="15">
        <f>'SlimLine Vertical C'!M22*(1-Sumary!$B$20)</f>
        <v>110.30243272943723</v>
      </c>
    </row>
    <row r="23" spans="1:13" ht="20.100000000000001" customHeight="1" x14ac:dyDescent="0.2">
      <c r="A23" s="17">
        <f>[21]Sumary!Q19</f>
        <v>3.6</v>
      </c>
      <c r="B23" s="18">
        <f>[21]Sumary!R19</f>
        <v>141.73228346456693</v>
      </c>
      <c r="C23" s="15">
        <f>'SlimLine Vertical C'!C23*(1-Sumary!$B$20)</f>
        <v>29.551473333333341</v>
      </c>
      <c r="D23" s="15">
        <f>'SlimLine Vertical C'!D23*(1-Sumary!$B$20)</f>
        <v>40.553193333333333</v>
      </c>
      <c r="E23" s="15">
        <f>'SlimLine Vertical C'!E23*(1-Sumary!$B$20)</f>
        <v>51.554913333333339</v>
      </c>
      <c r="F23" s="15">
        <f>'SlimLine Vertical C'!F23*(1-Sumary!$B$20)</f>
        <v>63.817523333333341</v>
      </c>
      <c r="G23" s="15">
        <f>'SlimLine Vertical C'!G23*(1-Sumary!$B$20)</f>
        <v>74.819243333333318</v>
      </c>
      <c r="H23" s="15">
        <f>'SlimLine Vertical C'!H23*(1-Sumary!$B$20)</f>
        <v>81.746581833333323</v>
      </c>
      <c r="I23" s="15">
        <f>'SlimLine Vertical C'!I23*(1-Sumary!$B$20)</f>
        <v>92.198215833333322</v>
      </c>
      <c r="J23" s="15">
        <f>'SlimLine Vertical C'!J23*(1-Sumary!$B$20)</f>
        <v>102.64984983333335</v>
      </c>
      <c r="K23" s="15">
        <f>'SlimLine Vertical C'!K23*(1-Sumary!$B$20)</f>
        <v>107.37684433333334</v>
      </c>
      <c r="L23" s="15">
        <f>'SlimLine Vertical C'!L23*(1-Sumary!$B$20)</f>
        <v>117.27839233333334</v>
      </c>
      <c r="M23" s="15">
        <f>'SlimLine Vertical C'!M23*(1-Sumary!$B$20)</f>
        <v>120.35512883333332</v>
      </c>
    </row>
    <row r="24" spans="1:13" ht="20.100000000000001" customHeight="1" x14ac:dyDescent="0.2">
      <c r="A24" s="17">
        <f>[21]Sumary!Q20</f>
        <v>4</v>
      </c>
      <c r="B24" s="18">
        <f>[21]Sumary!R20</f>
        <v>157.48031496062993</v>
      </c>
      <c r="C24" s="15">
        <f>'SlimLine Vertical C'!C24*(1-Sumary!$B$20)</f>
        <v>31.522590216450219</v>
      </c>
      <c r="D24" s="15">
        <f>'SlimLine Vertical C'!D24*(1-Sumary!$B$20)</f>
        <v>43.509868658008656</v>
      </c>
      <c r="E24" s="15">
        <f>'SlimLine Vertical C'!E24*(1-Sumary!$B$20)</f>
        <v>55.497147099567101</v>
      </c>
      <c r="F24" s="15">
        <f>'SlimLine Vertical C'!F24*(1-Sumary!$B$20)</f>
        <v>68.745315541125535</v>
      </c>
      <c r="G24" s="15">
        <f>'SlimLine Vertical C'!G24*(1-Sumary!$B$20)</f>
        <v>80.73259398268398</v>
      </c>
      <c r="H24" s="15">
        <f>'SlimLine Vertical C'!H24*(1-Sumary!$B$20)</f>
        <v>88.300545469696957</v>
      </c>
      <c r="I24" s="15">
        <f>'SlimLine Vertical C'!I24*(1-Sumary!$B$20)</f>
        <v>99.68845998917746</v>
      </c>
      <c r="J24" s="15">
        <f>'SlimLine Vertical C'!J24*(1-Sumary!$B$20)</f>
        <v>111.07637450865801</v>
      </c>
      <c r="K24" s="15">
        <f>'SlimLine Vertical C'!K24*(1-Sumary!$B$20)</f>
        <v>116.24687030735932</v>
      </c>
      <c r="L24" s="15">
        <f>'SlimLine Vertical C'!L24*(1-Sumary!$B$20)</f>
        <v>127.03542090476191</v>
      </c>
      <c r="M24" s="15">
        <f>'SlimLine Vertical C'!M24*(1-Sumary!$B$20)</f>
        <v>130.40782493722944</v>
      </c>
    </row>
    <row r="25" spans="1:13" ht="20.100000000000001" customHeight="1" x14ac:dyDescent="0.2">
      <c r="A25" s="1" t="s">
        <v>4</v>
      </c>
    </row>
    <row r="26" spans="1:13" ht="20.100000000000001" customHeight="1" x14ac:dyDescent="0.2">
      <c r="A26" s="500" t="s">
        <v>1</v>
      </c>
      <c r="B26" s="501"/>
      <c r="C26" s="7">
        <f>[21]Sumary!S10</f>
        <v>0.8</v>
      </c>
      <c r="D26" s="7">
        <f>[21]Sumary!T10</f>
        <v>1.2</v>
      </c>
      <c r="E26" s="7">
        <f>[21]Sumary!U10</f>
        <v>1.6</v>
      </c>
      <c r="F26" s="7">
        <f>[21]Sumary!V10</f>
        <v>2</v>
      </c>
      <c r="G26" s="7">
        <f>[21]Sumary!W10</f>
        <v>2.4</v>
      </c>
      <c r="H26" s="8">
        <f>[21]Sumary!X10</f>
        <v>2.8</v>
      </c>
      <c r="I26" s="8">
        <f>[21]Sumary!Y10</f>
        <v>3.2</v>
      </c>
      <c r="J26" s="8">
        <f>[21]Sumary!Z10</f>
        <v>3.6</v>
      </c>
      <c r="K26" s="8">
        <f>[21]Sumary!AA10</f>
        <v>4</v>
      </c>
      <c r="L26" s="8">
        <f>[21]Sumary!AB10</f>
        <v>4.4000000000000004</v>
      </c>
      <c r="M26" s="8">
        <f>[21]Sumary!AC10</f>
        <v>4.8</v>
      </c>
    </row>
    <row r="27" spans="1:13" ht="20.100000000000001" customHeight="1" x14ac:dyDescent="0.2">
      <c r="A27" s="9"/>
      <c r="B27" s="10" t="s">
        <v>2</v>
      </c>
      <c r="C27" s="11">
        <f>[21]Sumary!S11</f>
        <v>31.496062992125985</v>
      </c>
      <c r="D27" s="11">
        <f>[21]Sumary!T11</f>
        <v>47.244094488188978</v>
      </c>
      <c r="E27" s="11">
        <f>[21]Sumary!U11</f>
        <v>62.99212598425197</v>
      </c>
      <c r="F27" s="11">
        <f>[21]Sumary!V11</f>
        <v>78.740157480314963</v>
      </c>
      <c r="G27" s="11">
        <f>[21]Sumary!W11</f>
        <v>94.488188976377955</v>
      </c>
      <c r="H27" s="12">
        <f>[21]Sumary!X11</f>
        <v>110.23622047244095</v>
      </c>
      <c r="I27" s="12">
        <f>[21]Sumary!Y11</f>
        <v>125.98425196850394</v>
      </c>
      <c r="J27" s="12">
        <f>[21]Sumary!Z11</f>
        <v>141.73228346456693</v>
      </c>
      <c r="K27" s="12">
        <f>[21]Sumary!AA11</f>
        <v>157.48031496062993</v>
      </c>
      <c r="L27" s="12">
        <f>[21]Sumary!AB11</f>
        <v>173.22834645669292</v>
      </c>
      <c r="M27" s="12">
        <f>[21]Sumary!AC11</f>
        <v>188.97637795275591</v>
      </c>
    </row>
    <row r="28" spans="1:13" ht="20.100000000000001" customHeight="1" x14ac:dyDescent="0.2">
      <c r="A28" s="13">
        <f>[21]Sumary!Q12</f>
        <v>0.8</v>
      </c>
      <c r="B28" s="14">
        <f>[21]Sumary!R12</f>
        <v>31.496062992125985</v>
      </c>
      <c r="C28" s="15">
        <f>'SlimLine Vertical C'!C28*(1-Sumary!$B$20)</f>
        <v>17.233264502164502</v>
      </c>
      <c r="D28" s="15">
        <f>'SlimLine Vertical C'!D28*(1-Sumary!$B$20)</f>
        <v>22.075880086580092</v>
      </c>
      <c r="E28" s="15">
        <f>'SlimLine Vertical C'!E28*(1-Sumary!$B$20)</f>
        <v>26.918495670995675</v>
      </c>
      <c r="F28" s="15">
        <f>'SlimLine Vertical C'!F28*(1-Sumary!$B$20)</f>
        <v>33.022001255411261</v>
      </c>
      <c r="G28" s="15">
        <f>'SlimLine Vertical C'!G28*(1-Sumary!$B$20)</f>
        <v>37.864616839826837</v>
      </c>
      <c r="H28" s="15">
        <f>'SlimLine Vertical C'!H28*(1-Sumary!$B$20)</f>
        <v>40.788537469696962</v>
      </c>
      <c r="I28" s="15">
        <f>'SlimLine Vertical C'!I28*(1-Sumary!$B$20)</f>
        <v>45.389022274891772</v>
      </c>
      <c r="J28" s="15">
        <f>'SlimLine Vertical C'!J28*(1-Sumary!$B$20)</f>
        <v>49.989507080086575</v>
      </c>
      <c r="K28" s="15">
        <f>'SlimLine Vertical C'!K28*(1-Sumary!$B$20)</f>
        <v>51.944904593073595</v>
      </c>
      <c r="L28" s="15">
        <f>'SlimLine Vertical C'!L28*(1-Sumary!$B$20)</f>
        <v>56.303258619047618</v>
      </c>
      <c r="M28" s="15">
        <f>'SlimLine Vertical C'!M28*(1-Sumary!$B$20)</f>
        <v>57.532263794372291</v>
      </c>
    </row>
    <row r="29" spans="1:13" ht="20.100000000000001" customHeight="1" x14ac:dyDescent="0.2">
      <c r="A29" s="13">
        <f>[21]Sumary!Q13</f>
        <v>1.2</v>
      </c>
      <c r="B29" s="14">
        <f>[21]Sumary!R13</f>
        <v>47.244094488188978</v>
      </c>
      <c r="C29" s="15">
        <f>'SlimLine Vertical C'!C29*(1-Sumary!$B$20)</f>
        <v>19.865659307359309</v>
      </c>
      <c r="D29" s="15">
        <f>'SlimLine Vertical C'!D29*(1-Sumary!$B$20)</f>
        <v>26.024472294372295</v>
      </c>
      <c r="E29" s="15">
        <f>'SlimLine Vertical C'!E29*(1-Sumary!$B$20)</f>
        <v>32.183285281385281</v>
      </c>
      <c r="F29" s="15">
        <f>'SlimLine Vertical C'!F29*(1-Sumary!$B$20)</f>
        <v>39.602988268398271</v>
      </c>
      <c r="G29" s="15">
        <f>'SlimLine Vertical C'!G29*(1-Sumary!$B$20)</f>
        <v>45.76180125541125</v>
      </c>
      <c r="H29" s="15">
        <f>'SlimLine Vertical C'!H29*(1-Sumary!$B$20)</f>
        <v>49.541250196969699</v>
      </c>
      <c r="I29" s="15">
        <f>'SlimLine Vertical C'!I29*(1-Sumary!$B$20)</f>
        <v>55.39212253463203</v>
      </c>
      <c r="J29" s="15">
        <f>'SlimLine Vertical C'!J29*(1-Sumary!$B$20)</f>
        <v>61.242994872294375</v>
      </c>
      <c r="K29" s="15">
        <f>'SlimLine Vertical C'!K29*(1-Sumary!$B$20)</f>
        <v>63.790681216450224</v>
      </c>
      <c r="L29" s="15">
        <f>'SlimLine Vertical C'!L29*(1-Sumary!$B$20)</f>
        <v>69.333612904761893</v>
      </c>
      <c r="M29" s="15">
        <f>'SlimLine Vertical C'!M29*(1-Sumary!$B$20)</f>
        <v>70.957477300865776</v>
      </c>
    </row>
    <row r="30" spans="1:13" ht="20.100000000000001" customHeight="1" x14ac:dyDescent="0.2">
      <c r="A30" s="13">
        <f>[21]Sumary!Q14</f>
        <v>1.6</v>
      </c>
      <c r="B30" s="14">
        <f>[21]Sumary!R14</f>
        <v>62.99212598425197</v>
      </c>
      <c r="C30" s="15">
        <f>'SlimLine Vertical C'!C30*(1-Sumary!$B$20)</f>
        <v>22.498054112554115</v>
      </c>
      <c r="D30" s="15">
        <f>'SlimLine Vertical C'!D30*(1-Sumary!$B$20)</f>
        <v>29.973064502164505</v>
      </c>
      <c r="E30" s="15">
        <f>'SlimLine Vertical C'!E30*(1-Sumary!$B$20)</f>
        <v>37.448074891774901</v>
      </c>
      <c r="F30" s="15">
        <f>'SlimLine Vertical C'!F30*(1-Sumary!$B$20)</f>
        <v>46.18397528138528</v>
      </c>
      <c r="G30" s="15">
        <f>'SlimLine Vertical C'!G30*(1-Sumary!$B$20)</f>
        <v>53.658985670995669</v>
      </c>
      <c r="H30" s="15">
        <f>'SlimLine Vertical C'!H30*(1-Sumary!$B$20)</f>
        <v>58.293962924242422</v>
      </c>
      <c r="I30" s="15">
        <f>'SlimLine Vertical C'!I30*(1-Sumary!$B$20)</f>
        <v>65.395222794372287</v>
      </c>
      <c r="J30" s="15">
        <f>'SlimLine Vertical C'!J30*(1-Sumary!$B$20)</f>
        <v>72.496482664502167</v>
      </c>
      <c r="K30" s="15">
        <f>'SlimLine Vertical C'!K30*(1-Sumary!$B$20)</f>
        <v>75.636457839826846</v>
      </c>
      <c r="L30" s="15">
        <f>'SlimLine Vertical C'!L30*(1-Sumary!$B$20)</f>
        <v>82.363967190476188</v>
      </c>
      <c r="M30" s="15">
        <f>'SlimLine Vertical C'!M30*(1-Sumary!$B$20)</f>
        <v>84.382690807359296</v>
      </c>
    </row>
    <row r="31" spans="1:13" ht="20.100000000000001" customHeight="1" x14ac:dyDescent="0.2">
      <c r="A31" s="13">
        <f>[21]Sumary!Q15</f>
        <v>2</v>
      </c>
      <c r="B31" s="14">
        <f>[21]Sumary!R15</f>
        <v>78.740157480314963</v>
      </c>
      <c r="C31" s="15">
        <f>'SlimLine Vertical C'!C31*(1-Sumary!$B$20)</f>
        <v>25.130448917748922</v>
      </c>
      <c r="D31" s="15">
        <f>'SlimLine Vertical C'!D31*(1-Sumary!$B$20)</f>
        <v>33.921656709956707</v>
      </c>
      <c r="E31" s="15">
        <f>'SlimLine Vertical C'!E31*(1-Sumary!$B$20)</f>
        <v>42.712864502164507</v>
      </c>
      <c r="F31" s="15">
        <f>'SlimLine Vertical C'!F31*(1-Sumary!$B$20)</f>
        <v>52.764962294372296</v>
      </c>
      <c r="G31" s="15">
        <f>'SlimLine Vertical C'!G31*(1-Sumary!$B$20)</f>
        <v>61.556170086580074</v>
      </c>
      <c r="H31" s="15">
        <f>'SlimLine Vertical C'!H31*(1-Sumary!$B$20)</f>
        <v>67.046675651515159</v>
      </c>
      <c r="I31" s="15">
        <f>'SlimLine Vertical C'!I31*(1-Sumary!$B$20)</f>
        <v>75.398323054112538</v>
      </c>
      <c r="J31" s="15">
        <f>'SlimLine Vertical C'!J31*(1-Sumary!$B$20)</f>
        <v>83.74997045670996</v>
      </c>
      <c r="K31" s="15">
        <f>'SlimLine Vertical C'!K31*(1-Sumary!$B$20)</f>
        <v>87.482234463203469</v>
      </c>
      <c r="L31" s="15">
        <f>'SlimLine Vertical C'!L31*(1-Sumary!$B$20)</f>
        <v>95.394321476190498</v>
      </c>
      <c r="M31" s="15">
        <f>'SlimLine Vertical C'!M31*(1-Sumary!$B$20)</f>
        <v>97.807904313852802</v>
      </c>
    </row>
    <row r="32" spans="1:13" ht="20.100000000000001" customHeight="1" x14ac:dyDescent="0.2">
      <c r="A32" s="13">
        <f>[21]Sumary!Q16</f>
        <v>2.4</v>
      </c>
      <c r="B32" s="14">
        <f>[21]Sumary!R16</f>
        <v>94.488188976377955</v>
      </c>
      <c r="C32" s="15">
        <f>'SlimLine Vertical C'!C32*(1-Sumary!$B$20)</f>
        <v>27.762843722943728</v>
      </c>
      <c r="D32" s="15">
        <f>'SlimLine Vertical C'!D32*(1-Sumary!$B$20)</f>
        <v>37.870248917748917</v>
      </c>
      <c r="E32" s="15">
        <f>'SlimLine Vertical C'!E32*(1-Sumary!$B$20)</f>
        <v>47.977654112554113</v>
      </c>
      <c r="F32" s="15">
        <f>'SlimLine Vertical C'!F32*(1-Sumary!$B$20)</f>
        <v>59.345949307359312</v>
      </c>
      <c r="G32" s="15">
        <f>'SlimLine Vertical C'!G32*(1-Sumary!$B$20)</f>
        <v>69.453354502164487</v>
      </c>
      <c r="H32" s="15">
        <f>'SlimLine Vertical C'!H32*(1-Sumary!$B$20)</f>
        <v>75.799388378787867</v>
      </c>
      <c r="I32" s="15">
        <f>'SlimLine Vertical C'!I32*(1-Sumary!$B$20)</f>
        <v>85.401423313852803</v>
      </c>
      <c r="J32" s="15">
        <f>'SlimLine Vertical C'!J32*(1-Sumary!$B$20)</f>
        <v>95.003458248917752</v>
      </c>
      <c r="K32" s="15">
        <f>'SlimLine Vertical C'!K32*(1-Sumary!$B$20)</f>
        <v>99.328011086580076</v>
      </c>
      <c r="L32" s="15">
        <f>'SlimLine Vertical C'!L32*(1-Sumary!$B$20)</f>
        <v>108.42467576190477</v>
      </c>
      <c r="M32" s="15">
        <f>'SlimLine Vertical C'!M32*(1-Sumary!$B$20)</f>
        <v>111.23311782034631</v>
      </c>
    </row>
    <row r="33" spans="1:13" ht="20.100000000000001" customHeight="1" x14ac:dyDescent="0.2">
      <c r="A33" s="13">
        <f>[21]Sumary!Q17</f>
        <v>2.8</v>
      </c>
      <c r="B33" s="14">
        <f>[21]Sumary!R17</f>
        <v>110.23622047244095</v>
      </c>
      <c r="C33" s="15">
        <f>'SlimLine Vertical C'!C33*(1-Sumary!$B$20)</f>
        <v>30.395238528138528</v>
      </c>
      <c r="D33" s="15">
        <f>'SlimLine Vertical C'!D33*(1-Sumary!$B$20)</f>
        <v>41.818841125541127</v>
      </c>
      <c r="E33" s="15">
        <f>'SlimLine Vertical C'!E33*(1-Sumary!$B$20)</f>
        <v>53.242443722943726</v>
      </c>
      <c r="F33" s="15">
        <f>'SlimLine Vertical C'!F33*(1-Sumary!$B$20)</f>
        <v>65.926936320346314</v>
      </c>
      <c r="G33" s="15">
        <f>'SlimLine Vertical C'!G33*(1-Sumary!$B$20)</f>
        <v>77.350538917748921</v>
      </c>
      <c r="H33" s="15">
        <f>'SlimLine Vertical C'!H33*(1-Sumary!$B$20)</f>
        <v>84.55210110606059</v>
      </c>
      <c r="I33" s="15">
        <f>'SlimLine Vertical C'!I33*(1-Sumary!$B$20)</f>
        <v>95.404523573593053</v>
      </c>
      <c r="J33" s="15">
        <f>'SlimLine Vertical C'!J33*(1-Sumary!$B$20)</f>
        <v>106.25694604112553</v>
      </c>
      <c r="K33" s="15">
        <f>'SlimLine Vertical C'!K33*(1-Sumary!$B$20)</f>
        <v>111.1737877099567</v>
      </c>
      <c r="L33" s="15">
        <f>'SlimLine Vertical C'!L33*(1-Sumary!$B$20)</f>
        <v>121.45503004761905</v>
      </c>
      <c r="M33" s="15">
        <f>'SlimLine Vertical C'!M33*(1-Sumary!$B$20)</f>
        <v>124.65833132683983</v>
      </c>
    </row>
    <row r="34" spans="1:13" ht="20.100000000000001" customHeight="1" x14ac:dyDescent="0.2">
      <c r="A34" s="13">
        <f>[21]Sumary!Q18</f>
        <v>3.2</v>
      </c>
      <c r="B34" s="14">
        <f>[21]Sumary!R18</f>
        <v>125.98425196850394</v>
      </c>
      <c r="C34" s="15">
        <f>'SlimLine Vertical C'!C34*(1-Sumary!$B$20)</f>
        <v>33.027633333333341</v>
      </c>
      <c r="D34" s="15">
        <f>'SlimLine Vertical C'!D34*(1-Sumary!$B$20)</f>
        <v>45.767433333333337</v>
      </c>
      <c r="E34" s="15">
        <f>'SlimLine Vertical C'!E34*(1-Sumary!$B$20)</f>
        <v>58.507233333333339</v>
      </c>
      <c r="F34" s="15">
        <f>'SlimLine Vertical C'!F34*(1-Sumary!$B$20)</f>
        <v>72.507923333333338</v>
      </c>
      <c r="G34" s="15">
        <f>'SlimLine Vertical C'!G34*(1-Sumary!$B$20)</f>
        <v>85.247723333333326</v>
      </c>
      <c r="H34" s="15">
        <f>'SlimLine Vertical C'!H34*(1-Sumary!$B$20)</f>
        <v>93.304813833333327</v>
      </c>
      <c r="I34" s="15">
        <f>'SlimLine Vertical C'!I34*(1-Sumary!$B$20)</f>
        <v>105.40762383333335</v>
      </c>
      <c r="J34" s="15">
        <f>'SlimLine Vertical C'!J34*(1-Sumary!$B$20)</f>
        <v>117.51043383333331</v>
      </c>
      <c r="K34" s="15">
        <f>'SlimLine Vertical C'!K34*(1-Sumary!$B$20)</f>
        <v>123.01956433333334</v>
      </c>
      <c r="L34" s="15">
        <f>'SlimLine Vertical C'!L34*(1-Sumary!$B$20)</f>
        <v>134.48538433333334</v>
      </c>
      <c r="M34" s="15">
        <f>'SlimLine Vertical C'!M34*(1-Sumary!$B$20)</f>
        <v>138.08354483333332</v>
      </c>
    </row>
    <row r="35" spans="1:13" ht="20.100000000000001" customHeight="1" x14ac:dyDescent="0.2">
      <c r="A35" s="17">
        <f>[21]Sumary!Q19</f>
        <v>3.6</v>
      </c>
      <c r="B35" s="18">
        <f>[21]Sumary!R19</f>
        <v>141.73228346456693</v>
      </c>
      <c r="C35" s="15">
        <f>'SlimLine Vertical C'!C35*(1-Sumary!$B$20)</f>
        <v>35.660028138528141</v>
      </c>
      <c r="D35" s="15">
        <f>'SlimLine Vertical C'!D35*(1-Sumary!$B$20)</f>
        <v>49.716025541125539</v>
      </c>
      <c r="E35" s="15">
        <f>'SlimLine Vertical C'!E35*(1-Sumary!$B$20)</f>
        <v>63.772022943722945</v>
      </c>
      <c r="F35" s="15">
        <f>'SlimLine Vertical C'!F35*(1-Sumary!$B$20)</f>
        <v>79.088910346320333</v>
      </c>
      <c r="G35" s="15">
        <f>'SlimLine Vertical C'!G35*(1-Sumary!$B$20)</f>
        <v>93.144907748917731</v>
      </c>
      <c r="H35" s="15">
        <f>'SlimLine Vertical C'!H35*(1-Sumary!$B$20)</f>
        <v>102.05752656060604</v>
      </c>
      <c r="I35" s="15">
        <f>'SlimLine Vertical C'!I35*(1-Sumary!$B$20)</f>
        <v>115.4107240930736</v>
      </c>
      <c r="J35" s="15">
        <f>'SlimLine Vertical C'!J35*(1-Sumary!$B$20)</f>
        <v>128.76392162554112</v>
      </c>
      <c r="K35" s="15">
        <f>'SlimLine Vertical C'!K35*(1-Sumary!$B$20)</f>
        <v>134.86534095670996</v>
      </c>
      <c r="L35" s="15">
        <f>'SlimLine Vertical C'!L35*(1-Sumary!$B$20)</f>
        <v>147.51573861904762</v>
      </c>
      <c r="M35" s="15">
        <f>'SlimLine Vertical C'!M35*(1-Sumary!$B$20)</f>
        <v>151.50875833982681</v>
      </c>
    </row>
    <row r="36" spans="1:13" ht="20.100000000000001" customHeight="1" x14ac:dyDescent="0.2">
      <c r="A36" s="17">
        <f>[21]Sumary!Q20</f>
        <v>4</v>
      </c>
      <c r="B36" s="18">
        <f>[21]Sumary!R20</f>
        <v>157.48031496062993</v>
      </c>
      <c r="C36" s="15">
        <f>'SlimLine Vertical C'!C36*(1-Sumary!$B$20)</f>
        <v>38.292422943722947</v>
      </c>
      <c r="D36" s="15">
        <f>'SlimLine Vertical C'!D36*(1-Sumary!$B$20)</f>
        <v>53.664617748917742</v>
      </c>
      <c r="E36" s="15">
        <f>'SlimLine Vertical C'!E36*(1-Sumary!$B$20)</f>
        <v>69.036812554112544</v>
      </c>
      <c r="F36" s="15">
        <f>'SlimLine Vertical C'!F36*(1-Sumary!$B$20)</f>
        <v>85.669897359307342</v>
      </c>
      <c r="G36" s="15">
        <f>'SlimLine Vertical C'!G36*(1-Sumary!$B$20)</f>
        <v>101.04209216450214</v>
      </c>
      <c r="H36" s="15">
        <f>'SlimLine Vertical C'!H36*(1-Sumary!$B$20)</f>
        <v>110.81023928787874</v>
      </c>
      <c r="I36" s="15">
        <f>'SlimLine Vertical C'!I36*(1-Sumary!$B$20)</f>
        <v>125.41382435281383</v>
      </c>
      <c r="J36" s="15">
        <f>'SlimLine Vertical C'!J36*(1-Sumary!$B$20)</f>
        <v>140.01740941774892</v>
      </c>
      <c r="K36" s="15">
        <f>'SlimLine Vertical C'!K36*(1-Sumary!$B$20)</f>
        <v>146.71111758008658</v>
      </c>
      <c r="L36" s="15">
        <f>'SlimLine Vertical C'!L36*(1-Sumary!$B$20)</f>
        <v>160.54609290476193</v>
      </c>
      <c r="M36" s="15">
        <f>'SlimLine Vertical C'!M36*(1-Sumary!$B$20)</f>
        <v>164.93397184632033</v>
      </c>
    </row>
    <row r="37" spans="1:13" ht="20.100000000000001" customHeight="1" x14ac:dyDescent="0.2">
      <c r="A37" s="21" t="s">
        <v>5</v>
      </c>
      <c r="B37" s="19"/>
      <c r="C37" s="19"/>
      <c r="D37" s="19"/>
      <c r="E37" s="22"/>
      <c r="F37" s="19"/>
      <c r="H37" s="19"/>
      <c r="I37" s="19"/>
      <c r="J37" s="19"/>
      <c r="K37" s="20"/>
      <c r="L37" s="20"/>
    </row>
    <row r="38" spans="1:13" ht="20.100000000000001" customHeight="1" x14ac:dyDescent="0.2">
      <c r="A38" s="500" t="s">
        <v>1</v>
      </c>
      <c r="B38" s="502"/>
      <c r="C38" s="24">
        <f>[21]Sumary!S10</f>
        <v>0.8</v>
      </c>
      <c r="D38" s="24">
        <f>[21]Sumary!T10</f>
        <v>1.2</v>
      </c>
      <c r="E38" s="24">
        <f>[21]Sumary!U10</f>
        <v>1.6</v>
      </c>
      <c r="F38" s="24">
        <f>[21]Sumary!V10</f>
        <v>2</v>
      </c>
      <c r="G38" s="24">
        <f>[21]Sumary!W10</f>
        <v>2.4</v>
      </c>
      <c r="H38" s="25">
        <f>[21]Sumary!X10</f>
        <v>2.8</v>
      </c>
      <c r="I38" s="25">
        <f>[21]Sumary!Y10</f>
        <v>3.2</v>
      </c>
      <c r="J38" s="25">
        <f>[21]Sumary!Z10</f>
        <v>3.6</v>
      </c>
      <c r="K38" s="25">
        <f>[21]Sumary!AA10</f>
        <v>4</v>
      </c>
      <c r="L38" s="25">
        <f>[21]Sumary!AB10</f>
        <v>4.4000000000000004</v>
      </c>
      <c r="M38" s="25">
        <f>[21]Sumary!AC10</f>
        <v>4.8</v>
      </c>
    </row>
    <row r="39" spans="1:13" ht="20.100000000000001" customHeight="1" x14ac:dyDescent="0.2">
      <c r="A39" s="9"/>
      <c r="B39" s="26" t="s">
        <v>2</v>
      </c>
      <c r="C39" s="29">
        <f>[21]Sumary!S11</f>
        <v>31.496062992125985</v>
      </c>
      <c r="D39" s="29">
        <f>[21]Sumary!T11</f>
        <v>47.244094488188978</v>
      </c>
      <c r="E39" s="29">
        <f>[21]Sumary!U11</f>
        <v>62.99212598425197</v>
      </c>
      <c r="F39" s="29">
        <f>[21]Sumary!V11</f>
        <v>78.740157480314963</v>
      </c>
      <c r="G39" s="29">
        <f>[21]Sumary!W11</f>
        <v>94.488188976377955</v>
      </c>
      <c r="H39" s="30">
        <f>[21]Sumary!X11</f>
        <v>110.23622047244095</v>
      </c>
      <c r="I39" s="30">
        <f>[21]Sumary!Y11</f>
        <v>125.98425196850394</v>
      </c>
      <c r="J39" s="30">
        <f>[21]Sumary!Z11</f>
        <v>141.73228346456693</v>
      </c>
      <c r="K39" s="30">
        <f>[21]Sumary!AA11</f>
        <v>157.48031496062993</v>
      </c>
      <c r="L39" s="30">
        <f>[21]Sumary!AB11</f>
        <v>173.22834645669292</v>
      </c>
      <c r="M39" s="30">
        <f>[21]Sumary!AC11</f>
        <v>188.97637795275591</v>
      </c>
    </row>
    <row r="40" spans="1:13" ht="20.100000000000001" customHeight="1" x14ac:dyDescent="0.2">
      <c r="A40" s="13">
        <f>[21]Sumary!Q12</f>
        <v>0.8</v>
      </c>
      <c r="B40" s="14">
        <f>[21]Sumary!R12</f>
        <v>31.496062992125985</v>
      </c>
      <c r="C40" s="15">
        <f>'SlimLine Vertical C'!C40*(1-Sumary!$B$20)</f>
        <v>19.360202943722946</v>
      </c>
      <c r="D40" s="15">
        <f>'SlimLine Vertical C'!D40*(1-Sumary!$B$20)</f>
        <v>25.266287748917748</v>
      </c>
      <c r="E40" s="15">
        <f>'SlimLine Vertical C'!E40*(1-Sumary!$B$20)</f>
        <v>31.172372554112556</v>
      </c>
      <c r="F40" s="15">
        <f>'SlimLine Vertical C'!F40*(1-Sumary!$B$20)</f>
        <v>38.339347359307361</v>
      </c>
      <c r="G40" s="15">
        <f>'SlimLine Vertical C'!G40*(1-Sumary!$B$20)</f>
        <v>44.245432164502162</v>
      </c>
      <c r="H40" s="15">
        <f>'SlimLine Vertical C'!H40*(1-Sumary!$B$20)</f>
        <v>47.860607787878777</v>
      </c>
      <c r="I40" s="15">
        <f>'SlimLine Vertical C'!I40*(1-Sumary!$B$20)</f>
        <v>53.471388352813854</v>
      </c>
      <c r="J40" s="15">
        <f>'SlimLine Vertical C'!J40*(1-Sumary!$B$20)</f>
        <v>59.082168917748916</v>
      </c>
      <c r="K40" s="15">
        <f>'SlimLine Vertical C'!K40*(1-Sumary!$B$20)</f>
        <v>61.516127580086582</v>
      </c>
      <c r="L40" s="15">
        <f>'SlimLine Vertical C'!L40*(1-Sumary!$B$20)</f>
        <v>66.831603904761906</v>
      </c>
      <c r="M40" s="15">
        <f>'SlimLine Vertical C'!M40*(1-Sumary!$B$20)</f>
        <v>68.379649846320333</v>
      </c>
    </row>
    <row r="41" spans="1:13" ht="20.100000000000001" customHeight="1" x14ac:dyDescent="0.2">
      <c r="A41" s="13">
        <f>[21]Sumary!Q13</f>
        <v>1.2</v>
      </c>
      <c r="B41" s="14">
        <f>[21]Sumary!R13</f>
        <v>47.244094488188978</v>
      </c>
      <c r="C41" s="15">
        <f>'SlimLine Vertical C'!C41*(1-Sumary!$B$20)</f>
        <v>22.94318476190476</v>
      </c>
      <c r="D41" s="15">
        <f>'SlimLine Vertical C'!D41*(1-Sumary!$B$20)</f>
        <v>30.640760476190479</v>
      </c>
      <c r="E41" s="15">
        <f>'SlimLine Vertical C'!E41*(1-Sumary!$B$20)</f>
        <v>38.338336190476191</v>
      </c>
      <c r="F41" s="15">
        <f>'SlimLine Vertical C'!F41*(1-Sumary!$B$20)</f>
        <v>47.296801904761899</v>
      </c>
      <c r="G41" s="15">
        <f>'SlimLine Vertical C'!G41*(1-Sumary!$B$20)</f>
        <v>54.994377619047619</v>
      </c>
      <c r="H41" s="15">
        <f>'SlimLine Vertical C'!H41*(1-Sumary!$B$20)</f>
        <v>59.77402233333332</v>
      </c>
      <c r="I41" s="15">
        <f>'SlimLine Vertical C'!I41*(1-Sumary!$B$20)</f>
        <v>67.086719261904747</v>
      </c>
      <c r="J41" s="15">
        <f>'SlimLine Vertical C'!J41*(1-Sumary!$B$20)</f>
        <v>74.399416190476188</v>
      </c>
      <c r="K41" s="15">
        <f>'SlimLine Vertical C'!K41*(1-Sumary!$B$20)</f>
        <v>77.639545761904756</v>
      </c>
      <c r="L41" s="15">
        <f>'SlimLine Vertical C'!L41*(1-Sumary!$B$20)</f>
        <v>84.567363904761891</v>
      </c>
      <c r="M41" s="15">
        <f>'SlimLine Vertical C'!M41*(1-Sumary!$B$20)</f>
        <v>86.652857119047596</v>
      </c>
    </row>
    <row r="42" spans="1:13" ht="20.100000000000001" customHeight="1" x14ac:dyDescent="0.2">
      <c r="A42" s="13">
        <f>[21]Sumary!Q14</f>
        <v>1.6</v>
      </c>
      <c r="B42" s="14">
        <f>[21]Sumary!R14</f>
        <v>62.99212598425197</v>
      </c>
      <c r="C42" s="15">
        <f>'SlimLine Vertical C'!C42*(1-Sumary!$B$20)</f>
        <v>26.526166580086581</v>
      </c>
      <c r="D42" s="15">
        <f>'SlimLine Vertical C'!D42*(1-Sumary!$B$20)</f>
        <v>36.015233203463204</v>
      </c>
      <c r="E42" s="15">
        <f>'SlimLine Vertical C'!E42*(1-Sumary!$B$20)</f>
        <v>45.504299826839834</v>
      </c>
      <c r="F42" s="15">
        <f>'SlimLine Vertical C'!F42*(1-Sumary!$B$20)</f>
        <v>56.254256450216452</v>
      </c>
      <c r="G42" s="15">
        <f>'SlimLine Vertical C'!G42*(1-Sumary!$B$20)</f>
        <v>65.743323073593061</v>
      </c>
      <c r="H42" s="15">
        <f>'SlimLine Vertical C'!H42*(1-Sumary!$B$20)</f>
        <v>71.687436878787864</v>
      </c>
      <c r="I42" s="15">
        <f>'SlimLine Vertical C'!I42*(1-Sumary!$B$20)</f>
        <v>80.702050170995662</v>
      </c>
      <c r="J42" s="15">
        <f>'SlimLine Vertical C'!J42*(1-Sumary!$B$20)</f>
        <v>89.71666346320346</v>
      </c>
      <c r="K42" s="15">
        <f>'SlimLine Vertical C'!K42*(1-Sumary!$B$20)</f>
        <v>93.762963943722937</v>
      </c>
      <c r="L42" s="15">
        <f>'SlimLine Vertical C'!L42*(1-Sumary!$B$20)</f>
        <v>102.3031239047619</v>
      </c>
      <c r="M42" s="15">
        <f>'SlimLine Vertical C'!M42*(1-Sumary!$B$20)</f>
        <v>104.92606439177489</v>
      </c>
    </row>
    <row r="43" spans="1:13" ht="20.100000000000001" customHeight="1" x14ac:dyDescent="0.2">
      <c r="A43" s="13">
        <f>[21]Sumary!Q15</f>
        <v>2</v>
      </c>
      <c r="B43" s="14">
        <f>[21]Sumary!R15</f>
        <v>78.740157480314963</v>
      </c>
      <c r="C43" s="15">
        <f>'SlimLine Vertical C'!C43*(1-Sumary!$B$20)</f>
        <v>30.109148398268403</v>
      </c>
      <c r="D43" s="15">
        <f>'SlimLine Vertical C'!D43*(1-Sumary!$B$20)</f>
        <v>41.389705930735936</v>
      </c>
      <c r="E43" s="15">
        <f>'SlimLine Vertical C'!E43*(1-Sumary!$B$20)</f>
        <v>52.670263463203462</v>
      </c>
      <c r="F43" s="15">
        <f>'SlimLine Vertical C'!F43*(1-Sumary!$B$20)</f>
        <v>65.211710995670984</v>
      </c>
      <c r="G43" s="15">
        <f>'SlimLine Vertical C'!G43*(1-Sumary!$B$20)</f>
        <v>76.492268528138538</v>
      </c>
      <c r="H43" s="15">
        <f>'SlimLine Vertical C'!H43*(1-Sumary!$B$20)</f>
        <v>83.600851424242407</v>
      </c>
      <c r="I43" s="15">
        <f>'SlimLine Vertical C'!I43*(1-Sumary!$B$20)</f>
        <v>94.317381080086562</v>
      </c>
      <c r="J43" s="15">
        <f>'SlimLine Vertical C'!J43*(1-Sumary!$B$20)</f>
        <v>105.03391073593073</v>
      </c>
      <c r="K43" s="15">
        <f>'SlimLine Vertical C'!K43*(1-Sumary!$B$20)</f>
        <v>109.88638212554113</v>
      </c>
      <c r="L43" s="15">
        <f>'SlimLine Vertical C'!L43*(1-Sumary!$B$20)</f>
        <v>120.03888390476193</v>
      </c>
      <c r="M43" s="15">
        <f>'SlimLine Vertical C'!M43*(1-Sumary!$B$20)</f>
        <v>123.19927166450218</v>
      </c>
    </row>
    <row r="44" spans="1:13" ht="20.100000000000001" customHeight="1" x14ac:dyDescent="0.2">
      <c r="A44" s="13">
        <f>[21]Sumary!Q16</f>
        <v>2.4</v>
      </c>
      <c r="B44" s="14">
        <f>[21]Sumary!R16</f>
        <v>94.488188976377955</v>
      </c>
      <c r="C44" s="15">
        <f>'SlimLine Vertical C'!C44*(1-Sumary!$B$20)</f>
        <v>33.692130216450217</v>
      </c>
      <c r="D44" s="15">
        <f>'SlimLine Vertical C'!D44*(1-Sumary!$B$20)</f>
        <v>46.764178658008653</v>
      </c>
      <c r="E44" s="15">
        <f>'SlimLine Vertical C'!E44*(1-Sumary!$B$20)</f>
        <v>59.836227099567104</v>
      </c>
      <c r="F44" s="15">
        <f>'SlimLine Vertical C'!F44*(1-Sumary!$B$20)</f>
        <v>74.169165541125523</v>
      </c>
      <c r="G44" s="15">
        <f>'SlimLine Vertical C'!G44*(1-Sumary!$B$20)</f>
        <v>87.241213982683959</v>
      </c>
      <c r="H44" s="15">
        <f>'SlimLine Vertical C'!H44*(1-Sumary!$B$20)</f>
        <v>95.51426596969695</v>
      </c>
      <c r="I44" s="15">
        <f>'SlimLine Vertical C'!I44*(1-Sumary!$B$20)</f>
        <v>107.93271198917746</v>
      </c>
      <c r="J44" s="15">
        <f>'SlimLine Vertical C'!J44*(1-Sumary!$B$20)</f>
        <v>120.35115800865802</v>
      </c>
      <c r="K44" s="15">
        <f>'SlimLine Vertical C'!K44*(1-Sumary!$B$20)</f>
        <v>126.0098003073593</v>
      </c>
      <c r="L44" s="15">
        <f>'SlimLine Vertical C'!L44*(1-Sumary!$B$20)</f>
        <v>137.77464390476194</v>
      </c>
      <c r="M44" s="15">
        <f>'SlimLine Vertical C'!M44*(1-Sumary!$B$20)</f>
        <v>141.47247893722943</v>
      </c>
    </row>
    <row r="45" spans="1:13" ht="20.100000000000001" customHeight="1" x14ac:dyDescent="0.2">
      <c r="A45" s="13">
        <f>[21]Sumary!Q17</f>
        <v>2.8</v>
      </c>
      <c r="B45" s="14">
        <f>[21]Sumary!R17</f>
        <v>110.23622047244095</v>
      </c>
      <c r="C45" s="15">
        <f>'SlimLine Vertical C'!C45*(1-Sumary!$B$20)</f>
        <v>37.275112034632038</v>
      </c>
      <c r="D45" s="15">
        <f>'SlimLine Vertical C'!D45*(1-Sumary!$B$20)</f>
        <v>52.138651385281385</v>
      </c>
      <c r="E45" s="15">
        <f>'SlimLine Vertical C'!E45*(1-Sumary!$B$20)</f>
        <v>67.002190735930739</v>
      </c>
      <c r="F45" s="15">
        <f>'SlimLine Vertical C'!F45*(1-Sumary!$B$20)</f>
        <v>83.126620086580076</v>
      </c>
      <c r="G45" s="15">
        <f>'SlimLine Vertical C'!G45*(1-Sumary!$B$20)</f>
        <v>97.990159437229423</v>
      </c>
      <c r="H45" s="15">
        <f>'SlimLine Vertical C'!H45*(1-Sumary!$B$20)</f>
        <v>107.42768051515149</v>
      </c>
      <c r="I45" s="15">
        <f>'SlimLine Vertical C'!I45*(1-Sumary!$B$20)</f>
        <v>121.54804289826841</v>
      </c>
      <c r="J45" s="15">
        <f>'SlimLine Vertical C'!J45*(1-Sumary!$B$20)</f>
        <v>135.66840528138528</v>
      </c>
      <c r="K45" s="15">
        <f>'SlimLine Vertical C'!K45*(1-Sumary!$B$20)</f>
        <v>142.13321848917749</v>
      </c>
      <c r="L45" s="15">
        <f>'SlimLine Vertical C'!L45*(1-Sumary!$B$20)</f>
        <v>155.51040390476192</v>
      </c>
      <c r="M45" s="15">
        <f>'SlimLine Vertical C'!M45*(1-Sumary!$B$20)</f>
        <v>159.74568620995669</v>
      </c>
    </row>
    <row r="46" spans="1:13" ht="20.100000000000001" customHeight="1" x14ac:dyDescent="0.2">
      <c r="A46" s="13">
        <f>[21]Sumary!Q18</f>
        <v>3.2</v>
      </c>
      <c r="B46" s="14">
        <f>[21]Sumary!R18</f>
        <v>125.98425196850394</v>
      </c>
      <c r="C46" s="15">
        <f>'SlimLine Vertical C'!C46*(1-Sumary!$B$20)</f>
        <v>40.858093852813859</v>
      </c>
      <c r="D46" s="15">
        <f>'SlimLine Vertical C'!D46*(1-Sumary!$B$20)</f>
        <v>57.513124112554117</v>
      </c>
      <c r="E46" s="15">
        <f>'SlimLine Vertical C'!E46*(1-Sumary!$B$20)</f>
        <v>74.168154372294381</v>
      </c>
      <c r="F46" s="15">
        <f>'SlimLine Vertical C'!F46*(1-Sumary!$B$20)</f>
        <v>92.084074632034628</v>
      </c>
      <c r="G46" s="15">
        <f>'SlimLine Vertical C'!G46*(1-Sumary!$B$20)</f>
        <v>108.73910489177489</v>
      </c>
      <c r="H46" s="15">
        <f>'SlimLine Vertical C'!H46*(1-Sumary!$B$20)</f>
        <v>119.34109506060604</v>
      </c>
      <c r="I46" s="15">
        <f>'SlimLine Vertical C'!I46*(1-Sumary!$B$20)</f>
        <v>135.16337380735933</v>
      </c>
      <c r="J46" s="15">
        <f>'SlimLine Vertical C'!J46*(1-Sumary!$B$20)</f>
        <v>150.98565255411259</v>
      </c>
      <c r="K46" s="15">
        <f>'SlimLine Vertical C'!K46*(1-Sumary!$B$20)</f>
        <v>158.2566366709957</v>
      </c>
      <c r="L46" s="15">
        <f>'SlimLine Vertical C'!L46*(1-Sumary!$B$20)</f>
        <v>173.24616390476194</v>
      </c>
      <c r="M46" s="15">
        <f>'SlimLine Vertical C'!M46*(1-Sumary!$B$20)</f>
        <v>178.01889348268398</v>
      </c>
    </row>
    <row r="47" spans="1:13" ht="20.100000000000001" customHeight="1" x14ac:dyDescent="0.2">
      <c r="A47" s="17">
        <f>[21]Sumary!Q19</f>
        <v>3.6</v>
      </c>
      <c r="B47" s="18">
        <f>[21]Sumary!R19</f>
        <v>141.73228346456693</v>
      </c>
      <c r="C47" s="15">
        <f>'SlimLine Vertical C'!C47*(1-Sumary!$B$20)</f>
        <v>44.441075670995666</v>
      </c>
      <c r="D47" s="15">
        <f>'SlimLine Vertical C'!D47*(1-Sumary!$B$20)</f>
        <v>62.887596839826848</v>
      </c>
      <c r="E47" s="15">
        <f>'SlimLine Vertical C'!E47*(1-Sumary!$B$20)</f>
        <v>81.334118008657995</v>
      </c>
      <c r="F47" s="15">
        <f>'SlimLine Vertical C'!F47*(1-Sumary!$B$20)</f>
        <v>101.04152917748918</v>
      </c>
      <c r="G47" s="15">
        <f>'SlimLine Vertical C'!G47*(1-Sumary!$B$20)</f>
        <v>119.48805034632035</v>
      </c>
      <c r="H47" s="15">
        <f>'SlimLine Vertical C'!H47*(1-Sumary!$B$20)</f>
        <v>131.25450960606059</v>
      </c>
      <c r="I47" s="15">
        <f>'SlimLine Vertical C'!I47*(1-Sumary!$B$20)</f>
        <v>148.77870471645022</v>
      </c>
      <c r="J47" s="15">
        <f>'SlimLine Vertical C'!J47*(1-Sumary!$B$20)</f>
        <v>166.30289982683982</v>
      </c>
      <c r="K47" s="15">
        <f>'SlimLine Vertical C'!K47*(1-Sumary!$B$20)</f>
        <v>174.38005485281388</v>
      </c>
      <c r="L47" s="15">
        <f>'SlimLine Vertical C'!L47*(1-Sumary!$B$20)</f>
        <v>190.98192390476191</v>
      </c>
      <c r="M47" s="15">
        <f>'SlimLine Vertical C'!M47*(1-Sumary!$B$20)</f>
        <v>196.29210075541127</v>
      </c>
    </row>
    <row r="48" spans="1:13" ht="20.100000000000001" customHeight="1" x14ac:dyDescent="0.2">
      <c r="A48" s="17">
        <f>[21]Sumary!Q20</f>
        <v>4</v>
      </c>
      <c r="B48" s="18">
        <f>[21]Sumary!R20</f>
        <v>157.48031496062993</v>
      </c>
      <c r="C48" s="15">
        <f>'SlimLine Vertical C'!C48*(1-Sumary!$B$20)</f>
        <v>48.02405748917748</v>
      </c>
      <c r="D48" s="15">
        <f>'SlimLine Vertical C'!D48*(1-Sumary!$B$20)</f>
        <v>68.262069567099559</v>
      </c>
      <c r="E48" s="15">
        <f>'SlimLine Vertical C'!E48*(1-Sumary!$B$20)</f>
        <v>88.500081645021623</v>
      </c>
      <c r="F48" s="15">
        <f>'SlimLine Vertical C'!F48*(1-Sumary!$B$20)</f>
        <v>109.99898372294372</v>
      </c>
      <c r="G48" s="15">
        <f>'SlimLine Vertical C'!G48*(1-Sumary!$B$20)</f>
        <v>130.23699580086577</v>
      </c>
      <c r="H48" s="15">
        <f>'SlimLine Vertical C'!H48*(1-Sumary!$B$20)</f>
        <v>143.16792415151514</v>
      </c>
      <c r="I48" s="15">
        <f>'SlimLine Vertical C'!I48*(1-Sumary!$B$20)</f>
        <v>162.39403562554108</v>
      </c>
      <c r="J48" s="15">
        <f>'SlimLine Vertical C'!J48*(1-Sumary!$B$20)</f>
        <v>181.62014709956711</v>
      </c>
      <c r="K48" s="15">
        <f>'SlimLine Vertical C'!K48*(1-Sumary!$B$20)</f>
        <v>190.50347303463204</v>
      </c>
      <c r="L48" s="15">
        <f>'SlimLine Vertical C'!L48*(1-Sumary!$B$20)</f>
        <v>208.71768390476191</v>
      </c>
      <c r="M48" s="15">
        <f>'SlimLine Vertical C'!M48*(1-Sumary!$B$20)</f>
        <v>214.5653080281385</v>
      </c>
    </row>
    <row r="49" spans="1:42" ht="20.100000000000001" customHeight="1" x14ac:dyDescent="0.2">
      <c r="A49" s="21" t="s">
        <v>6</v>
      </c>
      <c r="B49" s="19"/>
      <c r="C49" s="19"/>
      <c r="D49" s="19"/>
      <c r="E49" s="22"/>
      <c r="F49" s="19"/>
      <c r="H49" s="19"/>
      <c r="I49" s="19"/>
      <c r="J49" s="19"/>
      <c r="K49" s="20"/>
      <c r="L49" s="20"/>
    </row>
    <row r="50" spans="1:42" ht="20.100000000000001" customHeight="1" x14ac:dyDescent="0.2">
      <c r="A50" s="5" t="s">
        <v>1</v>
      </c>
      <c r="B50" s="23"/>
      <c r="C50" s="24">
        <f>[21]Sumary!S10</f>
        <v>0.8</v>
      </c>
      <c r="D50" s="24">
        <f>[21]Sumary!T10</f>
        <v>1.2</v>
      </c>
      <c r="E50" s="24">
        <f>[21]Sumary!U10</f>
        <v>1.6</v>
      </c>
      <c r="F50" s="24">
        <f>[21]Sumary!V10</f>
        <v>2</v>
      </c>
      <c r="G50" s="24">
        <f>[21]Sumary!W10</f>
        <v>2.4</v>
      </c>
      <c r="H50" s="25">
        <f>[21]Sumary!X10</f>
        <v>2.8</v>
      </c>
      <c r="I50" s="25">
        <f>[21]Sumary!Y10</f>
        <v>3.2</v>
      </c>
      <c r="J50" s="25">
        <f>[21]Sumary!Z10</f>
        <v>3.6</v>
      </c>
      <c r="K50" s="25">
        <f>[21]Sumary!AA10</f>
        <v>4</v>
      </c>
      <c r="L50" s="25">
        <f>[21]Sumary!AB10</f>
        <v>4.4000000000000004</v>
      </c>
      <c r="M50" s="25">
        <f>[21]Sumary!AC10</f>
        <v>4.8</v>
      </c>
    </row>
    <row r="51" spans="1:42" ht="20.100000000000001" customHeight="1" x14ac:dyDescent="0.2">
      <c r="A51" s="9"/>
      <c r="B51" s="26" t="s">
        <v>2</v>
      </c>
      <c r="C51" s="29">
        <f>[21]Sumary!S11</f>
        <v>31.496062992125985</v>
      </c>
      <c r="D51" s="29">
        <f>[21]Sumary!T11</f>
        <v>47.244094488188978</v>
      </c>
      <c r="E51" s="29">
        <f>[21]Sumary!U11</f>
        <v>62.99212598425197</v>
      </c>
      <c r="F51" s="29">
        <f>[21]Sumary!V11</f>
        <v>78.740157480314963</v>
      </c>
      <c r="G51" s="29">
        <f>[21]Sumary!W11</f>
        <v>94.488188976377955</v>
      </c>
      <c r="H51" s="30">
        <f>[21]Sumary!X11</f>
        <v>110.23622047244095</v>
      </c>
      <c r="I51" s="30">
        <f>[21]Sumary!Y11</f>
        <v>125.98425196850394</v>
      </c>
      <c r="J51" s="30">
        <f>[21]Sumary!Z11</f>
        <v>141.73228346456693</v>
      </c>
      <c r="K51" s="30">
        <f>[21]Sumary!AA11</f>
        <v>157.48031496062993</v>
      </c>
      <c r="L51" s="30">
        <f>[21]Sumary!AB11</f>
        <v>173.22834645669292</v>
      </c>
      <c r="M51" s="30">
        <f>[21]Sumary!AC11</f>
        <v>188.97637795275591</v>
      </c>
    </row>
    <row r="52" spans="1:42" ht="20.100000000000001" customHeight="1" x14ac:dyDescent="0.2">
      <c r="A52" s="13">
        <f>[21]Sumary!Q12</f>
        <v>0.8</v>
      </c>
      <c r="B52" s="14">
        <f>[21]Sumary!R12</f>
        <v>31.496062992125985</v>
      </c>
      <c r="C52" s="15">
        <f>'SlimLine Vertical C'!C52*(1-Sumary!$B$20)</f>
        <v>22.788122683982685</v>
      </c>
      <c r="D52" s="15">
        <f>'SlimLine Vertical C'!D52*(1-Sumary!$B$20)</f>
        <v>30.408167359307356</v>
      </c>
      <c r="E52" s="15">
        <f>'SlimLine Vertical C'!E52*(1-Sumary!$B$20)</f>
        <v>38.028212034632041</v>
      </c>
      <c r="F52" s="15">
        <f>'SlimLine Vertical C'!F52*(1-Sumary!$B$20)</f>
        <v>46.909146709956708</v>
      </c>
      <c r="G52" s="15">
        <f>'SlimLine Vertical C'!G52*(1-Sumary!$B$20)</f>
        <v>54.529191385281386</v>
      </c>
      <c r="H52" s="15">
        <f>'SlimLine Vertical C'!H52*(1-Sumary!$B$20)</f>
        <v>59.258440924242421</v>
      </c>
      <c r="I52" s="15">
        <f>'SlimLine Vertical C'!I52*(1-Sumary!$B$20)</f>
        <v>66.497483365800861</v>
      </c>
      <c r="J52" s="15">
        <f>'SlimLine Vertical C'!J52*(1-Sumary!$B$20)</f>
        <v>73.736525807359286</v>
      </c>
      <c r="K52" s="15">
        <f>'SlimLine Vertical C'!K52*(1-Sumary!$B$20)</f>
        <v>76.941766411255415</v>
      </c>
      <c r="L52" s="15">
        <f>'SlimLine Vertical C'!L52*(1-Sumary!$B$20)</f>
        <v>83.799806619047615</v>
      </c>
      <c r="M52" s="15">
        <f>'SlimLine Vertical C'!M52*(1-Sumary!$B$20)</f>
        <v>85.862040521645</v>
      </c>
      <c r="AP52" s="4" t="s">
        <v>36</v>
      </c>
    </row>
    <row r="53" spans="1:42" ht="20.100000000000001" customHeight="1" x14ac:dyDescent="0.2">
      <c r="A53" s="13">
        <f>[21]Sumary!Q13</f>
        <v>1.2</v>
      </c>
      <c r="B53" s="14">
        <f>[21]Sumary!R13</f>
        <v>47.244094488188978</v>
      </c>
      <c r="C53" s="15">
        <f>'SlimLine Vertical C'!C53*(1-Sumary!$B$20)</f>
        <v>27.903135670995674</v>
      </c>
      <c r="D53" s="15">
        <f>'SlimLine Vertical C'!D53*(1-Sumary!$B$20)</f>
        <v>38.080686839826846</v>
      </c>
      <c r="E53" s="15">
        <f>'SlimLine Vertical C'!E53*(1-Sumary!$B$20)</f>
        <v>48.258238008658005</v>
      </c>
      <c r="F53" s="15">
        <f>'SlimLine Vertical C'!F53*(1-Sumary!$B$20)</f>
        <v>59.696679177489173</v>
      </c>
      <c r="G53" s="15">
        <f>'SlimLine Vertical C'!G53*(1-Sumary!$B$20)</f>
        <v>69.874230346320331</v>
      </c>
      <c r="H53" s="15">
        <f>'SlimLine Vertical C'!H53*(1-Sumary!$B$20)</f>
        <v>76.265859106060589</v>
      </c>
      <c r="I53" s="15">
        <f>'SlimLine Vertical C'!I53*(1-Sumary!$B$20)</f>
        <v>85.934532716450192</v>
      </c>
      <c r="J53" s="15">
        <f>'SlimLine Vertical C'!J53*(1-Sumary!$B$20)</f>
        <v>95.603206326839825</v>
      </c>
      <c r="K53" s="15">
        <f>'SlimLine Vertical C'!K53*(1-Sumary!$B$20)</f>
        <v>99.959324852813836</v>
      </c>
      <c r="L53" s="15">
        <f>'SlimLine Vertical C'!L53*(1-Sumary!$B$20)</f>
        <v>109.1191209047619</v>
      </c>
      <c r="M53" s="15">
        <f>'SlimLine Vertical C'!M53*(1-Sumary!$B$20)</f>
        <v>111.94860675541125</v>
      </c>
    </row>
    <row r="54" spans="1:42" ht="20.100000000000001" customHeight="1" x14ac:dyDescent="0.2">
      <c r="A54" s="13">
        <f>[21]Sumary!Q14</f>
        <v>1.6</v>
      </c>
      <c r="B54" s="14">
        <f>[21]Sumary!R14</f>
        <v>62.99212598425197</v>
      </c>
      <c r="C54" s="15">
        <f>'SlimLine Vertical C'!C54*(1-Sumary!$B$20)</f>
        <v>33.018148658008663</v>
      </c>
      <c r="D54" s="15">
        <f>'SlimLine Vertical C'!D54*(1-Sumary!$B$20)</f>
        <v>45.753206320346315</v>
      </c>
      <c r="E54" s="15">
        <f>'SlimLine Vertical C'!E54*(1-Sumary!$B$20)</f>
        <v>58.488263982683982</v>
      </c>
      <c r="F54" s="15">
        <f>'SlimLine Vertical C'!F54*(1-Sumary!$B$20)</f>
        <v>72.484211645021645</v>
      </c>
      <c r="G54" s="15">
        <f>'SlimLine Vertical C'!G54*(1-Sumary!$B$20)</f>
        <v>85.219269307359298</v>
      </c>
      <c r="H54" s="15">
        <f>'SlimLine Vertical C'!H54*(1-Sumary!$B$20)</f>
        <v>93.273277287878784</v>
      </c>
      <c r="I54" s="15">
        <f>'SlimLine Vertical C'!I54*(1-Sumary!$B$20)</f>
        <v>105.37158206709955</v>
      </c>
      <c r="J54" s="15">
        <f>'SlimLine Vertical C'!J54*(1-Sumary!$B$20)</f>
        <v>117.46988684632035</v>
      </c>
      <c r="K54" s="15">
        <f>'SlimLine Vertical C'!K54*(1-Sumary!$B$20)</f>
        <v>122.97688329437229</v>
      </c>
      <c r="L54" s="15">
        <f>'SlimLine Vertical C'!L54*(1-Sumary!$B$20)</f>
        <v>134.43843519047618</v>
      </c>
      <c r="M54" s="15">
        <f>'SlimLine Vertical C'!M54*(1-Sumary!$B$20)</f>
        <v>138.03517298917751</v>
      </c>
    </row>
    <row r="55" spans="1:42" ht="20.100000000000001" customHeight="1" x14ac:dyDescent="0.2">
      <c r="A55" s="13">
        <f>[21]Sumary!Q15</f>
        <v>2</v>
      </c>
      <c r="B55" s="14">
        <f>[21]Sumary!R15</f>
        <v>78.740157480314963</v>
      </c>
      <c r="C55" s="15">
        <f>'SlimLine Vertical C'!C55*(1-Sumary!$B$20)</f>
        <v>38.133161645021652</v>
      </c>
      <c r="D55" s="15">
        <f>'SlimLine Vertical C'!D55*(1-Sumary!$B$20)</f>
        <v>53.425725800865798</v>
      </c>
      <c r="E55" s="15">
        <f>'SlimLine Vertical C'!E55*(1-Sumary!$B$20)</f>
        <v>68.718289956709953</v>
      </c>
      <c r="F55" s="15">
        <f>'SlimLine Vertical C'!F55*(1-Sumary!$B$20)</f>
        <v>85.271744112554103</v>
      </c>
      <c r="G55" s="15">
        <f>'SlimLine Vertical C'!G55*(1-Sumary!$B$20)</f>
        <v>100.56430826839826</v>
      </c>
      <c r="H55" s="15">
        <f>'SlimLine Vertical C'!H55*(1-Sumary!$B$20)</f>
        <v>110.28069546969698</v>
      </c>
      <c r="I55" s="15">
        <f>'SlimLine Vertical C'!I55*(1-Sumary!$B$20)</f>
        <v>124.80863141774891</v>
      </c>
      <c r="J55" s="15">
        <f>'SlimLine Vertical C'!J55*(1-Sumary!$B$20)</f>
        <v>139.33656736580087</v>
      </c>
      <c r="K55" s="15">
        <f>'SlimLine Vertical C'!K55*(1-Sumary!$B$20)</f>
        <v>145.99444173593076</v>
      </c>
      <c r="L55" s="15">
        <f>'SlimLine Vertical C'!L55*(1-Sumary!$B$20)</f>
        <v>159.7577494761905</v>
      </c>
      <c r="M55" s="15">
        <f>'SlimLine Vertical C'!M55*(1-Sumary!$B$20)</f>
        <v>164.12173922294375</v>
      </c>
    </row>
    <row r="56" spans="1:42" ht="20.100000000000001" customHeight="1" x14ac:dyDescent="0.2">
      <c r="A56" s="13">
        <f>[21]Sumary!Q16</f>
        <v>2.4</v>
      </c>
      <c r="B56" s="14">
        <f>[21]Sumary!R16</f>
        <v>94.488188976377955</v>
      </c>
      <c r="C56" s="15">
        <f>'SlimLine Vertical C'!C56*(1-Sumary!$B$20)</f>
        <v>43.248174632034633</v>
      </c>
      <c r="D56" s="15">
        <f>'SlimLine Vertical C'!D56*(1-Sumary!$B$20)</f>
        <v>61.098245281385282</v>
      </c>
      <c r="E56" s="15">
        <f>'SlimLine Vertical C'!E56*(1-Sumary!$B$20)</f>
        <v>78.94831593073593</v>
      </c>
      <c r="F56" s="15">
        <f>'SlimLine Vertical C'!F56*(1-Sumary!$B$20)</f>
        <v>98.059276580086575</v>
      </c>
      <c r="G56" s="15">
        <f>'SlimLine Vertical C'!G56*(1-Sumary!$B$20)</f>
        <v>115.90934722943723</v>
      </c>
      <c r="H56" s="15">
        <f>'SlimLine Vertical C'!H56*(1-Sumary!$B$20)</f>
        <v>127.28811365151512</v>
      </c>
      <c r="I56" s="15">
        <f>'SlimLine Vertical C'!I56*(1-Sumary!$B$20)</f>
        <v>144.24568076839827</v>
      </c>
      <c r="J56" s="15">
        <f>'SlimLine Vertical C'!J56*(1-Sumary!$B$20)</f>
        <v>161.20324788528137</v>
      </c>
      <c r="K56" s="15">
        <f>'SlimLine Vertical C'!K56*(1-Sumary!$B$20)</f>
        <v>169.01200017748917</v>
      </c>
      <c r="L56" s="15">
        <f>'SlimLine Vertical C'!L56*(1-Sumary!$B$20)</f>
        <v>185.07706376190475</v>
      </c>
      <c r="M56" s="15">
        <f>'SlimLine Vertical C'!M56*(1-Sumary!$B$20)</f>
        <v>190.20830545670998</v>
      </c>
    </row>
    <row r="57" spans="1:42" ht="20.100000000000001" customHeight="1" x14ac:dyDescent="0.2">
      <c r="A57" s="13">
        <f>[21]Sumary!Q17</f>
        <v>2.8</v>
      </c>
      <c r="B57" s="14">
        <f>[21]Sumary!R17</f>
        <v>110.23622047244095</v>
      </c>
      <c r="C57" s="15">
        <f>'SlimLine Vertical C'!C57*(1-Sumary!$B$20)</f>
        <v>48.363187619047629</v>
      </c>
      <c r="D57" s="15">
        <f>'SlimLine Vertical C'!D57*(1-Sumary!$B$20)</f>
        <v>68.770764761904758</v>
      </c>
      <c r="E57" s="15">
        <f>'SlimLine Vertical C'!E57*(1-Sumary!$B$20)</f>
        <v>89.178341904761893</v>
      </c>
      <c r="F57" s="15">
        <f>'SlimLine Vertical C'!F57*(1-Sumary!$B$20)</f>
        <v>110.84680904761903</v>
      </c>
      <c r="G57" s="15">
        <f>'SlimLine Vertical C'!G57*(1-Sumary!$B$20)</f>
        <v>131.25438619047617</v>
      </c>
      <c r="H57" s="15">
        <f>'SlimLine Vertical C'!H57*(1-Sumary!$B$20)</f>
        <v>144.29553183333331</v>
      </c>
      <c r="I57" s="15">
        <f>'SlimLine Vertical C'!I57*(1-Sumary!$B$20)</f>
        <v>163.68273011904762</v>
      </c>
      <c r="J57" s="15">
        <f>'SlimLine Vertical C'!J57*(1-Sumary!$B$20)</f>
        <v>183.0699284047619</v>
      </c>
      <c r="K57" s="15">
        <f>'SlimLine Vertical C'!K57*(1-Sumary!$B$20)</f>
        <v>192.02955861904763</v>
      </c>
      <c r="L57" s="15">
        <f>'SlimLine Vertical C'!L57*(1-Sumary!$B$20)</f>
        <v>210.39637804761907</v>
      </c>
      <c r="M57" s="15">
        <f>'SlimLine Vertical C'!M57*(1-Sumary!$B$20)</f>
        <v>216.29487169047619</v>
      </c>
    </row>
    <row r="58" spans="1:42" ht="20.100000000000001" customHeight="1" x14ac:dyDescent="0.2">
      <c r="A58" s="13">
        <f>[21]Sumary!Q18</f>
        <v>3.2</v>
      </c>
      <c r="B58" s="14">
        <f>[21]Sumary!R18</f>
        <v>125.98425196850394</v>
      </c>
      <c r="C58" s="15">
        <f>'SlimLine Vertical C'!C58*(1-Sumary!$B$20)</f>
        <v>53.478200606060618</v>
      </c>
      <c r="D58" s="15">
        <f>'SlimLine Vertical C'!D58*(1-Sumary!$B$20)</f>
        <v>76.443284242424241</v>
      </c>
      <c r="E58" s="15">
        <f>'SlimLine Vertical C'!E58*(1-Sumary!$B$20)</f>
        <v>99.408367878787885</v>
      </c>
      <c r="F58" s="15">
        <f>'SlimLine Vertical C'!F58*(1-Sumary!$B$20)</f>
        <v>123.63434151515152</v>
      </c>
      <c r="G58" s="15">
        <f>'SlimLine Vertical C'!G58*(1-Sumary!$B$20)</f>
        <v>146.59942515151513</v>
      </c>
      <c r="H58" s="15">
        <f>'SlimLine Vertical C'!H58*(1-Sumary!$B$20)</f>
        <v>161.30295001515151</v>
      </c>
      <c r="I58" s="15">
        <f>'SlimLine Vertical C'!I58*(1-Sumary!$B$20)</f>
        <v>183.11977946969699</v>
      </c>
      <c r="J58" s="15">
        <f>'SlimLine Vertical C'!J58*(1-Sumary!$B$20)</f>
        <v>204.93660892424245</v>
      </c>
      <c r="K58" s="15">
        <f>'SlimLine Vertical C'!K58*(1-Sumary!$B$20)</f>
        <v>215.04711706060607</v>
      </c>
      <c r="L58" s="15">
        <f>'SlimLine Vertical C'!L58*(1-Sumary!$B$20)</f>
        <v>235.71569233333332</v>
      </c>
      <c r="M58" s="15">
        <f>'SlimLine Vertical C'!M58*(1-Sumary!$B$20)</f>
        <v>242.38143792424242</v>
      </c>
    </row>
    <row r="59" spans="1:42" ht="20.100000000000001" customHeight="1" x14ac:dyDescent="0.2">
      <c r="A59" s="17">
        <f>[21]Sumary!Q19</f>
        <v>3.6</v>
      </c>
      <c r="B59" s="18">
        <f>[21]Sumary!R19</f>
        <v>141.73228346456693</v>
      </c>
      <c r="C59" s="15">
        <f>'SlimLine Vertical C'!C59*(1-Sumary!$B$20)</f>
        <v>58.593213593073592</v>
      </c>
      <c r="D59" s="15">
        <f>'SlimLine Vertical C'!D59*(1-Sumary!$B$20)</f>
        <v>84.115803722943724</v>
      </c>
      <c r="E59" s="15">
        <f>'SlimLine Vertical C'!E59*(1-Sumary!$B$20)</f>
        <v>109.63839385281385</v>
      </c>
      <c r="F59" s="15">
        <f>'SlimLine Vertical C'!F59*(1-Sumary!$B$20)</f>
        <v>136.42187398268399</v>
      </c>
      <c r="G59" s="15">
        <f>'SlimLine Vertical C'!G59*(1-Sumary!$B$20)</f>
        <v>161.94446411255413</v>
      </c>
      <c r="H59" s="15">
        <f>'SlimLine Vertical C'!H59*(1-Sumary!$B$20)</f>
        <v>178.31036819696965</v>
      </c>
      <c r="I59" s="15">
        <f>'SlimLine Vertical C'!I59*(1-Sumary!$B$20)</f>
        <v>202.55682882034631</v>
      </c>
      <c r="J59" s="15">
        <f>'SlimLine Vertical C'!J59*(1-Sumary!$B$20)</f>
        <v>226.80328944372297</v>
      </c>
      <c r="K59" s="15">
        <f>'SlimLine Vertical C'!K59*(1-Sumary!$B$20)</f>
        <v>238.06467550216456</v>
      </c>
      <c r="L59" s="15">
        <f>'SlimLine Vertical C'!L59*(1-Sumary!$B$20)</f>
        <v>261.03500661904758</v>
      </c>
      <c r="M59" s="15">
        <f>'SlimLine Vertical C'!M59*(1-Sumary!$B$20)</f>
        <v>268.46800415800863</v>
      </c>
    </row>
    <row r="60" spans="1:42" ht="20.100000000000001" customHeight="1" x14ac:dyDescent="0.2">
      <c r="A60" s="17">
        <f>[21]Sumary!Q20</f>
        <v>4</v>
      </c>
      <c r="B60" s="18">
        <f>[21]Sumary!R20</f>
        <v>157.48031496062993</v>
      </c>
      <c r="C60" s="15">
        <f>'SlimLine Vertical C'!C60*(1-Sumary!$B$20)</f>
        <v>63.708226580086581</v>
      </c>
      <c r="D60" s="15">
        <f>'SlimLine Vertical C'!D60*(1-Sumary!$B$20)</f>
        <v>91.788323203463193</v>
      </c>
      <c r="E60" s="15">
        <f>'SlimLine Vertical C'!E60*(1-Sumary!$B$20)</f>
        <v>119.8684198268398</v>
      </c>
      <c r="F60" s="15">
        <f>'SlimLine Vertical C'!F60*(1-Sumary!$B$20)</f>
        <v>149.20940645021645</v>
      </c>
      <c r="G60" s="15">
        <f>'SlimLine Vertical C'!G60*(1-Sumary!$B$20)</f>
        <v>177.28950307359307</v>
      </c>
      <c r="H60" s="15">
        <f>'SlimLine Vertical C'!H60*(1-Sumary!$B$20)</f>
        <v>195.31778637878784</v>
      </c>
      <c r="I60" s="15">
        <f>'SlimLine Vertical C'!I60*(1-Sumary!$B$20)</f>
        <v>221.99387817099563</v>
      </c>
      <c r="J60" s="15">
        <f>'SlimLine Vertical C'!J60*(1-Sumary!$B$20)</f>
        <v>248.6699699632035</v>
      </c>
      <c r="K60" s="15">
        <f>'SlimLine Vertical C'!K60*(1-Sumary!$B$20)</f>
        <v>261.08223394372288</v>
      </c>
      <c r="L60" s="15">
        <f>'SlimLine Vertical C'!L60*(1-Sumary!$B$20)</f>
        <v>286.35432090476183</v>
      </c>
      <c r="M60" s="15">
        <f>'SlimLine Vertical C'!M60*(1-Sumary!$B$20)</f>
        <v>294.5545703917748</v>
      </c>
    </row>
    <row r="61" spans="1:42" ht="20.100000000000001" customHeight="1" x14ac:dyDescent="0.2">
      <c r="A61" s="1" t="s">
        <v>7</v>
      </c>
    </row>
    <row r="62" spans="1:42" ht="20.100000000000001" customHeight="1" x14ac:dyDescent="0.2">
      <c r="A62" s="5" t="s">
        <v>1</v>
      </c>
      <c r="B62" s="6"/>
      <c r="C62" s="7">
        <f>[21]Sumary!S10</f>
        <v>0.8</v>
      </c>
      <c r="D62" s="24">
        <f>[21]Sumary!T10</f>
        <v>1.2</v>
      </c>
      <c r="E62" s="24">
        <f>[21]Sumary!U10</f>
        <v>1.6</v>
      </c>
      <c r="F62" s="24">
        <f>[21]Sumary!V10</f>
        <v>2</v>
      </c>
      <c r="G62" s="24">
        <f>[21]Sumary!W10</f>
        <v>2.4</v>
      </c>
      <c r="H62" s="25">
        <f>[21]Sumary!X10</f>
        <v>2.8</v>
      </c>
      <c r="I62" s="25">
        <f>[21]Sumary!Y10</f>
        <v>3.2</v>
      </c>
      <c r="J62" s="25">
        <f>[21]Sumary!Z10</f>
        <v>3.6</v>
      </c>
      <c r="K62" s="25">
        <f>[21]Sumary!AA10</f>
        <v>4</v>
      </c>
      <c r="L62" s="25">
        <f>[21]Sumary!AB10</f>
        <v>4.4000000000000004</v>
      </c>
      <c r="M62" s="25">
        <f>[21]Sumary!AC10</f>
        <v>4.8</v>
      </c>
    </row>
    <row r="63" spans="1:42" ht="20.100000000000001" customHeight="1" x14ac:dyDescent="0.2">
      <c r="A63" s="9"/>
      <c r="B63" s="10" t="s">
        <v>2</v>
      </c>
      <c r="C63" s="32">
        <f>[21]Sumary!S11</f>
        <v>31.496062992125985</v>
      </c>
      <c r="D63" s="29">
        <f>[21]Sumary!T11</f>
        <v>47.244094488188978</v>
      </c>
      <c r="E63" s="29">
        <f>[21]Sumary!U11</f>
        <v>62.99212598425197</v>
      </c>
      <c r="F63" s="29">
        <f>[21]Sumary!V11</f>
        <v>78.740157480314963</v>
      </c>
      <c r="G63" s="29">
        <f>[21]Sumary!W11</f>
        <v>94.488188976377955</v>
      </c>
      <c r="H63" s="30">
        <f>[21]Sumary!X11</f>
        <v>110.23622047244095</v>
      </c>
      <c r="I63" s="30">
        <f>[21]Sumary!Y11</f>
        <v>125.98425196850394</v>
      </c>
      <c r="J63" s="30">
        <f>[21]Sumary!Z11</f>
        <v>141.73228346456693</v>
      </c>
      <c r="K63" s="30">
        <f>[21]Sumary!AA11</f>
        <v>157.48031496062993</v>
      </c>
      <c r="L63" s="30">
        <f>[21]Sumary!AB11</f>
        <v>173.22834645669292</v>
      </c>
      <c r="M63" s="30">
        <f>[21]Sumary!AC11</f>
        <v>188.97637795275591</v>
      </c>
    </row>
    <row r="64" spans="1:42" ht="20.100000000000001" customHeight="1" x14ac:dyDescent="0.2">
      <c r="A64" s="13">
        <f>[21]Sumary!Q12</f>
        <v>0.8</v>
      </c>
      <c r="B64" s="14">
        <f>[21]Sumary!R12</f>
        <v>31.496062992125985</v>
      </c>
      <c r="C64" s="15">
        <f>'SlimLine Vertical C'!C64*(1-Sumary!$B$20)</f>
        <v>25.250186320346323</v>
      </c>
      <c r="D64" s="15">
        <f>'SlimLine Vertical C'!D64*(1-Sumary!$B$20)</f>
        <v>34.101262813852813</v>
      </c>
      <c r="E64" s="15">
        <f>'SlimLine Vertical C'!E64*(1-Sumary!$B$20)</f>
        <v>42.952339307359317</v>
      </c>
      <c r="F64" s="15">
        <f>'SlimLine Vertical C'!F64*(1-Sumary!$B$20)</f>
        <v>53.06430580086581</v>
      </c>
      <c r="G64" s="15">
        <f>'SlimLine Vertical C'!G64*(1-Sumary!$B$20)</f>
        <v>61.915382294372286</v>
      </c>
      <c r="H64" s="15">
        <f>'SlimLine Vertical C'!H64*(1-Sumary!$B$20)</f>
        <v>67.444802515151508</v>
      </c>
      <c r="I64" s="15">
        <f>'SlimLine Vertical C'!I64*(1-Sumary!$B$20)</f>
        <v>75.85332518398269</v>
      </c>
      <c r="J64" s="15">
        <f>'SlimLine Vertical C'!J64*(1-Sumary!$B$20)</f>
        <v>84.261847852813858</v>
      </c>
      <c r="K64" s="15">
        <f>'SlimLine Vertical C'!K64*(1-Sumary!$B$20)</f>
        <v>88.021052774891785</v>
      </c>
      <c r="L64" s="15">
        <f>'SlimLine Vertical C'!L64*(1-Sumary!$B$20)</f>
        <v>95.987021619047638</v>
      </c>
      <c r="M64" s="15">
        <f>'SlimLine Vertical C'!M64*(1-Sumary!$B$20)</f>
        <v>98.41856506709955</v>
      </c>
    </row>
    <row r="65" spans="1:13" ht="20.100000000000001" customHeight="1" x14ac:dyDescent="0.2">
      <c r="A65" s="13">
        <f>[21]Sumary!Q13</f>
        <v>1.2</v>
      </c>
      <c r="B65" s="14">
        <f>[21]Sumary!R13</f>
        <v>47.244094488188978</v>
      </c>
      <c r="C65" s="15">
        <f>'SlimLine Vertical C'!C65*(1-Sumary!$B$20)</f>
        <v>31.465562943722944</v>
      </c>
      <c r="D65" s="15">
        <f>'SlimLine Vertical C'!D65*(1-Sumary!$B$20)</f>
        <v>43.424327748917754</v>
      </c>
      <c r="E65" s="15">
        <f>'SlimLine Vertical C'!E65*(1-Sumary!$B$20)</f>
        <v>55.383092554112551</v>
      </c>
      <c r="F65" s="15">
        <f>'SlimLine Vertical C'!F65*(1-Sumary!$B$20)</f>
        <v>68.602747359307358</v>
      </c>
      <c r="G65" s="15">
        <f>'SlimLine Vertical C'!G65*(1-Sumary!$B$20)</f>
        <v>80.561512164502147</v>
      </c>
      <c r="H65" s="15">
        <f>'SlimLine Vertical C'!H65*(1-Sumary!$B$20)</f>
        <v>88.11092978787876</v>
      </c>
      <c r="I65" s="15">
        <f>'SlimLine Vertical C'!I65*(1-Sumary!$B$20)</f>
        <v>99.471756352813841</v>
      </c>
      <c r="J65" s="15">
        <f>'SlimLine Vertical C'!J65*(1-Sumary!$B$20)</f>
        <v>110.83258291774891</v>
      </c>
      <c r="K65" s="15">
        <f>'SlimLine Vertical C'!K65*(1-Sumary!$B$20)</f>
        <v>115.99024758008657</v>
      </c>
      <c r="L65" s="15">
        <f>'SlimLine Vertical C'!L65*(1-Sumary!$B$20)</f>
        <v>126.7531359047619</v>
      </c>
      <c r="M65" s="15">
        <f>'SlimLine Vertical C'!M65*(1-Sumary!$B$20)</f>
        <v>130.11698584632035</v>
      </c>
    </row>
    <row r="66" spans="1:13" ht="20.100000000000001" customHeight="1" x14ac:dyDescent="0.2">
      <c r="A66" s="13">
        <f>[21]Sumary!Q14</f>
        <v>1.6</v>
      </c>
      <c r="B66" s="14">
        <f>[21]Sumary!R14</f>
        <v>62.99212598425197</v>
      </c>
      <c r="C66" s="15">
        <f>'SlimLine Vertical C'!C66*(1-Sumary!$B$20)</f>
        <v>37.680939567099571</v>
      </c>
      <c r="D66" s="15">
        <f>'SlimLine Vertical C'!D66*(1-Sumary!$B$20)</f>
        <v>52.747392683982689</v>
      </c>
      <c r="E66" s="15">
        <f>'SlimLine Vertical C'!E66*(1-Sumary!$B$20)</f>
        <v>67.813845800865806</v>
      </c>
      <c r="F66" s="15">
        <f>'SlimLine Vertical C'!F66*(1-Sumary!$B$20)</f>
        <v>84.14118891774892</v>
      </c>
      <c r="G66" s="15">
        <f>'SlimLine Vertical C'!G66*(1-Sumary!$B$20)</f>
        <v>99.20764203463203</v>
      </c>
      <c r="H66" s="15">
        <f>'SlimLine Vertical C'!H66*(1-Sumary!$B$20)</f>
        <v>108.77705706060604</v>
      </c>
      <c r="I66" s="15">
        <f>'SlimLine Vertical C'!I66*(1-Sumary!$B$20)</f>
        <v>123.09018752164501</v>
      </c>
      <c r="J66" s="15">
        <f>'SlimLine Vertical C'!J66*(1-Sumary!$B$20)</f>
        <v>137.40331798268403</v>
      </c>
      <c r="K66" s="15">
        <f>'SlimLine Vertical C'!K66*(1-Sumary!$B$20)</f>
        <v>143.95944238528139</v>
      </c>
      <c r="L66" s="15">
        <f>'SlimLine Vertical C'!L66*(1-Sumary!$B$20)</f>
        <v>157.51925019047621</v>
      </c>
      <c r="M66" s="15">
        <f>'SlimLine Vertical C'!M66*(1-Sumary!$B$20)</f>
        <v>161.81540662554116</v>
      </c>
    </row>
    <row r="67" spans="1:13" ht="20.100000000000001" customHeight="1" x14ac:dyDescent="0.2">
      <c r="A67" s="13">
        <f>[21]Sumary!Q15</f>
        <v>2</v>
      </c>
      <c r="B67" s="14">
        <f>[21]Sumary!R15</f>
        <v>78.740157480314963</v>
      </c>
      <c r="C67" s="15">
        <f>'SlimLine Vertical C'!C67*(1-Sumary!$B$20)</f>
        <v>43.896316190476192</v>
      </c>
      <c r="D67" s="15">
        <f>'SlimLine Vertical C'!D67*(1-Sumary!$B$20)</f>
        <v>62.070457619047623</v>
      </c>
      <c r="E67" s="15">
        <f>'SlimLine Vertical C'!E67*(1-Sumary!$B$20)</f>
        <v>80.244599047619047</v>
      </c>
      <c r="F67" s="15">
        <f>'SlimLine Vertical C'!F67*(1-Sumary!$B$20)</f>
        <v>99.679630476190468</v>
      </c>
      <c r="G67" s="15">
        <f>'SlimLine Vertical C'!G67*(1-Sumary!$B$20)</f>
        <v>117.8537719047619</v>
      </c>
      <c r="H67" s="15">
        <f>'SlimLine Vertical C'!H67*(1-Sumary!$B$20)</f>
        <v>129.44318433333336</v>
      </c>
      <c r="I67" s="15">
        <f>'SlimLine Vertical C'!I67*(1-Sumary!$B$20)</f>
        <v>146.70861869047621</v>
      </c>
      <c r="J67" s="15">
        <f>'SlimLine Vertical C'!J67*(1-Sumary!$B$20)</f>
        <v>163.97405304761907</v>
      </c>
      <c r="K67" s="15">
        <f>'SlimLine Vertical C'!K67*(1-Sumary!$B$20)</f>
        <v>171.92863719047619</v>
      </c>
      <c r="L67" s="15">
        <f>'SlimLine Vertical C'!L67*(1-Sumary!$B$20)</f>
        <v>188.28536447619052</v>
      </c>
      <c r="M67" s="15">
        <f>'SlimLine Vertical C'!M67*(1-Sumary!$B$20)</f>
        <v>193.51382740476191</v>
      </c>
    </row>
    <row r="68" spans="1:13" ht="20.100000000000001" customHeight="1" x14ac:dyDescent="0.2">
      <c r="A68" s="13">
        <f>[21]Sumary!Q16</f>
        <v>2.4</v>
      </c>
      <c r="B68" s="14">
        <f>[21]Sumary!R16</f>
        <v>94.488188976377955</v>
      </c>
      <c r="C68" s="15">
        <f>'SlimLine Vertical C'!C68*(1-Sumary!$B$20)</f>
        <v>50.111692813852819</v>
      </c>
      <c r="D68" s="15">
        <f>'SlimLine Vertical C'!D68*(1-Sumary!$B$20)</f>
        <v>71.393522554112565</v>
      </c>
      <c r="E68" s="15">
        <f>'SlimLine Vertical C'!E68*(1-Sumary!$B$20)</f>
        <v>92.675352294372288</v>
      </c>
      <c r="F68" s="15">
        <f>'SlimLine Vertical C'!F68*(1-Sumary!$B$20)</f>
        <v>115.21807203463202</v>
      </c>
      <c r="G68" s="15">
        <f>'SlimLine Vertical C'!G68*(1-Sumary!$B$20)</f>
        <v>136.49990177489178</v>
      </c>
      <c r="H68" s="15">
        <f>'SlimLine Vertical C'!H68*(1-Sumary!$B$20)</f>
        <v>150.1093116060606</v>
      </c>
      <c r="I68" s="15">
        <f>'SlimLine Vertical C'!I68*(1-Sumary!$B$20)</f>
        <v>170.32704985930735</v>
      </c>
      <c r="J68" s="15">
        <f>'SlimLine Vertical C'!J68*(1-Sumary!$B$20)</f>
        <v>190.54478811255416</v>
      </c>
      <c r="K68" s="15">
        <f>'SlimLine Vertical C'!K68*(1-Sumary!$B$20)</f>
        <v>199.897831995671</v>
      </c>
      <c r="L68" s="15">
        <f>'SlimLine Vertical C'!L68*(1-Sumary!$B$20)</f>
        <v>219.0514787619048</v>
      </c>
      <c r="M68" s="15">
        <f>'SlimLine Vertical C'!M68*(1-Sumary!$B$20)</f>
        <v>225.21224818398272</v>
      </c>
    </row>
    <row r="69" spans="1:13" ht="20.100000000000001" customHeight="1" x14ac:dyDescent="0.2">
      <c r="A69" s="13">
        <f>[21]Sumary!Q17</f>
        <v>2.8</v>
      </c>
      <c r="B69" s="14">
        <f>[21]Sumary!R17</f>
        <v>110.23622047244095</v>
      </c>
      <c r="C69" s="15">
        <f>'SlimLine Vertical C'!C69*(1-Sumary!$B$20)</f>
        <v>56.327069437229447</v>
      </c>
      <c r="D69" s="15">
        <f>'SlimLine Vertical C'!D69*(1-Sumary!$B$20)</f>
        <v>80.716587489177499</v>
      </c>
      <c r="E69" s="15">
        <f>'SlimLine Vertical C'!E69*(1-Sumary!$B$20)</f>
        <v>105.10610554112553</v>
      </c>
      <c r="F69" s="15">
        <f>'SlimLine Vertical C'!F69*(1-Sumary!$B$20)</f>
        <v>130.75651359307361</v>
      </c>
      <c r="G69" s="15">
        <f>'SlimLine Vertical C'!G69*(1-Sumary!$B$20)</f>
        <v>155.14603164502165</v>
      </c>
      <c r="H69" s="15">
        <f>'SlimLine Vertical C'!H69*(1-Sumary!$B$20)</f>
        <v>170.77543887878787</v>
      </c>
      <c r="I69" s="15">
        <f>'SlimLine Vertical C'!I69*(1-Sumary!$B$20)</f>
        <v>193.94548102813854</v>
      </c>
      <c r="J69" s="15">
        <f>'SlimLine Vertical C'!J69*(1-Sumary!$B$20)</f>
        <v>217.11552317748917</v>
      </c>
      <c r="K69" s="15">
        <f>'SlimLine Vertical C'!K69*(1-Sumary!$B$20)</f>
        <v>227.86702680086583</v>
      </c>
      <c r="L69" s="15">
        <f>'SlimLine Vertical C'!L69*(1-Sumary!$B$20)</f>
        <v>249.81759304761908</v>
      </c>
      <c r="M69" s="15">
        <f>'SlimLine Vertical C'!M69*(1-Sumary!$B$20)</f>
        <v>256.91066896320342</v>
      </c>
    </row>
    <row r="70" spans="1:13" ht="20.100000000000001" customHeight="1" x14ac:dyDescent="0.2">
      <c r="A70" s="13">
        <f>[21]Sumary!Q18</f>
        <v>3.2</v>
      </c>
      <c r="B70" s="14">
        <f>[21]Sumary!R18</f>
        <v>125.98425196850394</v>
      </c>
      <c r="C70" s="15">
        <f>'SlimLine Vertical C'!C70*(1-Sumary!$B$20)</f>
        <v>62.542446060606075</v>
      </c>
      <c r="D70" s="15">
        <f>'SlimLine Vertical C'!D70*(1-Sumary!$B$20)</f>
        <v>90.039652424242419</v>
      </c>
      <c r="E70" s="15">
        <f>'SlimLine Vertical C'!E70*(1-Sumary!$B$20)</f>
        <v>117.5368587878788</v>
      </c>
      <c r="F70" s="15">
        <f>'SlimLine Vertical C'!F70*(1-Sumary!$B$20)</f>
        <v>146.29495515151518</v>
      </c>
      <c r="G70" s="15">
        <f>'SlimLine Vertical C'!G70*(1-Sumary!$B$20)</f>
        <v>173.79216151515152</v>
      </c>
      <c r="H70" s="15">
        <f>'SlimLine Vertical C'!H70*(1-Sumary!$B$20)</f>
        <v>191.44156615151516</v>
      </c>
      <c r="I70" s="15">
        <f>'SlimLine Vertical C'!I70*(1-Sumary!$B$20)</f>
        <v>217.56391219696971</v>
      </c>
      <c r="J70" s="15">
        <f>'SlimLine Vertical C'!J70*(1-Sumary!$B$20)</f>
        <v>243.68625824242429</v>
      </c>
      <c r="K70" s="15">
        <f>'SlimLine Vertical C'!K70*(1-Sumary!$B$20)</f>
        <v>255.83622160606066</v>
      </c>
      <c r="L70" s="15">
        <f>'SlimLine Vertical C'!L70*(1-Sumary!$B$20)</f>
        <v>280.58370733333334</v>
      </c>
      <c r="M70" s="15">
        <f>'SlimLine Vertical C'!M70*(1-Sumary!$B$20)</f>
        <v>288.60908974242426</v>
      </c>
    </row>
    <row r="71" spans="1:13" ht="20.100000000000001" customHeight="1" x14ac:dyDescent="0.2">
      <c r="A71" s="17">
        <f>[21]Sumary!Q19</f>
        <v>3.6</v>
      </c>
      <c r="B71" s="18">
        <f>[21]Sumary!R19</f>
        <v>141.73228346456693</v>
      </c>
      <c r="C71" s="15">
        <f>'SlimLine Vertical C'!C71*(1-Sumary!$B$20)</f>
        <v>68.757822683982667</v>
      </c>
      <c r="D71" s="15">
        <f>'SlimLine Vertical C'!D71*(1-Sumary!$B$20)</f>
        <v>99.362717359307354</v>
      </c>
      <c r="E71" s="15">
        <f>'SlimLine Vertical C'!E71*(1-Sumary!$B$20)</f>
        <v>129.96761203463203</v>
      </c>
      <c r="F71" s="15">
        <f>'SlimLine Vertical C'!F71*(1-Sumary!$B$20)</f>
        <v>161.83339670995676</v>
      </c>
      <c r="G71" s="15">
        <f>'SlimLine Vertical C'!G71*(1-Sumary!$B$20)</f>
        <v>192.43829138528139</v>
      </c>
      <c r="H71" s="15">
        <f>'SlimLine Vertical C'!H71*(1-Sumary!$B$20)</f>
        <v>212.10769342424243</v>
      </c>
      <c r="I71" s="15">
        <f>'SlimLine Vertical C'!I71*(1-Sumary!$B$20)</f>
        <v>241.18234336580085</v>
      </c>
      <c r="J71" s="15">
        <f>'SlimLine Vertical C'!J71*(1-Sumary!$B$20)</f>
        <v>270.25699330735932</v>
      </c>
      <c r="K71" s="15">
        <f>'SlimLine Vertical C'!K71*(1-Sumary!$B$20)</f>
        <v>283.80541641125546</v>
      </c>
      <c r="L71" s="15">
        <f>'SlimLine Vertical C'!L71*(1-Sumary!$B$20)</f>
        <v>311.34982161904765</v>
      </c>
      <c r="M71" s="15">
        <f>'SlimLine Vertical C'!M71*(1-Sumary!$B$20)</f>
        <v>320.30751052164499</v>
      </c>
    </row>
    <row r="72" spans="1:13" ht="20.100000000000001" customHeight="1" x14ac:dyDescent="0.2">
      <c r="A72" s="17">
        <f>[21]Sumary!Q20</f>
        <v>4</v>
      </c>
      <c r="B72" s="18">
        <f>[21]Sumary!R20</f>
        <v>157.48031496062993</v>
      </c>
      <c r="C72" s="15">
        <f>'SlimLine Vertical C'!C72*(1-Sumary!$B$20)</f>
        <v>74.973199307359295</v>
      </c>
      <c r="D72" s="15">
        <f>'SlimLine Vertical C'!D72*(1-Sumary!$B$20)</f>
        <v>108.68578229437229</v>
      </c>
      <c r="E72" s="15">
        <f>'SlimLine Vertical C'!E72*(1-Sumary!$B$20)</f>
        <v>142.39836528138528</v>
      </c>
      <c r="F72" s="15">
        <f>'SlimLine Vertical C'!F72*(1-Sumary!$B$20)</f>
        <v>177.37183826839831</v>
      </c>
      <c r="G72" s="15">
        <f>'SlimLine Vertical C'!G72*(1-Sumary!$B$20)</f>
        <v>211.08442125541123</v>
      </c>
      <c r="H72" s="15">
        <f>'SlimLine Vertical C'!H72*(1-Sumary!$B$20)</f>
        <v>232.77382069696966</v>
      </c>
      <c r="I72" s="15">
        <f>'SlimLine Vertical C'!I72*(1-Sumary!$B$20)</f>
        <v>264.80077453463196</v>
      </c>
      <c r="J72" s="15">
        <f>'SlimLine Vertical C'!J72*(1-Sumary!$B$20)</f>
        <v>296.82772837229442</v>
      </c>
      <c r="K72" s="15">
        <f>'SlimLine Vertical C'!K72*(1-Sumary!$B$20)</f>
        <v>311.77461121645024</v>
      </c>
      <c r="L72" s="15">
        <f>'SlimLine Vertical C'!L72*(1-Sumary!$B$20)</f>
        <v>342.1159359047619</v>
      </c>
      <c r="M72" s="15">
        <f>'SlimLine Vertical C'!M72*(1-Sumary!$B$20)</f>
        <v>352.00593130086571</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[21]Sumary!S10</f>
        <v>0.8</v>
      </c>
      <c r="D74" s="24">
        <f>[21]Sumary!T10</f>
        <v>1.2</v>
      </c>
      <c r="E74" s="24">
        <f>[21]Sumary!U10</f>
        <v>1.6</v>
      </c>
      <c r="F74" s="24">
        <f>[21]Sumary!V10</f>
        <v>2</v>
      </c>
      <c r="G74" s="24">
        <f>[21]Sumary!W10</f>
        <v>2.4</v>
      </c>
      <c r="H74" s="25">
        <f>[21]Sumary!X10</f>
        <v>2.8</v>
      </c>
      <c r="I74" s="25">
        <f>[21]Sumary!Y10</f>
        <v>3.2</v>
      </c>
      <c r="J74" s="25">
        <f>[21]Sumary!Z10</f>
        <v>3.6</v>
      </c>
      <c r="K74" s="25">
        <f>[21]Sumary!AA10</f>
        <v>4</v>
      </c>
      <c r="L74" s="25">
        <f>[21]Sumary!AB10</f>
        <v>4.4000000000000004</v>
      </c>
      <c r="M74" s="25">
        <f>[21]Sumary!AC10</f>
        <v>4.8</v>
      </c>
    </row>
    <row r="75" spans="1:13" ht="20.100000000000001" customHeight="1" x14ac:dyDescent="0.2">
      <c r="A75" s="9"/>
      <c r="B75" s="26" t="s">
        <v>2</v>
      </c>
      <c r="C75" s="29">
        <f>[21]Sumary!S11</f>
        <v>31.496062992125985</v>
      </c>
      <c r="D75" s="29">
        <f>[21]Sumary!T11</f>
        <v>47.244094488188978</v>
      </c>
      <c r="E75" s="29">
        <f>[21]Sumary!U11</f>
        <v>62.99212598425197</v>
      </c>
      <c r="F75" s="29">
        <f>[21]Sumary!V11</f>
        <v>78.740157480314963</v>
      </c>
      <c r="G75" s="29">
        <f>[21]Sumary!W11</f>
        <v>94.488188976377955</v>
      </c>
      <c r="H75" s="30">
        <f>[21]Sumary!X11</f>
        <v>110.23622047244095</v>
      </c>
      <c r="I75" s="30">
        <f>[21]Sumary!Y11</f>
        <v>125.98425196850394</v>
      </c>
      <c r="J75" s="30">
        <f>[21]Sumary!Z11</f>
        <v>141.73228346456693</v>
      </c>
      <c r="K75" s="30">
        <f>[21]Sumary!AA11</f>
        <v>157.48031496062993</v>
      </c>
      <c r="L75" s="30">
        <f>[21]Sumary!AB11</f>
        <v>173.22834645669292</v>
      </c>
      <c r="M75" s="30">
        <f>[21]Sumary!AC11</f>
        <v>188.97637795275591</v>
      </c>
    </row>
    <row r="76" spans="1:13" ht="20.100000000000001" customHeight="1" x14ac:dyDescent="0.2">
      <c r="A76" s="13">
        <f>[21]Sumary!Q12</f>
        <v>0.8</v>
      </c>
      <c r="B76" s="14">
        <f>[21]Sumary!R12</f>
        <v>31.496062992125985</v>
      </c>
      <c r="C76" s="15">
        <f>'SlimLine Vertical C'!C76*(1-Sumary!$B$20)</f>
        <v>27.151073333333336</v>
      </c>
      <c r="D76" s="15">
        <f>'SlimLine Vertical C'!D76*(1-Sumary!$B$20)</f>
        <v>36.952593333333333</v>
      </c>
      <c r="E76" s="15">
        <f>'SlimLine Vertical C'!E76*(1-Sumary!$B$20)</f>
        <v>46.754113333333336</v>
      </c>
      <c r="F76" s="15">
        <f>'SlimLine Vertical C'!F76*(1-Sumary!$B$20)</f>
        <v>57.816523333333343</v>
      </c>
      <c r="G76" s="15">
        <f>'SlimLine Vertical C'!G76*(1-Sumary!$B$20)</f>
        <v>67.618043333333318</v>
      </c>
      <c r="H76" s="15">
        <f>'SlimLine Vertical C'!H76*(1-Sumary!$B$20)</f>
        <v>73.765251833333309</v>
      </c>
      <c r="I76" s="15">
        <f>'SlimLine Vertical C'!I76*(1-Sumary!$B$20)</f>
        <v>83.076695833333332</v>
      </c>
      <c r="J76" s="15">
        <f>'SlimLine Vertical C'!J76*(1-Sumary!$B$20)</f>
        <v>92.388139833333327</v>
      </c>
      <c r="K76" s="15">
        <f>'SlimLine Vertical C'!K76*(1-Sumary!$B$20)</f>
        <v>96.575044333333338</v>
      </c>
      <c r="L76" s="15">
        <f>'SlimLine Vertical C'!L76*(1-Sumary!$B$20)</f>
        <v>105.39641233333332</v>
      </c>
      <c r="M76" s="15">
        <f>'SlimLine Vertical C'!M76*(1-Sumary!$B$20)</f>
        <v>108.11308883333331</v>
      </c>
    </row>
    <row r="77" spans="1:13" ht="20.100000000000001" customHeight="1" x14ac:dyDescent="0.2">
      <c r="A77" s="13">
        <f>[21]Sumary!Q13</f>
        <v>1.2</v>
      </c>
      <c r="B77" s="14">
        <f>[21]Sumary!R13</f>
        <v>47.244094488188978</v>
      </c>
      <c r="C77" s="15">
        <f>'SlimLine Vertical C'!C77*(1-Sumary!$B$20)</f>
        <v>34.216008398268393</v>
      </c>
      <c r="D77" s="15">
        <f>'SlimLine Vertical C'!D77*(1-Sumary!$B$20)</f>
        <v>47.549995930735925</v>
      </c>
      <c r="E77" s="15">
        <f>'SlimLine Vertical C'!E77*(1-Sumary!$B$20)</f>
        <v>60.883983463203457</v>
      </c>
      <c r="F77" s="15">
        <f>'SlimLine Vertical C'!F77*(1-Sumary!$B$20)</f>
        <v>75.478860995670985</v>
      </c>
      <c r="G77" s="15">
        <f>'SlimLine Vertical C'!G77*(1-Sumary!$B$20)</f>
        <v>88.812848528138503</v>
      </c>
      <c r="H77" s="15">
        <f>'SlimLine Vertical C'!H77*(1-Sumary!$B$20)</f>
        <v>97.256160924242408</v>
      </c>
      <c r="I77" s="15">
        <f>'SlimLine Vertical C'!I77*(1-Sumary!$B$20)</f>
        <v>109.92344908008657</v>
      </c>
      <c r="J77" s="15">
        <f>'SlimLine Vertical C'!J77*(1-Sumary!$B$20)</f>
        <v>122.59073723593072</v>
      </c>
      <c r="K77" s="15">
        <f>'SlimLine Vertical C'!K77*(1-Sumary!$B$20)</f>
        <v>128.36725212554111</v>
      </c>
      <c r="L77" s="15">
        <f>'SlimLine Vertical C'!L77*(1-Sumary!$B$20)</f>
        <v>140.36784090476192</v>
      </c>
      <c r="M77" s="15">
        <f>'SlimLine Vertical C'!M77*(1-Sumary!$B$20)</f>
        <v>144.14425766450213</v>
      </c>
    </row>
    <row r="78" spans="1:13" ht="20.100000000000001" customHeight="1" x14ac:dyDescent="0.2">
      <c r="A78" s="13">
        <f>[21]Sumary!Q14</f>
        <v>1.6</v>
      </c>
      <c r="B78" s="14">
        <f>[21]Sumary!R14</f>
        <v>62.99212598425197</v>
      </c>
      <c r="C78" s="15">
        <f>'SlimLine Vertical C'!C78*(1-Sumary!$B$20)</f>
        <v>41.280943463203464</v>
      </c>
      <c r="D78" s="15">
        <f>'SlimLine Vertical C'!D78*(1-Sumary!$B$20)</f>
        <v>58.147398528138531</v>
      </c>
      <c r="E78" s="15">
        <f>'SlimLine Vertical C'!E78*(1-Sumary!$B$20)</f>
        <v>75.013853593073591</v>
      </c>
      <c r="F78" s="15">
        <f>'SlimLine Vertical C'!F78*(1-Sumary!$B$20)</f>
        <v>93.141198658008662</v>
      </c>
      <c r="G78" s="15">
        <f>'SlimLine Vertical C'!G78*(1-Sumary!$B$20)</f>
        <v>110.00765372294372</v>
      </c>
      <c r="H78" s="15">
        <f>'SlimLine Vertical C'!H78*(1-Sumary!$B$20)</f>
        <v>120.74707001515149</v>
      </c>
      <c r="I78" s="15">
        <f>'SlimLine Vertical C'!I78*(1-Sumary!$B$20)</f>
        <v>136.77020232683984</v>
      </c>
      <c r="J78" s="15">
        <f>'SlimLine Vertical C'!J78*(1-Sumary!$B$20)</f>
        <v>152.79333463852817</v>
      </c>
      <c r="K78" s="15">
        <f>'SlimLine Vertical C'!K78*(1-Sumary!$B$20)</f>
        <v>160.15945991774893</v>
      </c>
      <c r="L78" s="15">
        <f>'SlimLine Vertical C'!L78*(1-Sumary!$B$20)</f>
        <v>175.33926947619048</v>
      </c>
      <c r="M78" s="15">
        <f>'SlimLine Vertical C'!M78*(1-Sumary!$B$20)</f>
        <v>180.17542649567102</v>
      </c>
    </row>
    <row r="79" spans="1:13" ht="20.100000000000001" customHeight="1" x14ac:dyDescent="0.2">
      <c r="A79" s="13">
        <f>[21]Sumary!Q15</f>
        <v>2</v>
      </c>
      <c r="B79" s="14">
        <f>[21]Sumary!R15</f>
        <v>78.740157480314963</v>
      </c>
      <c r="C79" s="15">
        <f>'SlimLine Vertical C'!C79*(1-Sumary!$B$20)</f>
        <v>48.345878528138535</v>
      </c>
      <c r="D79" s="15">
        <f>'SlimLine Vertical C'!D79*(1-Sumary!$B$20)</f>
        <v>68.74480112554113</v>
      </c>
      <c r="E79" s="15">
        <f>'SlimLine Vertical C'!E79*(1-Sumary!$B$20)</f>
        <v>89.143723722943719</v>
      </c>
      <c r="F79" s="15">
        <f>'SlimLine Vertical C'!F79*(1-Sumary!$B$20)</f>
        <v>110.80353632034631</v>
      </c>
      <c r="G79" s="15">
        <f>'SlimLine Vertical C'!G79*(1-Sumary!$B$20)</f>
        <v>131.20245891774891</v>
      </c>
      <c r="H79" s="15">
        <f>'SlimLine Vertical C'!H79*(1-Sumary!$B$20)</f>
        <v>144.23797910606061</v>
      </c>
      <c r="I79" s="15">
        <f>'SlimLine Vertical C'!I79*(1-Sumary!$B$20)</f>
        <v>163.61695557359306</v>
      </c>
      <c r="J79" s="15">
        <f>'SlimLine Vertical C'!J79*(1-Sumary!$B$20)</f>
        <v>182.99593204112557</v>
      </c>
      <c r="K79" s="15">
        <f>'SlimLine Vertical C'!K79*(1-Sumary!$B$20)</f>
        <v>191.95166770995672</v>
      </c>
      <c r="L79" s="15">
        <f>'SlimLine Vertical C'!L79*(1-Sumary!$B$20)</f>
        <v>210.3106980476191</v>
      </c>
      <c r="M79" s="15">
        <f>'SlimLine Vertical C'!M79*(1-Sumary!$B$20)</f>
        <v>216.20659532683982</v>
      </c>
    </row>
    <row r="80" spans="1:13" ht="20.100000000000001" customHeight="1" x14ac:dyDescent="0.2">
      <c r="A80" s="13">
        <f>[21]Sumary!Q16</f>
        <v>2.4</v>
      </c>
      <c r="B80" s="14">
        <f>[21]Sumary!R16</f>
        <v>94.488188976377955</v>
      </c>
      <c r="C80" s="15">
        <f>'SlimLine Vertical C'!C80*(1-Sumary!$B$20)</f>
        <v>55.410813593073598</v>
      </c>
      <c r="D80" s="15">
        <f>'SlimLine Vertical C'!D80*(1-Sumary!$B$20)</f>
        <v>79.342203722943722</v>
      </c>
      <c r="E80" s="15">
        <f>'SlimLine Vertical C'!E80*(1-Sumary!$B$20)</f>
        <v>103.27359385281385</v>
      </c>
      <c r="F80" s="15">
        <f>'SlimLine Vertical C'!F80*(1-Sumary!$B$20)</f>
        <v>128.465873982684</v>
      </c>
      <c r="G80" s="15">
        <f>'SlimLine Vertical C'!G80*(1-Sumary!$B$20)</f>
        <v>152.3972641125541</v>
      </c>
      <c r="H80" s="15">
        <f>'SlimLine Vertical C'!H80*(1-Sumary!$B$20)</f>
        <v>167.72888819696968</v>
      </c>
      <c r="I80" s="15">
        <f>'SlimLine Vertical C'!I80*(1-Sumary!$B$20)</f>
        <v>190.46370882034631</v>
      </c>
      <c r="J80" s="15">
        <f>'SlimLine Vertical C'!J80*(1-Sumary!$B$20)</f>
        <v>213.19852944372295</v>
      </c>
      <c r="K80" s="15">
        <f>'SlimLine Vertical C'!K80*(1-Sumary!$B$20)</f>
        <v>223.74387550216451</v>
      </c>
      <c r="L80" s="15">
        <f>'SlimLine Vertical C'!L80*(1-Sumary!$B$20)</f>
        <v>245.28212661904763</v>
      </c>
      <c r="M80" s="15">
        <f>'SlimLine Vertical C'!M80*(1-Sumary!$B$20)</f>
        <v>252.23776415800864</v>
      </c>
    </row>
    <row r="81" spans="1:13" ht="20.100000000000001" customHeight="1" x14ac:dyDescent="0.2">
      <c r="A81" s="13">
        <f>[21]Sumary!Q17</f>
        <v>2.8</v>
      </c>
      <c r="B81" s="14">
        <f>[21]Sumary!R17</f>
        <v>110.23622047244095</v>
      </c>
      <c r="C81" s="15">
        <f>'SlimLine Vertical C'!C81*(1-Sumary!$B$20)</f>
        <v>62.475748658008662</v>
      </c>
      <c r="D81" s="15">
        <f>'SlimLine Vertical C'!D81*(1-Sumary!$B$20)</f>
        <v>89.939606320346314</v>
      </c>
      <c r="E81" s="15">
        <f>'SlimLine Vertical C'!E81*(1-Sumary!$B$20)</f>
        <v>117.40346398268399</v>
      </c>
      <c r="F81" s="15">
        <f>'SlimLine Vertical C'!F81*(1-Sumary!$B$20)</f>
        <v>146.12821164502165</v>
      </c>
      <c r="G81" s="15">
        <f>'SlimLine Vertical C'!G81*(1-Sumary!$B$20)</f>
        <v>173.59206930735931</v>
      </c>
      <c r="H81" s="15">
        <f>'SlimLine Vertical C'!H81*(1-Sumary!$B$20)</f>
        <v>191.21979728787878</v>
      </c>
      <c r="I81" s="15">
        <f>'SlimLine Vertical C'!I81*(1-Sumary!$B$20)</f>
        <v>217.31046206709956</v>
      </c>
      <c r="J81" s="15">
        <f>'SlimLine Vertical C'!J81*(1-Sumary!$B$20)</f>
        <v>243.40112684632032</v>
      </c>
      <c r="K81" s="15">
        <f>'SlimLine Vertical C'!K81*(1-Sumary!$B$20)</f>
        <v>255.53608329437233</v>
      </c>
      <c r="L81" s="15">
        <f>'SlimLine Vertical C'!L81*(1-Sumary!$B$20)</f>
        <v>280.25355519047616</v>
      </c>
      <c r="M81" s="15">
        <f>'SlimLine Vertical C'!M81*(1-Sumary!$B$20)</f>
        <v>288.26893298917742</v>
      </c>
    </row>
    <row r="82" spans="1:13" ht="20.100000000000001" customHeight="1" x14ac:dyDescent="0.2">
      <c r="A82" s="13">
        <f>[21]Sumary!Q18</f>
        <v>3.2</v>
      </c>
      <c r="B82" s="14">
        <f>[21]Sumary!R18</f>
        <v>125.98425196850394</v>
      </c>
      <c r="C82" s="15">
        <f>'SlimLine Vertical C'!C82*(1-Sumary!$B$20)</f>
        <v>69.540683722943726</v>
      </c>
      <c r="D82" s="15">
        <f>'SlimLine Vertical C'!D82*(1-Sumary!$B$20)</f>
        <v>100.53700891774893</v>
      </c>
      <c r="E82" s="15">
        <f>'SlimLine Vertical C'!E82*(1-Sumary!$B$20)</f>
        <v>131.53333411255412</v>
      </c>
      <c r="F82" s="15">
        <f>'SlimLine Vertical C'!F82*(1-Sumary!$B$20)</f>
        <v>163.79054930735933</v>
      </c>
      <c r="G82" s="15">
        <f>'SlimLine Vertical C'!G82*(1-Sumary!$B$20)</f>
        <v>194.78687450216452</v>
      </c>
      <c r="H82" s="15">
        <f>'SlimLine Vertical C'!H82*(1-Sumary!$B$20)</f>
        <v>214.71070637878788</v>
      </c>
      <c r="I82" s="15">
        <f>'SlimLine Vertical C'!I82*(1-Sumary!$B$20)</f>
        <v>244.15721531385284</v>
      </c>
      <c r="J82" s="15">
        <f>'SlimLine Vertical C'!J82*(1-Sumary!$B$20)</f>
        <v>273.60372424891773</v>
      </c>
      <c r="K82" s="15">
        <f>'SlimLine Vertical C'!K82*(1-Sumary!$B$20)</f>
        <v>287.32829108658007</v>
      </c>
      <c r="L82" s="15">
        <f>'SlimLine Vertical C'!L82*(1-Sumary!$B$20)</f>
        <v>315.22498376190475</v>
      </c>
      <c r="M82" s="15">
        <f>'SlimLine Vertical C'!M82*(1-Sumary!$B$20)</f>
        <v>324.3001018203463</v>
      </c>
    </row>
    <row r="83" spans="1:13" ht="20.100000000000001" customHeight="1" x14ac:dyDescent="0.2">
      <c r="A83" s="17">
        <f>[21]Sumary!Q19</f>
        <v>3.6</v>
      </c>
      <c r="B83" s="18">
        <f>[21]Sumary!R19</f>
        <v>141.73228346456693</v>
      </c>
      <c r="C83" s="15">
        <f>'SlimLine Vertical C'!C83*(1-Sumary!$B$20)</f>
        <v>76.605618787878782</v>
      </c>
      <c r="D83" s="15">
        <f>'SlimLine Vertical C'!D83*(1-Sumary!$B$20)</f>
        <v>111.13441151515151</v>
      </c>
      <c r="E83" s="15">
        <f>'SlimLine Vertical C'!E83*(1-Sumary!$B$20)</f>
        <v>145.66320424242423</v>
      </c>
      <c r="F83" s="15">
        <f>'SlimLine Vertical C'!F83*(1-Sumary!$B$20)</f>
        <v>181.452886969697</v>
      </c>
      <c r="G83" s="15">
        <f>'SlimLine Vertical C'!G83*(1-Sumary!$B$20)</f>
        <v>215.98167969696971</v>
      </c>
      <c r="H83" s="15">
        <f>'SlimLine Vertical C'!H83*(1-Sumary!$B$20)</f>
        <v>238.20161546969695</v>
      </c>
      <c r="I83" s="15">
        <f>'SlimLine Vertical C'!I83*(1-Sumary!$B$20)</f>
        <v>271.00396856060598</v>
      </c>
      <c r="J83" s="15">
        <f>'SlimLine Vertical C'!J83*(1-Sumary!$B$20)</f>
        <v>303.80632165151513</v>
      </c>
      <c r="K83" s="15">
        <f>'SlimLine Vertical C'!K83*(1-Sumary!$B$20)</f>
        <v>319.12049887878788</v>
      </c>
      <c r="L83" s="15">
        <f>'SlimLine Vertical C'!L83*(1-Sumary!$B$20)</f>
        <v>350.19641233333334</v>
      </c>
      <c r="M83" s="15">
        <f>'SlimLine Vertical C'!M83*(1-Sumary!$B$20)</f>
        <v>360.33127065151513</v>
      </c>
    </row>
    <row r="84" spans="1:13" ht="20.100000000000001" customHeight="1" x14ac:dyDescent="0.2">
      <c r="A84" s="17">
        <f>[21]Sumary!Q20</f>
        <v>4</v>
      </c>
      <c r="B84" s="18">
        <f>[21]Sumary!R20</f>
        <v>157.48031496062993</v>
      </c>
      <c r="C84" s="15">
        <f>'SlimLine Vertical C'!C84*(1-Sumary!$B$20)</f>
        <v>83.670553852813825</v>
      </c>
      <c r="D84" s="15">
        <f>'SlimLine Vertical C'!D84*(1-Sumary!$B$20)</f>
        <v>121.7318141125541</v>
      </c>
      <c r="E84" s="15">
        <f>'SlimLine Vertical C'!E84*(1-Sumary!$B$20)</f>
        <v>159.79307437229434</v>
      </c>
      <c r="F84" s="15">
        <f>'SlimLine Vertical C'!F84*(1-Sumary!$B$20)</f>
        <v>199.11522463203463</v>
      </c>
      <c r="G84" s="15">
        <f>'SlimLine Vertical C'!G84*(1-Sumary!$B$20)</f>
        <v>237.17648489177489</v>
      </c>
      <c r="H84" s="15">
        <f>'SlimLine Vertical C'!H84*(1-Sumary!$B$20)</f>
        <v>261.69252456060599</v>
      </c>
      <c r="I84" s="15">
        <f>'SlimLine Vertical C'!I84*(1-Sumary!$B$20)</f>
        <v>297.85072180735921</v>
      </c>
      <c r="J84" s="15">
        <f>'SlimLine Vertical C'!J84*(1-Sumary!$B$20)</f>
        <v>334.0089190541126</v>
      </c>
      <c r="K84" s="15">
        <f>'SlimLine Vertical C'!K84*(1-Sumary!$B$20)</f>
        <v>350.91270667099565</v>
      </c>
      <c r="L84" s="15">
        <f>'SlimLine Vertical C'!L84*(1-Sumary!$B$20)</f>
        <v>385.16784090476187</v>
      </c>
      <c r="M84" s="15">
        <f>'SlimLine Vertical C'!M84*(1-Sumary!$B$20)</f>
        <v>396.36243948268395</v>
      </c>
    </row>
    <row r="85" spans="1:13" ht="20.100000000000001" customHeight="1" thickBot="1" x14ac:dyDescent="0.25">
      <c r="A85" s="21" t="s">
        <v>9</v>
      </c>
      <c r="B85" s="19"/>
      <c r="C85" s="19"/>
      <c r="D85" s="19"/>
      <c r="E85" s="19"/>
      <c r="F85" s="19"/>
      <c r="H85" s="19"/>
      <c r="I85" s="19"/>
      <c r="J85" s="19"/>
      <c r="K85" s="16"/>
      <c r="L85" s="16"/>
    </row>
    <row r="86" spans="1:13" ht="20.100000000000001" customHeight="1" thickBot="1" x14ac:dyDescent="0.25">
      <c r="A86" s="34" t="s">
        <v>10</v>
      </c>
      <c r="B86" s="35"/>
      <c r="C86" s="36">
        <f>[21]Sumary!S10</f>
        <v>0.8</v>
      </c>
      <c r="D86" s="37">
        <f>[21]Sumary!T10</f>
        <v>1.2</v>
      </c>
      <c r="E86" s="37">
        <f>[21]Sumary!U10</f>
        <v>1.6</v>
      </c>
      <c r="F86" s="37">
        <f>[21]Sumary!V10</f>
        <v>2</v>
      </c>
      <c r="G86" s="37">
        <f>[21]Sumary!W10</f>
        <v>2.4</v>
      </c>
      <c r="H86" s="37">
        <f>[21]Sumary!X10</f>
        <v>2.8</v>
      </c>
      <c r="I86" s="37">
        <f>[21]Sumary!Y10</f>
        <v>3.2</v>
      </c>
      <c r="J86" s="37">
        <f>[21]Sumary!Z10</f>
        <v>3.6</v>
      </c>
      <c r="K86" s="37">
        <f>[21]Sumary!AA10</f>
        <v>4</v>
      </c>
      <c r="L86" s="37">
        <f>[21]Sumary!AB10</f>
        <v>4.4000000000000004</v>
      </c>
      <c r="M86" s="37">
        <f>[21]Sumary!AC10</f>
        <v>4.8</v>
      </c>
    </row>
    <row r="87" spans="1:13" ht="20.100000000000001" customHeight="1" thickBot="1" x14ac:dyDescent="0.25">
      <c r="A87" s="38"/>
      <c r="B87" s="39" t="s">
        <v>2</v>
      </c>
      <c r="C87" s="40">
        <f>[21]Sumary!S11</f>
        <v>31.496062992125985</v>
      </c>
      <c r="D87" s="29">
        <f>[21]Sumary!T11</f>
        <v>47.244094488188978</v>
      </c>
      <c r="E87" s="29">
        <f>[21]Sumary!U11</f>
        <v>62.99212598425197</v>
      </c>
      <c r="F87" s="29">
        <f>[21]Sumary!V11</f>
        <v>78.740157480314963</v>
      </c>
      <c r="G87" s="29">
        <f>[21]Sumary!W11</f>
        <v>94.488188976377955</v>
      </c>
      <c r="H87" s="30">
        <f>[21]Sumary!X11</f>
        <v>110.23622047244095</v>
      </c>
      <c r="I87" s="30">
        <f>[21]Sumary!Y11</f>
        <v>125.98425196850394</v>
      </c>
      <c r="J87" s="30">
        <f>[21]Sumary!Z11</f>
        <v>141.73228346456693</v>
      </c>
      <c r="K87" s="30">
        <f>[21]Sumary!AA11</f>
        <v>157.48031496062993</v>
      </c>
      <c r="L87" s="30">
        <f>[21]Sumary!AB11</f>
        <v>173.22834645669292</v>
      </c>
      <c r="M87" s="30">
        <f>[21]Sumary!AC11</f>
        <v>188.97637795275591</v>
      </c>
    </row>
    <row r="88" spans="1:13" ht="20.100000000000001" customHeight="1" x14ac:dyDescent="0.2">
      <c r="A88" s="19"/>
      <c r="B88" s="19"/>
      <c r="C88" s="15">
        <f>'SlimLine Vertical C'!C88*(1-Sumary!$B$21)</f>
        <v>7.9360118614718624</v>
      </c>
      <c r="D88" s="15">
        <f>'SlimLine Vertical C'!D88*(1-Sumary!$B$21)</f>
        <v>9.2133344588744599</v>
      </c>
      <c r="E88" s="15">
        <f>'SlimLine Vertical C'!E88*(1-Sumary!$B$21)</f>
        <v>10.490657056277058</v>
      </c>
      <c r="F88" s="15">
        <f>'SlimLine Vertical C'!F88*(1-Sumary!$B$21)</f>
        <v>13.028869653679653</v>
      </c>
      <c r="G88" s="15">
        <f>'SlimLine Vertical C'!G88*(1-Sumary!$B$21)</f>
        <v>14.306192251082251</v>
      </c>
      <c r="H88" s="15">
        <f>'SlimLine Vertical C'!H88*(1-Sumary!$B$21)</f>
        <v>15.583514848484846</v>
      </c>
      <c r="I88" s="15">
        <f>'SlimLine Vertical C'!I88*(1-Sumary!$B$21)</f>
        <v>16.860837445887444</v>
      </c>
      <c r="J88" s="15">
        <f>'SlimLine Vertical C'!J88*(1-Sumary!$B$21)</f>
        <v>18.138160043290043</v>
      </c>
      <c r="K88" s="15">
        <f>'SlimLine Vertical C'!K88*(1-Sumary!$B$21)</f>
        <v>19.415482640692641</v>
      </c>
      <c r="L88" s="15">
        <f>'SlimLine Vertical C'!L88*(1-Sumary!$B$21)</f>
        <v>20.692805238095236</v>
      </c>
      <c r="M88" s="15">
        <f>'SlimLine Vertical C'!M88*(1-Sumary!$B$21)</f>
        <v>21.970127835497838</v>
      </c>
    </row>
    <row r="89" spans="1:13" x14ac:dyDescent="0.2">
      <c r="K89" s="31"/>
      <c r="L89" s="31"/>
    </row>
    <row r="90" spans="1:13" x14ac:dyDescent="0.2">
      <c r="B90" s="42"/>
    </row>
    <row r="91" spans="1:13" x14ac:dyDescent="0.2">
      <c r="B91" s="42" t="s">
        <v>11</v>
      </c>
    </row>
    <row r="92" spans="1:13" x14ac:dyDescent="0.2">
      <c r="B92" s="42" t="s">
        <v>12</v>
      </c>
    </row>
    <row r="94" spans="1:13" x14ac:dyDescent="0.2">
      <c r="A94" s="43" t="s">
        <v>13</v>
      </c>
      <c r="C94" s="44"/>
      <c r="H94" s="45"/>
    </row>
    <row r="95" spans="1:13" x14ac:dyDescent="0.2">
      <c r="C95" s="42" t="s">
        <v>14</v>
      </c>
      <c r="F95" s="46">
        <f>'[21]Slmline cost'!F95+'[21]Slmline cost'!F95*(SlimBracketMarkUp)</f>
        <v>0.10400000000000001</v>
      </c>
      <c r="H95" s="42"/>
      <c r="I95" s="46"/>
    </row>
    <row r="96" spans="1:13" ht="18.75" customHeight="1" x14ac:dyDescent="0.2">
      <c r="C96" s="497" t="s">
        <v>15</v>
      </c>
      <c r="D96" s="497"/>
      <c r="F96" s="46">
        <f>'[21]Slmline cost'!F96+'[21]Slmline cost'!F96*(SlimBracketMarkUp)</f>
        <v>0.156</v>
      </c>
      <c r="H96" s="42"/>
      <c r="I96" s="46"/>
    </row>
    <row r="97" spans="1:9" x14ac:dyDescent="0.2">
      <c r="C97" s="47"/>
      <c r="F97" s="43"/>
      <c r="H97" s="42"/>
      <c r="I97" s="46"/>
    </row>
    <row r="98" spans="1:9" x14ac:dyDescent="0.2">
      <c r="C98" s="497" t="s">
        <v>16</v>
      </c>
      <c r="D98" s="497"/>
      <c r="E98" s="497"/>
      <c r="F98" s="46">
        <f>'[21]Slmline cost'!F98+'[21]Slmline cost'!F98*(SlimBracketMarkUp)</f>
        <v>0.26</v>
      </c>
      <c r="H98" s="42"/>
      <c r="I98" s="46"/>
    </row>
    <row r="99" spans="1:9" x14ac:dyDescent="0.2">
      <c r="A99" s="44"/>
      <c r="C99" s="497" t="s">
        <v>17</v>
      </c>
      <c r="D99" s="497"/>
      <c r="E99" s="497"/>
      <c r="F99" s="46">
        <f>'[21]Slmline cost'!F99+'[21]Slmline cost'!F99*(SlimBracketMarkUp)</f>
        <v>0.39</v>
      </c>
    </row>
    <row r="100" spans="1:9" x14ac:dyDescent="0.2">
      <c r="F100" s="43"/>
    </row>
    <row r="101" spans="1:9" x14ac:dyDescent="0.2">
      <c r="F101" s="43"/>
    </row>
    <row r="102" spans="1:9" x14ac:dyDescent="0.2">
      <c r="C102" s="498" t="s">
        <v>18</v>
      </c>
      <c r="D102" s="498"/>
      <c r="E102" s="498"/>
      <c r="F102" s="46">
        <f>'[21]Slmline cost'!F102+'[21]Slmline cost'!F102*(SlimBracketMarkUp)</f>
        <v>1.16493</v>
      </c>
    </row>
    <row r="103" spans="1:9" x14ac:dyDescent="0.2">
      <c r="F103" s="43"/>
    </row>
    <row r="104" spans="1:9" x14ac:dyDescent="0.2">
      <c r="F104" s="43"/>
    </row>
    <row r="105" spans="1:9" x14ac:dyDescent="0.2">
      <c r="F105" s="43"/>
    </row>
    <row r="106" spans="1:9" x14ac:dyDescent="0.2">
      <c r="C106" s="499" t="s">
        <v>19</v>
      </c>
      <c r="D106" s="499"/>
      <c r="E106" s="499"/>
      <c r="F106" s="46">
        <f>'[21]Slmline cost'!F106+'[21]Slmline cost'!F106*(SlimBracketMarkUp)</f>
        <v>1.4059500000000003</v>
      </c>
    </row>
    <row r="107" spans="1:9" x14ac:dyDescent="0.2">
      <c r="F107" s="43"/>
    </row>
    <row r="109" spans="1:9" x14ac:dyDescent="0.2">
      <c r="D109" s="43" t="s">
        <v>20</v>
      </c>
      <c r="E109" s="43"/>
      <c r="F109" s="43"/>
    </row>
    <row r="110" spans="1:9" x14ac:dyDescent="0.2">
      <c r="D110" s="43" t="s">
        <v>21</v>
      </c>
      <c r="F110" s="46">
        <f>'[21]Slmline cost'!F110+'[21]Slmline cost'!F110*(SlimBracketMarkUp)</f>
        <v>1.9549400000000001</v>
      </c>
    </row>
    <row r="111" spans="1:9" x14ac:dyDescent="0.2">
      <c r="D111" s="2" t="s">
        <v>22</v>
      </c>
      <c r="F111" s="46">
        <f>'[21]Slmline cost'!F111+'[21]Slmline cost'!F111*(SlimBracketMarkUp)</f>
        <v>1.9549400000000001</v>
      </c>
    </row>
  </sheetData>
  <mergeCells count="9">
    <mergeCell ref="C99:E99"/>
    <mergeCell ref="C102:E102"/>
    <mergeCell ref="C106:E106"/>
    <mergeCell ref="A2:B2"/>
    <mergeCell ref="A14:B14"/>
    <mergeCell ref="A26:B26"/>
    <mergeCell ref="A38:B38"/>
    <mergeCell ref="C96:D96"/>
    <mergeCell ref="C98:E98"/>
  </mergeCells>
  <pageMargins left="0.70866141732283472" right="0.70866141732283472" top="0.74803149606299213" bottom="0.74803149606299213" header="0.31496062992125984" footer="0.31496062992125984"/>
  <pageSetup paperSize="9" scale="58" fitToHeight="2" orientation="portrait" r:id="rId1"/>
  <headerFooter alignWithMargins="0">
    <oddHeader>&amp;L&amp;"Arial,Bold"Slimlie Vertical Blind
Split Wand Op + £1.50
Cord and Chain + £1.50&amp;C&amp;"Arial,Bold"Blind Size Limitations
Width 170 - 4800
Drop 350 - 4000&amp;R&amp;"Arial,Bold"89mm Fabrics Only
Steel Tilt Chain + £1.00</oddHeader>
  </headerFooter>
  <rowBreaks count="1" manualBreakCount="1">
    <brk id="60" max="12" man="1"/>
  </rowBreaks>
  <drawing r:id="rId2"/>
  <legacyDrawing r:id="rId3"/>
  <oleObjects>
    <mc:AlternateContent xmlns:mc="http://schemas.openxmlformats.org/markup-compatibility/2006">
      <mc:Choice Requires="x14">
        <oleObject shapeId="62465" r:id="rId4">
          <objectPr defaultSize="0" autoPict="0" r:id="rId5">
            <anchor moveWithCells="1">
              <from>
                <xdr:col>0</xdr:col>
                <xdr:colOff>114300</xdr:colOff>
                <xdr:row>94</xdr:row>
                <xdr:rowOff>123825</xdr:rowOff>
              </from>
              <to>
                <xdr:col>1</xdr:col>
                <xdr:colOff>171450</xdr:colOff>
                <xdr:row>96</xdr:row>
                <xdr:rowOff>66675</xdr:rowOff>
              </to>
            </anchor>
          </objectPr>
        </oleObject>
      </mc:Choice>
      <mc:Fallback>
        <oleObject shapeId="62465" r:id="rId4"/>
      </mc:Fallback>
    </mc:AlternateContent>
    <mc:AlternateContent xmlns:mc="http://schemas.openxmlformats.org/markup-compatibility/2006">
      <mc:Choice Requires="x14">
        <oleObject shapeId="62466" r:id="rId6">
          <objectPr defaultSize="0" autoPict="0" r:id="rId7">
            <anchor moveWithCells="1">
              <from>
                <xdr:col>0</xdr:col>
                <xdr:colOff>85725</xdr:colOff>
                <xdr:row>97</xdr:row>
                <xdr:rowOff>95250</xdr:rowOff>
              </from>
              <to>
                <xdr:col>1</xdr:col>
                <xdr:colOff>304800</xdr:colOff>
                <xdr:row>99</xdr:row>
                <xdr:rowOff>161925</xdr:rowOff>
              </to>
            </anchor>
          </objectPr>
        </oleObject>
      </mc:Choice>
      <mc:Fallback>
        <oleObject shapeId="62466" r:id="rId6"/>
      </mc:Fallback>
    </mc:AlternateContent>
    <mc:AlternateContent xmlns:mc="http://schemas.openxmlformats.org/markup-compatibility/2006">
      <mc:Choice Requires="x14">
        <oleObject shapeId="62467" r:id="rId8">
          <objectPr defaultSize="0" autoPict="0" r:id="rId9">
            <anchor moveWithCells="1">
              <from>
                <xdr:col>0</xdr:col>
                <xdr:colOff>38100</xdr:colOff>
                <xdr:row>100</xdr:row>
                <xdr:rowOff>142875</xdr:rowOff>
              </from>
              <to>
                <xdr:col>1</xdr:col>
                <xdr:colOff>666750</xdr:colOff>
                <xdr:row>103</xdr:row>
                <xdr:rowOff>19050</xdr:rowOff>
              </to>
            </anchor>
          </objectPr>
        </oleObject>
      </mc:Choice>
      <mc:Fallback>
        <oleObject shapeId="62467" r:id="rId8"/>
      </mc:Fallback>
    </mc:AlternateContent>
    <mc:AlternateContent xmlns:mc="http://schemas.openxmlformats.org/markup-compatibility/2006">
      <mc:Choice Requires="x14">
        <oleObject shapeId="62468" r:id="rId10">
          <objectPr defaultSize="0" autoPict="0" r:id="rId11">
            <anchor moveWithCells="1">
              <from>
                <xdr:col>0</xdr:col>
                <xdr:colOff>133350</xdr:colOff>
                <xdr:row>104</xdr:row>
                <xdr:rowOff>28575</xdr:rowOff>
              </from>
              <to>
                <xdr:col>1</xdr:col>
                <xdr:colOff>361950</xdr:colOff>
                <xdr:row>106</xdr:row>
                <xdr:rowOff>47625</xdr:rowOff>
              </to>
            </anchor>
          </objectPr>
        </oleObject>
      </mc:Choice>
      <mc:Fallback>
        <oleObject shapeId="62468" r:id="rId10"/>
      </mc:Fallback>
    </mc:AlternateContent>
    <mc:AlternateContent xmlns:mc="http://schemas.openxmlformats.org/markup-compatibility/2006">
      <mc:Choice Requires="x14">
        <oleObject shapeId="62469" r:id="rId12">
          <objectPr defaultSize="0" autoPict="0" r:id="rId13">
            <anchor moveWithCells="1">
              <from>
                <xdr:col>0</xdr:col>
                <xdr:colOff>142875</xdr:colOff>
                <xdr:row>108</xdr:row>
                <xdr:rowOff>9525</xdr:rowOff>
              </from>
              <to>
                <xdr:col>2</xdr:col>
                <xdr:colOff>485775</xdr:colOff>
                <xdr:row>111</xdr:row>
                <xdr:rowOff>9525</xdr:rowOff>
              </to>
            </anchor>
          </objectPr>
        </oleObject>
      </mc:Choice>
      <mc:Fallback>
        <oleObject shapeId="62469" r:id="rId12"/>
      </mc:Fallback>
    </mc:AlternateContent>
  </oleObjec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00AC5-F399-4756-8D09-8AA4922A6481}">
  <dimension ref="A1:O43"/>
  <sheetViews>
    <sheetView view="pageLayout" zoomScaleNormal="100" zoomScaleSheetLayoutView="100" workbookViewId="0">
      <selection activeCell="C13" sqref="C13:M18"/>
    </sheetView>
  </sheetViews>
  <sheetFormatPr defaultColWidth="9.140625" defaultRowHeight="15.75" x14ac:dyDescent="0.25"/>
  <cols>
    <col min="1" max="1" width="6.85546875" style="176" customWidth="1"/>
    <col min="2" max="13" width="9.140625" style="176"/>
  </cols>
  <sheetData>
    <row r="1" spans="1:15" x14ac:dyDescent="0.25">
      <c r="A1" s="175" t="s">
        <v>589</v>
      </c>
    </row>
    <row r="2" spans="1:15" x14ac:dyDescent="0.25">
      <c r="A2" s="186" t="s">
        <v>10</v>
      </c>
      <c r="B2" s="186"/>
      <c r="C2" s="197">
        <v>0.4</v>
      </c>
      <c r="D2" s="197">
        <v>0.5</v>
      </c>
      <c r="E2" s="197">
        <v>0.6</v>
      </c>
      <c r="F2" s="197">
        <v>0.7</v>
      </c>
      <c r="G2" s="197">
        <v>0.8</v>
      </c>
      <c r="H2" s="197">
        <v>0.9</v>
      </c>
      <c r="I2" s="197">
        <v>1</v>
      </c>
      <c r="J2" s="197">
        <v>1.1000000000000001</v>
      </c>
      <c r="K2" s="197">
        <v>1.2</v>
      </c>
      <c r="L2" s="197">
        <v>1.3</v>
      </c>
      <c r="M2" s="197">
        <v>1.4</v>
      </c>
    </row>
    <row r="3" spans="1:15" x14ac:dyDescent="0.25">
      <c r="A3" s="186"/>
      <c r="B3" s="186" t="s">
        <v>246</v>
      </c>
      <c r="C3" s="198">
        <f t="shared" ref="C3:M3" si="0">CONVERT(C2,"m","in")</f>
        <v>15.748031496062993</v>
      </c>
      <c r="D3" s="198">
        <f t="shared" si="0"/>
        <v>19.685039370078741</v>
      </c>
      <c r="E3" s="198">
        <f t="shared" si="0"/>
        <v>23.622047244094489</v>
      </c>
      <c r="F3" s="198">
        <f t="shared" si="0"/>
        <v>27.559055118110237</v>
      </c>
      <c r="G3" s="198">
        <f t="shared" si="0"/>
        <v>31.496062992125985</v>
      </c>
      <c r="H3" s="198">
        <f t="shared" si="0"/>
        <v>35.433070866141733</v>
      </c>
      <c r="I3" s="198">
        <f t="shared" si="0"/>
        <v>39.370078740157481</v>
      </c>
      <c r="J3" s="198">
        <f t="shared" si="0"/>
        <v>43.30708661417323</v>
      </c>
      <c r="K3" s="198">
        <f t="shared" si="0"/>
        <v>47.244094488188978</v>
      </c>
      <c r="L3" s="198">
        <f t="shared" si="0"/>
        <v>51.181102362204726</v>
      </c>
      <c r="M3" s="198">
        <f t="shared" si="0"/>
        <v>55.118110236220474</v>
      </c>
    </row>
    <row r="4" spans="1:15" x14ac:dyDescent="0.25">
      <c r="A4" s="182">
        <v>0.4</v>
      </c>
      <c r="B4" s="199">
        <f t="shared" ref="B4:B9" si="1">CONVERT(A4,"m","in")</f>
        <v>15.748031496062993</v>
      </c>
      <c r="C4" s="195">
        <f>'Cell PF Special Frame  C'!C4*(1-Sumary!$B$49)</f>
        <v>43.646178853333339</v>
      </c>
      <c r="D4" s="195">
        <f>'Cell PF Special Frame  C'!D4*(1-Sumary!$B$49)</f>
        <v>47.674810733333338</v>
      </c>
      <c r="E4" s="195">
        <f>'Cell PF Special Frame  C'!E4*(1-Sumary!$B$49)</f>
        <v>52.736396613333341</v>
      </c>
      <c r="F4" s="195">
        <f>'Cell PF Special Frame  C'!F4*(1-Sumary!$B$49)</f>
        <v>56.765028493333332</v>
      </c>
      <c r="G4" s="195">
        <f>'Cell PF Special Frame  C'!G4*(1-Sumary!$B$49)</f>
        <v>60.793660373333346</v>
      </c>
      <c r="H4" s="195">
        <f>'Cell PF Special Frame  C'!H4*(1-Sumary!$B$49)</f>
        <v>64.82229225333333</v>
      </c>
      <c r="I4" s="195">
        <f>'Cell PF Special Frame  C'!I4*(1-Sumary!$B$49)</f>
        <v>68.850924133333336</v>
      </c>
      <c r="J4" s="195">
        <f>'Cell PF Special Frame  C'!J4*(1-Sumary!$B$49)</f>
        <v>73.795822013333321</v>
      </c>
      <c r="K4" s="195">
        <f>'Cell PF Special Frame  C'!K4*(1-Sumary!$B$49)</f>
        <v>77.824453893333327</v>
      </c>
      <c r="L4" s="195">
        <f>'Cell PF Special Frame  C'!L4*(1-Sumary!$B$49)</f>
        <v>85.753085773333339</v>
      </c>
      <c r="M4" s="195">
        <f>'Cell PF Special Frame  C'!M4*(1-Sumary!$B$49)</f>
        <v>89.781717653333317</v>
      </c>
    </row>
    <row r="5" spans="1:15" x14ac:dyDescent="0.25">
      <c r="A5" s="182">
        <v>0.8</v>
      </c>
      <c r="B5" s="199">
        <f t="shared" si="1"/>
        <v>31.496062992125985</v>
      </c>
      <c r="C5" s="195">
        <f>'Cell PF Special Frame  C'!C5*(1-Sumary!$B$49)</f>
        <v>51.562667173333345</v>
      </c>
      <c r="D5" s="195">
        <f>'Cell PF Special Frame  C'!D5*(1-Sumary!$B$49)</f>
        <v>56.384977133333336</v>
      </c>
      <c r="E5" s="195">
        <f>'Cell PF Special Frame  C'!E5*(1-Sumary!$B$49)</f>
        <v>62.356929093333342</v>
      </c>
      <c r="F5" s="195">
        <f>'Cell PF Special Frame  C'!F5*(1-Sumary!$B$49)</f>
        <v>67.179239053333333</v>
      </c>
      <c r="G5" s="195">
        <f>'Cell PF Special Frame  C'!G5*(1-Sumary!$B$49)</f>
        <v>72.001549013333346</v>
      </c>
      <c r="H5" s="195">
        <f>'Cell PF Special Frame  C'!H5*(1-Sumary!$B$49)</f>
        <v>76.82385897333333</v>
      </c>
      <c r="I5" s="195">
        <f>'Cell PF Special Frame  C'!I5*(1-Sumary!$B$49)</f>
        <v>81.646168933333342</v>
      </c>
      <c r="J5" s="195">
        <f>'Cell PF Special Frame  C'!J5*(1-Sumary!$B$49)</f>
        <v>87.384744893333334</v>
      </c>
      <c r="K5" s="195">
        <f>'Cell PF Special Frame  C'!K5*(1-Sumary!$B$49)</f>
        <v>92.207054853333332</v>
      </c>
      <c r="L5" s="195">
        <f>'Cell PF Special Frame  C'!L5*(1-Sumary!$B$49)</f>
        <v>100.92936481333334</v>
      </c>
      <c r="M5" s="195">
        <f>'Cell PF Special Frame  C'!M5*(1-Sumary!$B$49)</f>
        <v>105.75167477333333</v>
      </c>
    </row>
    <row r="6" spans="1:15" x14ac:dyDescent="0.25">
      <c r="A6" s="182">
        <v>1.2</v>
      </c>
      <c r="B6" s="199">
        <f t="shared" si="1"/>
        <v>47.244094488188978</v>
      </c>
      <c r="C6" s="195">
        <f>'Cell PF Special Frame  C'!C6*(1-Sumary!$B$49)</f>
        <v>59.770875493333342</v>
      </c>
      <c r="D6" s="195">
        <f>'Cell PF Special Frame  C'!D6*(1-Sumary!$B$49)</f>
        <v>65.386863533333326</v>
      </c>
      <c r="E6" s="195">
        <f>'Cell PF Special Frame  C'!E6*(1-Sumary!$B$49)</f>
        <v>72.269181573333341</v>
      </c>
      <c r="F6" s="195">
        <f>'Cell PF Special Frame  C'!F6*(1-Sumary!$B$49)</f>
        <v>77.885169613333332</v>
      </c>
      <c r="G6" s="195">
        <f>'Cell PF Special Frame  C'!G6*(1-Sumary!$B$49)</f>
        <v>83.501157653333337</v>
      </c>
      <c r="H6" s="195">
        <f>'Cell PF Special Frame  C'!H6*(1-Sumary!$B$49)</f>
        <v>89.117145693333327</v>
      </c>
      <c r="I6" s="195">
        <f>'Cell PF Special Frame  C'!I6*(1-Sumary!$B$49)</f>
        <v>94.733133733333332</v>
      </c>
      <c r="J6" s="195">
        <f>'Cell PF Special Frame  C'!J6*(1-Sumary!$B$49)</f>
        <v>101.26538777333332</v>
      </c>
      <c r="K6" s="195">
        <f>'Cell PF Special Frame  C'!K6*(1-Sumary!$B$49)</f>
        <v>106.88137581333332</v>
      </c>
      <c r="L6" s="195">
        <f>'Cell PF Special Frame  C'!L6*(1-Sumary!$B$49)</f>
        <v>116.39736385333332</v>
      </c>
      <c r="M6" s="195">
        <f>'Cell PF Special Frame  C'!M6*(1-Sumary!$B$49)</f>
        <v>122.01335189333332</v>
      </c>
    </row>
    <row r="7" spans="1:15" x14ac:dyDescent="0.25">
      <c r="A7" s="182">
        <v>1.6</v>
      </c>
      <c r="B7" s="199">
        <f t="shared" si="1"/>
        <v>62.99212598425197</v>
      </c>
      <c r="C7" s="195">
        <f>'Cell PF Special Frame  C'!C7*(1-Sumary!$B$49)</f>
        <v>67.687363813333349</v>
      </c>
      <c r="D7" s="195">
        <f>'Cell PF Special Frame  C'!D7*(1-Sumary!$B$49)</f>
        <v>74.097029933333346</v>
      </c>
      <c r="E7" s="195">
        <f>'Cell PF Special Frame  C'!E7*(1-Sumary!$B$49)</f>
        <v>81.889714053333336</v>
      </c>
      <c r="F7" s="195">
        <f>'Cell PF Special Frame  C'!F7*(1-Sumary!$B$49)</f>
        <v>88.299380173333333</v>
      </c>
      <c r="G7" s="195">
        <f>'Cell PF Special Frame  C'!G7*(1-Sumary!$B$49)</f>
        <v>94.709046293333344</v>
      </c>
      <c r="H7" s="195">
        <f>'Cell PF Special Frame  C'!H7*(1-Sumary!$B$49)</f>
        <v>101.11871241333333</v>
      </c>
      <c r="I7" s="195">
        <f>'Cell PF Special Frame  C'!I7*(1-Sumary!$B$49)</f>
        <v>107.52837853333334</v>
      </c>
      <c r="J7" s="195">
        <f>'Cell PF Special Frame  C'!J7*(1-Sumary!$B$49)</f>
        <v>114.85431065333331</v>
      </c>
      <c r="K7" s="195">
        <f>'Cell PF Special Frame  C'!K7*(1-Sumary!$B$49)</f>
        <v>121.26397677333331</v>
      </c>
      <c r="L7" s="195">
        <f>'Cell PF Special Frame  C'!L7*(1-Sumary!$B$49)</f>
        <v>131.57364289333333</v>
      </c>
      <c r="M7" s="195">
        <f>'Cell PF Special Frame  C'!M7*(1-Sumary!$B$49)</f>
        <v>137.9833090133333</v>
      </c>
    </row>
    <row r="8" spans="1:15" x14ac:dyDescent="0.25">
      <c r="A8" s="182">
        <v>2</v>
      </c>
      <c r="B8" s="199">
        <f t="shared" si="1"/>
        <v>78.740157480314963</v>
      </c>
      <c r="C8" s="195">
        <f>'Cell PF Special Frame  C'!C8*(1-Sumary!$B$49)</f>
        <v>75.603852133333334</v>
      </c>
      <c r="D8" s="195">
        <f>'Cell PF Special Frame  C'!D8*(1-Sumary!$B$49)</f>
        <v>82.807196333333351</v>
      </c>
      <c r="E8" s="195">
        <f>'Cell PF Special Frame  C'!E8*(1-Sumary!$B$49)</f>
        <v>91.510246533333316</v>
      </c>
      <c r="F8" s="195">
        <f>'Cell PF Special Frame  C'!F8*(1-Sumary!$B$49)</f>
        <v>98.713590733333334</v>
      </c>
      <c r="G8" s="195">
        <f>'Cell PF Special Frame  C'!G8*(1-Sumary!$B$49)</f>
        <v>105.91693493333332</v>
      </c>
      <c r="H8" s="195">
        <f>'Cell PF Special Frame  C'!H8*(1-Sumary!$B$49)</f>
        <v>113.12027913333333</v>
      </c>
      <c r="I8" s="195">
        <f>'Cell PF Special Frame  C'!I8*(1-Sumary!$B$49)</f>
        <v>120.32362333333332</v>
      </c>
      <c r="J8" s="195">
        <f>'Cell PF Special Frame  C'!J8*(1-Sumary!$B$49)</f>
        <v>128.44323353333334</v>
      </c>
      <c r="K8" s="195">
        <f>'Cell PF Special Frame  C'!K8*(1-Sumary!$B$49)</f>
        <v>135.64657773333332</v>
      </c>
      <c r="L8" s="195">
        <f>'Cell PF Special Frame  C'!L8*(1-Sumary!$B$49)</f>
        <v>146.74992193333333</v>
      </c>
      <c r="M8" s="195">
        <f>'Cell PF Special Frame  C'!M8*(1-Sumary!$B$49)</f>
        <v>153.95326613333333</v>
      </c>
      <c r="O8" s="200"/>
    </row>
    <row r="9" spans="1:15" x14ac:dyDescent="0.25">
      <c r="A9" s="182">
        <v>2.4</v>
      </c>
      <c r="B9" s="199">
        <f t="shared" si="1"/>
        <v>94.488188976377955</v>
      </c>
      <c r="C9" s="195">
        <f>'Cell PF Special Frame  C'!C9*(1-Sumary!$B$49)</f>
        <v>83.520340453333333</v>
      </c>
      <c r="D9" s="195">
        <f>'Cell PF Special Frame  C'!D9*(1-Sumary!$B$49)</f>
        <v>91.517362733333329</v>
      </c>
      <c r="E9" s="195">
        <f>'Cell PF Special Frame  C'!E9*(1-Sumary!$B$49)</f>
        <v>101.13077901333332</v>
      </c>
      <c r="F9" s="195">
        <f>'Cell PF Special Frame  C'!F9*(1-Sumary!$B$49)</f>
        <v>109.12780129333332</v>
      </c>
      <c r="G9" s="195">
        <f>'Cell PF Special Frame  C'!G9*(1-Sumary!$B$49)</f>
        <v>117.12482357333333</v>
      </c>
      <c r="H9" s="195">
        <f>'Cell PF Special Frame  C'!H9*(1-Sumary!$B$49)</f>
        <v>125.12184585333333</v>
      </c>
      <c r="I9" s="195">
        <f>'Cell PF Special Frame  C'!I9*(1-Sumary!$B$49)</f>
        <v>133.11886813333334</v>
      </c>
      <c r="J9" s="195">
        <f>'Cell PF Special Frame  C'!J9*(1-Sumary!$B$49)</f>
        <v>142.03215641333333</v>
      </c>
      <c r="K9" s="195">
        <f>'Cell PF Special Frame  C'!K9*(1-Sumary!$B$49)</f>
        <v>150.02917869333331</v>
      </c>
      <c r="L9" s="195">
        <f>'Cell PF Special Frame  C'!L9*(1-Sumary!$B$49)</f>
        <v>161.92620097333332</v>
      </c>
      <c r="M9" s="195">
        <f>'Cell PF Special Frame  C'!M9*(1-Sumary!$B$49)</f>
        <v>169.9232232533333</v>
      </c>
    </row>
    <row r="10" spans="1:15" x14ac:dyDescent="0.25">
      <c r="A10" s="175" t="s">
        <v>590</v>
      </c>
    </row>
    <row r="11" spans="1:15" x14ac:dyDescent="0.25">
      <c r="A11" s="186" t="s">
        <v>10</v>
      </c>
      <c r="B11" s="186"/>
      <c r="C11" s="197">
        <v>0.4</v>
      </c>
      <c r="D11" s="197">
        <v>0.5</v>
      </c>
      <c r="E11" s="197">
        <v>0.6</v>
      </c>
      <c r="F11" s="197">
        <v>0.7</v>
      </c>
      <c r="G11" s="197">
        <v>0.8</v>
      </c>
      <c r="H11" s="197">
        <v>0.9</v>
      </c>
      <c r="I11" s="197">
        <v>1</v>
      </c>
      <c r="J11" s="197">
        <v>1.1000000000000001</v>
      </c>
      <c r="K11" s="197">
        <v>1.2</v>
      </c>
      <c r="L11" s="197">
        <v>1.3</v>
      </c>
      <c r="M11" s="197">
        <v>1.4</v>
      </c>
    </row>
    <row r="12" spans="1:15" x14ac:dyDescent="0.25">
      <c r="A12" s="186"/>
      <c r="B12" s="186" t="s">
        <v>246</v>
      </c>
      <c r="C12" s="198">
        <f t="shared" ref="C12:M12" si="2">CONVERT(C11,"m","in")</f>
        <v>15.748031496062993</v>
      </c>
      <c r="D12" s="198">
        <f t="shared" si="2"/>
        <v>19.685039370078741</v>
      </c>
      <c r="E12" s="198">
        <f t="shared" si="2"/>
        <v>23.622047244094489</v>
      </c>
      <c r="F12" s="198">
        <f t="shared" si="2"/>
        <v>27.559055118110237</v>
      </c>
      <c r="G12" s="198">
        <f t="shared" si="2"/>
        <v>31.496062992125985</v>
      </c>
      <c r="H12" s="198">
        <f t="shared" si="2"/>
        <v>35.433070866141733</v>
      </c>
      <c r="I12" s="198">
        <f t="shared" si="2"/>
        <v>39.370078740157481</v>
      </c>
      <c r="J12" s="198">
        <f t="shared" si="2"/>
        <v>43.30708661417323</v>
      </c>
      <c r="K12" s="198">
        <f t="shared" si="2"/>
        <v>47.244094488188978</v>
      </c>
      <c r="L12" s="198">
        <f t="shared" si="2"/>
        <v>51.181102362204726</v>
      </c>
      <c r="M12" s="198">
        <f t="shared" si="2"/>
        <v>55.118110236220474</v>
      </c>
    </row>
    <row r="13" spans="1:15" x14ac:dyDescent="0.25">
      <c r="A13" s="182">
        <v>0.4</v>
      </c>
      <c r="B13" s="199">
        <f t="shared" ref="B13:B18" si="3">CONVERT(A13,"m","in")</f>
        <v>15.748031496062993</v>
      </c>
      <c r="C13" s="195">
        <f>'Cell PF Special Frame  C'!C13*(1-Sumary!$B$49)</f>
        <v>45.393179173333337</v>
      </c>
      <c r="D13" s="195">
        <f>'Cell PF Special Frame  C'!D13*(1-Sumary!$B$49)</f>
        <v>49.858561133333339</v>
      </c>
      <c r="E13" s="195">
        <f>'Cell PF Special Frame  C'!E13*(1-Sumary!$B$49)</f>
        <v>55.356897093333345</v>
      </c>
      <c r="F13" s="195">
        <f>'Cell PF Special Frame  C'!F13*(1-Sumary!$B$49)</f>
        <v>59.822279053333332</v>
      </c>
      <c r="G13" s="195">
        <f>'Cell PF Special Frame  C'!G13*(1-Sumary!$B$49)</f>
        <v>64.287661013333349</v>
      </c>
      <c r="H13" s="195">
        <f>'Cell PF Special Frame  C'!H13*(1-Sumary!$B$49)</f>
        <v>68.753042973333351</v>
      </c>
      <c r="I13" s="195">
        <f>'Cell PF Special Frame  C'!I13*(1-Sumary!$B$49)</f>
        <v>73.218424933333338</v>
      </c>
      <c r="J13" s="195">
        <f>'Cell PF Special Frame  C'!J13*(1-Sumary!$B$49)</f>
        <v>78.600072893333333</v>
      </c>
      <c r="K13" s="195">
        <f>'Cell PF Special Frame  C'!K13*(1-Sumary!$B$49)</f>
        <v>83.065454853333335</v>
      </c>
      <c r="L13" s="195">
        <f>'Cell PF Special Frame  C'!L13*(1-Sumary!$B$49)</f>
        <v>91.430836813333315</v>
      </c>
      <c r="M13" s="195">
        <f>'Cell PF Special Frame  C'!M13*(1-Sumary!$B$49)</f>
        <v>95.896218773333317</v>
      </c>
    </row>
    <row r="14" spans="1:15" x14ac:dyDescent="0.25">
      <c r="A14" s="182">
        <v>0.8</v>
      </c>
      <c r="B14" s="199">
        <f t="shared" si="3"/>
        <v>31.496062992125985</v>
      </c>
      <c r="C14" s="195">
        <f>'Cell PF Special Frame  C'!C14*(1-Sumary!$B$49)</f>
        <v>55.056667813333348</v>
      </c>
      <c r="D14" s="195">
        <f>'Cell PF Special Frame  C'!D14*(1-Sumary!$B$49)</f>
        <v>60.752477933333338</v>
      </c>
      <c r="E14" s="195">
        <f>'Cell PF Special Frame  C'!E14*(1-Sumary!$B$49)</f>
        <v>67.597930053333343</v>
      </c>
      <c r="F14" s="195">
        <f>'Cell PF Special Frame  C'!F14*(1-Sumary!$B$49)</f>
        <v>73.293740173333333</v>
      </c>
      <c r="G14" s="195">
        <f>'Cell PF Special Frame  C'!G14*(1-Sumary!$B$49)</f>
        <v>78.989550293333338</v>
      </c>
      <c r="H14" s="195">
        <f>'Cell PF Special Frame  C'!H14*(1-Sumary!$B$49)</f>
        <v>84.685360413333342</v>
      </c>
      <c r="I14" s="195">
        <f>'Cell PF Special Frame  C'!I14*(1-Sumary!$B$49)</f>
        <v>90.381170533333332</v>
      </c>
      <c r="J14" s="195">
        <f>'Cell PF Special Frame  C'!J14*(1-Sumary!$B$49)</f>
        <v>96.99324665333333</v>
      </c>
      <c r="K14" s="195">
        <f>'Cell PF Special Frame  C'!K14*(1-Sumary!$B$49)</f>
        <v>102.68905677333332</v>
      </c>
      <c r="L14" s="195">
        <f>'Cell PF Special Frame  C'!L14*(1-Sumary!$B$49)</f>
        <v>112.28486689333333</v>
      </c>
      <c r="M14" s="195">
        <f>'Cell PF Special Frame  C'!M14*(1-Sumary!$B$49)</f>
        <v>117.98067701333335</v>
      </c>
    </row>
    <row r="15" spans="1:15" x14ac:dyDescent="0.25">
      <c r="A15" s="182">
        <v>1.2</v>
      </c>
      <c r="B15" s="199">
        <f t="shared" si="3"/>
        <v>47.244094488188978</v>
      </c>
      <c r="C15" s="195">
        <f>'Cell PF Special Frame  C'!C15*(1-Sumary!$B$49)</f>
        <v>65.011876453333343</v>
      </c>
      <c r="D15" s="195">
        <f>'Cell PF Special Frame  C'!D15*(1-Sumary!$B$49)</f>
        <v>71.938114733333336</v>
      </c>
      <c r="E15" s="195">
        <f>'Cell PF Special Frame  C'!E15*(1-Sumary!$B$49)</f>
        <v>80.130683013333339</v>
      </c>
      <c r="F15" s="195">
        <f>'Cell PF Special Frame  C'!F15*(1-Sumary!$B$49)</f>
        <v>87.056921293333318</v>
      </c>
      <c r="G15" s="195">
        <f>'Cell PF Special Frame  C'!G15*(1-Sumary!$B$49)</f>
        <v>93.983159573333324</v>
      </c>
      <c r="H15" s="195">
        <f>'Cell PF Special Frame  C'!H15*(1-Sumary!$B$49)</f>
        <v>100.90939785333333</v>
      </c>
      <c r="I15" s="195">
        <f>'Cell PF Special Frame  C'!I15*(1-Sumary!$B$49)</f>
        <v>107.83563613333332</v>
      </c>
      <c r="J15" s="195">
        <f>'Cell PF Special Frame  C'!J15*(1-Sumary!$B$49)</f>
        <v>115.67814041333334</v>
      </c>
      <c r="K15" s="195">
        <f>'Cell PF Special Frame  C'!K15*(1-Sumary!$B$49)</f>
        <v>122.60437869333333</v>
      </c>
      <c r="L15" s="195">
        <f>'Cell PF Special Frame  C'!L15*(1-Sumary!$B$49)</f>
        <v>133.43061697333331</v>
      </c>
      <c r="M15" s="195">
        <f>'Cell PF Special Frame  C'!M15*(1-Sumary!$B$49)</f>
        <v>140.35685525333332</v>
      </c>
    </row>
    <row r="16" spans="1:15" x14ac:dyDescent="0.25">
      <c r="A16" s="182">
        <v>1.6</v>
      </c>
      <c r="B16" s="199">
        <f t="shared" si="3"/>
        <v>62.99212598425197</v>
      </c>
      <c r="C16" s="195">
        <f>'Cell PF Special Frame  C'!C16*(1-Sumary!$B$49)</f>
        <v>74.67536509333334</v>
      </c>
      <c r="D16" s="195">
        <f>'Cell PF Special Frame  C'!D16*(1-Sumary!$B$49)</f>
        <v>82.83203153333335</v>
      </c>
      <c r="E16" s="195">
        <f>'Cell PF Special Frame  C'!E16*(1-Sumary!$B$49)</f>
        <v>92.371715973333323</v>
      </c>
      <c r="F16" s="195">
        <f>'Cell PF Special Frame  C'!F16*(1-Sumary!$B$49)</f>
        <v>100.52838241333333</v>
      </c>
      <c r="G16" s="195">
        <f>'Cell PF Special Frame  C'!G16*(1-Sumary!$B$49)</f>
        <v>108.68504885333336</v>
      </c>
      <c r="H16" s="195">
        <f>'Cell PF Special Frame  C'!H16*(1-Sumary!$B$49)</f>
        <v>116.84171529333334</v>
      </c>
      <c r="I16" s="195">
        <f>'Cell PF Special Frame  C'!I16*(1-Sumary!$B$49)</f>
        <v>124.99838173333333</v>
      </c>
      <c r="J16" s="195">
        <f>'Cell PF Special Frame  C'!J16*(1-Sumary!$B$49)</f>
        <v>134.07131417333335</v>
      </c>
      <c r="K16" s="195">
        <f>'Cell PF Special Frame  C'!K16*(1-Sumary!$B$49)</f>
        <v>142.22798061333333</v>
      </c>
      <c r="L16" s="195">
        <f>'Cell PF Special Frame  C'!L16*(1-Sumary!$B$49)</f>
        <v>154.28464705333334</v>
      </c>
      <c r="M16" s="195">
        <f>'Cell PF Special Frame  C'!M16*(1-Sumary!$B$49)</f>
        <v>162.44131349333333</v>
      </c>
    </row>
    <row r="17" spans="1:13" x14ac:dyDescent="0.25">
      <c r="A17" s="182">
        <v>2</v>
      </c>
      <c r="B17" s="199">
        <f t="shared" si="3"/>
        <v>78.740157480314963</v>
      </c>
      <c r="C17" s="195">
        <f>'Cell PF Special Frame  C'!C17*(1-Sumary!$B$49)</f>
        <v>84.338853733333337</v>
      </c>
      <c r="D17" s="195">
        <f>'Cell PF Special Frame  C'!D17*(1-Sumary!$B$49)</f>
        <v>93.725948333333335</v>
      </c>
      <c r="E17" s="195">
        <f>'Cell PF Special Frame  C'!E17*(1-Sumary!$B$49)</f>
        <v>104.61274893333334</v>
      </c>
      <c r="F17" s="195">
        <f>'Cell PF Special Frame  C'!F17*(1-Sumary!$B$49)</f>
        <v>113.99984353333333</v>
      </c>
      <c r="G17" s="195">
        <f>'Cell PF Special Frame  C'!G17*(1-Sumary!$B$49)</f>
        <v>123.38693813333335</v>
      </c>
      <c r="H17" s="195">
        <f>'Cell PF Special Frame  C'!H17*(1-Sumary!$B$49)</f>
        <v>132.77403273333334</v>
      </c>
      <c r="I17" s="195">
        <f>'Cell PF Special Frame  C'!I17*(1-Sumary!$B$49)</f>
        <v>142.16112733333333</v>
      </c>
      <c r="J17" s="195">
        <f>'Cell PF Special Frame  C'!J17*(1-Sumary!$B$49)</f>
        <v>152.46448793333334</v>
      </c>
      <c r="K17" s="195">
        <f>'Cell PF Special Frame  C'!K17*(1-Sumary!$B$49)</f>
        <v>161.85158253333333</v>
      </c>
      <c r="L17" s="195">
        <f>'Cell PF Special Frame  C'!L17*(1-Sumary!$B$49)</f>
        <v>175.13867713333332</v>
      </c>
      <c r="M17" s="195">
        <f>'Cell PF Special Frame  C'!M17*(1-Sumary!$B$49)</f>
        <v>184.52577173333333</v>
      </c>
    </row>
    <row r="18" spans="1:13" x14ac:dyDescent="0.25">
      <c r="A18" s="182">
        <v>2.4</v>
      </c>
      <c r="B18" s="199">
        <f t="shared" si="3"/>
        <v>94.488188976377955</v>
      </c>
      <c r="C18" s="195">
        <f>'Cell PF Special Frame  C'!C18*(1-Sumary!$B$49)</f>
        <v>94.002342373333335</v>
      </c>
      <c r="D18" s="195">
        <f>'Cell PF Special Frame  C'!D18*(1-Sumary!$B$49)</f>
        <v>104.61986513333333</v>
      </c>
      <c r="E18" s="195">
        <f>'Cell PF Special Frame  C'!E18*(1-Sumary!$B$49)</f>
        <v>116.85378189333332</v>
      </c>
      <c r="F18" s="195">
        <f>'Cell PF Special Frame  C'!F18*(1-Sumary!$B$49)</f>
        <v>127.47130465333333</v>
      </c>
      <c r="G18" s="195">
        <f>'Cell PF Special Frame  C'!G18*(1-Sumary!$B$49)</f>
        <v>138.08882741333332</v>
      </c>
      <c r="H18" s="195">
        <f>'Cell PF Special Frame  C'!H18*(1-Sumary!$B$49)</f>
        <v>148.70635017333333</v>
      </c>
      <c r="I18" s="195">
        <f>'Cell PF Special Frame  C'!I18*(1-Sumary!$B$49)</f>
        <v>159.32387293333335</v>
      </c>
      <c r="J18" s="195">
        <f>'Cell PF Special Frame  C'!J18*(1-Sumary!$B$49)</f>
        <v>170.85766169333334</v>
      </c>
      <c r="K18" s="195">
        <f>'Cell PF Special Frame  C'!K18*(1-Sumary!$B$49)</f>
        <v>181.47518445333333</v>
      </c>
      <c r="L18" s="195">
        <f>'Cell PF Special Frame  C'!L18*(1-Sumary!$B$49)</f>
        <v>195.99270721333335</v>
      </c>
      <c r="M18" s="195">
        <f>'Cell PF Special Frame  C'!M18*(1-Sumary!$B$49)</f>
        <v>206.61022997333336</v>
      </c>
    </row>
    <row r="20" spans="1:13" x14ac:dyDescent="0.25">
      <c r="A20" s="573" t="s">
        <v>599</v>
      </c>
      <c r="B20" s="573"/>
      <c r="C20" s="573"/>
      <c r="D20" s="573"/>
      <c r="E20" s="573" t="s">
        <v>600</v>
      </c>
      <c r="F20" s="573"/>
      <c r="G20" s="573"/>
      <c r="H20" s="573"/>
      <c r="I20" s="573"/>
      <c r="J20" s="573" t="s">
        <v>593</v>
      </c>
      <c r="K20" s="573"/>
      <c r="L20" s="573"/>
      <c r="M20" s="573"/>
    </row>
    <row r="35" spans="1:13" x14ac:dyDescent="0.25">
      <c r="A35" s="175" t="s">
        <v>594</v>
      </c>
    </row>
    <row r="37" spans="1:13" x14ac:dyDescent="0.25">
      <c r="A37" s="193" t="s">
        <v>10</v>
      </c>
      <c r="B37" s="193"/>
      <c r="C37" s="191">
        <v>0.4</v>
      </c>
      <c r="D37" s="191">
        <v>0.5</v>
      </c>
      <c r="E37" s="191">
        <v>0.6</v>
      </c>
      <c r="F37" s="191">
        <v>0.7</v>
      </c>
      <c r="G37" s="191">
        <v>0.8</v>
      </c>
      <c r="H37" s="191">
        <v>0.9</v>
      </c>
      <c r="I37" s="191">
        <v>1</v>
      </c>
      <c r="J37" s="191">
        <v>1.1000000000000001</v>
      </c>
      <c r="K37" s="191">
        <v>1.2</v>
      </c>
      <c r="L37" s="191">
        <v>1.3</v>
      </c>
      <c r="M37" s="191">
        <v>1.4</v>
      </c>
    </row>
    <row r="38" spans="1:13" x14ac:dyDescent="0.25">
      <c r="A38" s="193"/>
      <c r="B38" s="193" t="s">
        <v>2</v>
      </c>
      <c r="C38" s="194">
        <f t="shared" ref="C38:M38" si="4">CONVERT(C37,"m","in")</f>
        <v>15.748031496062993</v>
      </c>
      <c r="D38" s="194">
        <f t="shared" si="4"/>
        <v>19.685039370078741</v>
      </c>
      <c r="E38" s="194">
        <f t="shared" si="4"/>
        <v>23.622047244094489</v>
      </c>
      <c r="F38" s="194">
        <f t="shared" si="4"/>
        <v>27.559055118110237</v>
      </c>
      <c r="G38" s="194">
        <f t="shared" si="4"/>
        <v>31.496062992125985</v>
      </c>
      <c r="H38" s="194">
        <f t="shared" si="4"/>
        <v>35.433070866141733</v>
      </c>
      <c r="I38" s="194">
        <f t="shared" si="4"/>
        <v>39.370078740157481</v>
      </c>
      <c r="J38" s="194">
        <f t="shared" si="4"/>
        <v>43.30708661417323</v>
      </c>
      <c r="K38" s="194">
        <f t="shared" si="4"/>
        <v>47.244094488188978</v>
      </c>
      <c r="L38" s="194">
        <f t="shared" si="4"/>
        <v>51.181102362204726</v>
      </c>
      <c r="M38" s="194">
        <f t="shared" si="4"/>
        <v>55.118110236220474</v>
      </c>
    </row>
    <row r="39" spans="1:13" x14ac:dyDescent="0.25">
      <c r="A39" s="191" t="s">
        <v>595</v>
      </c>
      <c r="B39" s="194"/>
      <c r="C39" s="195">
        <f t="shared" ref="C39:M39" si="5">(C37*HeadRail*3)+(C37*AluminiumSlat*2)+DualPullLabour</f>
        <v>6.4838480000000009</v>
      </c>
      <c r="D39" s="195">
        <f t="shared" si="5"/>
        <v>7.4798100000000005</v>
      </c>
      <c r="E39" s="195">
        <f t="shared" si="5"/>
        <v>8.4757719999999992</v>
      </c>
      <c r="F39" s="195">
        <f t="shared" si="5"/>
        <v>9.4717339999999997</v>
      </c>
      <c r="G39" s="195">
        <f t="shared" si="5"/>
        <v>10.467696000000002</v>
      </c>
      <c r="H39" s="195">
        <f t="shared" si="5"/>
        <v>11.463658000000001</v>
      </c>
      <c r="I39" s="195">
        <f t="shared" si="5"/>
        <v>12.459620000000001</v>
      </c>
      <c r="J39" s="195">
        <f t="shared" si="5"/>
        <v>13.455582000000001</v>
      </c>
      <c r="K39" s="195">
        <f t="shared" si="5"/>
        <v>14.451544</v>
      </c>
      <c r="L39" s="195">
        <f t="shared" si="5"/>
        <v>15.447506000000002</v>
      </c>
      <c r="M39" s="195">
        <f t="shared" si="5"/>
        <v>16.443467999999999</v>
      </c>
    </row>
    <row r="40" spans="1:13" x14ac:dyDescent="0.25">
      <c r="A40" s="191" t="s">
        <v>596</v>
      </c>
      <c r="B40" s="194"/>
      <c r="C40" s="195">
        <f t="shared" ref="C40:M40" si="6">(C37*HeadRail*4)+(C37*AluminiumSlat*4)+DualPullLabour</f>
        <v>7.9244960000000013</v>
      </c>
      <c r="D40" s="195">
        <f t="shared" si="6"/>
        <v>9.2806200000000008</v>
      </c>
      <c r="E40" s="195">
        <f t="shared" si="6"/>
        <v>10.636744</v>
      </c>
      <c r="F40" s="195">
        <f t="shared" si="6"/>
        <v>11.992868</v>
      </c>
      <c r="G40" s="195">
        <f t="shared" si="6"/>
        <v>13.348992000000003</v>
      </c>
      <c r="H40" s="195">
        <f t="shared" si="6"/>
        <v>14.705116000000002</v>
      </c>
      <c r="I40" s="195">
        <f t="shared" si="6"/>
        <v>16.061240000000002</v>
      </c>
      <c r="J40" s="195">
        <f t="shared" si="6"/>
        <v>17.417364000000003</v>
      </c>
      <c r="K40" s="195">
        <f t="shared" si="6"/>
        <v>18.773488</v>
      </c>
      <c r="L40" s="195">
        <f t="shared" si="6"/>
        <v>20.129612000000002</v>
      </c>
      <c r="M40" s="195">
        <f t="shared" si="6"/>
        <v>21.485735999999999</v>
      </c>
    </row>
    <row r="42" spans="1:13" x14ac:dyDescent="0.25">
      <c r="A42" s="176" t="s">
        <v>597</v>
      </c>
      <c r="C42" s="196">
        <f>'[7]Cost Price Standard Frame'!C44+'[7]Cost Price Standard Frame'!C44*(TradeMarkUo)</f>
        <v>1.496</v>
      </c>
    </row>
    <row r="43" spans="1:13" x14ac:dyDescent="0.25">
      <c r="A43" s="176" t="s">
        <v>598</v>
      </c>
      <c r="C43" s="196">
        <f>'[7]Cost Price Standard Frame'!C45+'[7]Cost Price Standard Frame'!C45*(TradeMarkUo)</f>
        <v>1.1553199999999999</v>
      </c>
    </row>
  </sheetData>
  <mergeCells count="3">
    <mergeCell ref="A20:D20"/>
    <mergeCell ref="E20:I20"/>
    <mergeCell ref="J20:M20"/>
  </mergeCells>
  <pageMargins left="0.70866141732283472" right="0.70866141732283472" top="0.74803149606299213" bottom="0.74803149606299213" header="0.31496062992125984" footer="0.31496062992125984"/>
  <pageSetup paperSize="9" scale="75" orientation="portrait" r:id="rId1"/>
  <headerFooter>
    <oddHeader>&amp;R&amp;"Arial,Bold"&amp;14Perfect Fit Pleated &amp;"-,Regular"&amp;11
(Special Frames)</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C907-A685-42D3-959A-AFA6632B79CE}">
  <dimension ref="A1:O43"/>
  <sheetViews>
    <sheetView view="pageLayout" zoomScaleNormal="100" zoomScaleSheetLayoutView="100" workbookViewId="0">
      <selection activeCell="R36" sqref="R36"/>
    </sheetView>
  </sheetViews>
  <sheetFormatPr defaultColWidth="9.140625" defaultRowHeight="15.75" x14ac:dyDescent="0.25"/>
  <cols>
    <col min="1" max="1" width="6.85546875" style="176" customWidth="1"/>
    <col min="2" max="13" width="9.140625" style="176"/>
  </cols>
  <sheetData>
    <row r="1" spans="1:15" x14ac:dyDescent="0.25">
      <c r="A1" s="175" t="s">
        <v>589</v>
      </c>
    </row>
    <row r="2" spans="1:15" x14ac:dyDescent="0.25">
      <c r="A2" s="186" t="s">
        <v>10</v>
      </c>
      <c r="B2" s="186"/>
      <c r="C2" s="197">
        <v>0.4</v>
      </c>
      <c r="D2" s="197">
        <v>0.5</v>
      </c>
      <c r="E2" s="197">
        <v>0.6</v>
      </c>
      <c r="F2" s="197">
        <v>0.7</v>
      </c>
      <c r="G2" s="197">
        <v>0.8</v>
      </c>
      <c r="H2" s="197">
        <v>0.9</v>
      </c>
      <c r="I2" s="197">
        <v>1</v>
      </c>
      <c r="J2" s="197">
        <v>1.1000000000000001</v>
      </c>
      <c r="K2" s="197">
        <v>1.2</v>
      </c>
      <c r="L2" s="197">
        <v>1.3</v>
      </c>
      <c r="M2" s="197">
        <v>1.4</v>
      </c>
    </row>
    <row r="3" spans="1:15" x14ac:dyDescent="0.25">
      <c r="A3" s="186"/>
      <c r="B3" s="186" t="s">
        <v>246</v>
      </c>
      <c r="C3" s="198">
        <f t="shared" ref="C3:M3" si="0">CONVERT(C2,"m","in")</f>
        <v>15.748031496062993</v>
      </c>
      <c r="D3" s="198">
        <f t="shared" si="0"/>
        <v>19.685039370078741</v>
      </c>
      <c r="E3" s="198">
        <f t="shared" si="0"/>
        <v>23.622047244094489</v>
      </c>
      <c r="F3" s="198">
        <f t="shared" si="0"/>
        <v>27.559055118110237</v>
      </c>
      <c r="G3" s="198">
        <f t="shared" si="0"/>
        <v>31.496062992125985</v>
      </c>
      <c r="H3" s="198">
        <f t="shared" si="0"/>
        <v>35.433070866141733</v>
      </c>
      <c r="I3" s="198">
        <f t="shared" si="0"/>
        <v>39.370078740157481</v>
      </c>
      <c r="J3" s="198">
        <f t="shared" si="0"/>
        <v>43.30708661417323</v>
      </c>
      <c r="K3" s="198">
        <f t="shared" si="0"/>
        <v>47.244094488188978</v>
      </c>
      <c r="L3" s="198">
        <f t="shared" si="0"/>
        <v>51.181102362204726</v>
      </c>
      <c r="M3" s="198">
        <f t="shared" si="0"/>
        <v>55.118110236220474</v>
      </c>
    </row>
    <row r="4" spans="1:15" x14ac:dyDescent="0.25">
      <c r="A4" s="182">
        <v>0.4</v>
      </c>
      <c r="B4" s="199">
        <f t="shared" ref="B4:B9" si="1">CONVERT(A4,"m","in")</f>
        <v>15.748031496062993</v>
      </c>
      <c r="C4" s="195">
        <f>'Cell PF Special Frame  D'!C4*(1+Sumary!$C$49)</f>
        <v>43.646178853333339</v>
      </c>
      <c r="D4" s="195">
        <f>'Cell PF Special Frame  D'!D4*(1+Sumary!$C$49)</f>
        <v>47.674810733333338</v>
      </c>
      <c r="E4" s="195">
        <f>'Cell PF Special Frame  D'!E4*(1+Sumary!$C$49)</f>
        <v>52.736396613333341</v>
      </c>
      <c r="F4" s="195">
        <f>'Cell PF Special Frame  D'!F4*(1+Sumary!$C$49)</f>
        <v>56.765028493333332</v>
      </c>
      <c r="G4" s="195">
        <f>'Cell PF Special Frame  D'!G4*(1+Sumary!$C$49)</f>
        <v>60.793660373333346</v>
      </c>
      <c r="H4" s="195">
        <f>'Cell PF Special Frame  D'!H4*(1+Sumary!$C$49)</f>
        <v>64.82229225333333</v>
      </c>
      <c r="I4" s="195">
        <f>'Cell PF Special Frame  D'!I4*(1+Sumary!$C$49)</f>
        <v>68.850924133333336</v>
      </c>
      <c r="J4" s="195">
        <f>'Cell PF Special Frame  D'!J4*(1+Sumary!$C$49)</f>
        <v>73.795822013333321</v>
      </c>
      <c r="K4" s="195">
        <f>'Cell PF Special Frame  D'!K4*(1+Sumary!$C$49)</f>
        <v>77.824453893333327</v>
      </c>
      <c r="L4" s="195">
        <f>'Cell PF Special Frame  D'!L4*(1+Sumary!$C$49)</f>
        <v>85.753085773333339</v>
      </c>
      <c r="M4" s="195">
        <f>'Cell PF Special Frame  D'!M4*(1+Sumary!$C$49)</f>
        <v>89.781717653333317</v>
      </c>
    </row>
    <row r="5" spans="1:15" x14ac:dyDescent="0.25">
      <c r="A5" s="182">
        <v>0.8</v>
      </c>
      <c r="B5" s="199">
        <f t="shared" si="1"/>
        <v>31.496062992125985</v>
      </c>
      <c r="C5" s="195">
        <f>'Cell PF Special Frame  D'!C5*(1+Sumary!$C$49)</f>
        <v>51.562667173333345</v>
      </c>
      <c r="D5" s="195">
        <f>'Cell PF Special Frame  D'!D5*(1+Sumary!$C$49)</f>
        <v>56.384977133333336</v>
      </c>
      <c r="E5" s="195">
        <f>'Cell PF Special Frame  D'!E5*(1+Sumary!$C$49)</f>
        <v>62.356929093333342</v>
      </c>
      <c r="F5" s="195">
        <f>'Cell PF Special Frame  D'!F5*(1+Sumary!$C$49)</f>
        <v>67.179239053333333</v>
      </c>
      <c r="G5" s="195">
        <f>'Cell PF Special Frame  D'!G5*(1+Sumary!$C$49)</f>
        <v>72.001549013333346</v>
      </c>
      <c r="H5" s="195">
        <f>'Cell PF Special Frame  D'!H5*(1+Sumary!$C$49)</f>
        <v>76.82385897333333</v>
      </c>
      <c r="I5" s="195">
        <f>'Cell PF Special Frame  D'!I5*(1+Sumary!$C$49)</f>
        <v>81.646168933333342</v>
      </c>
      <c r="J5" s="195">
        <f>'Cell PF Special Frame  D'!J5*(1+Sumary!$C$49)</f>
        <v>87.384744893333334</v>
      </c>
      <c r="K5" s="195">
        <f>'Cell PF Special Frame  D'!K5*(1+Sumary!$C$49)</f>
        <v>92.207054853333332</v>
      </c>
      <c r="L5" s="195">
        <f>'Cell PF Special Frame  D'!L5*(1+Sumary!$C$49)</f>
        <v>100.92936481333334</v>
      </c>
      <c r="M5" s="195">
        <f>'Cell PF Special Frame  D'!M5*(1+Sumary!$C$49)</f>
        <v>105.75167477333333</v>
      </c>
    </row>
    <row r="6" spans="1:15" x14ac:dyDescent="0.25">
      <c r="A6" s="182">
        <v>1.2</v>
      </c>
      <c r="B6" s="199">
        <f t="shared" si="1"/>
        <v>47.244094488188978</v>
      </c>
      <c r="C6" s="195">
        <f>'Cell PF Special Frame  D'!C6*(1+Sumary!$C$49)</f>
        <v>59.770875493333342</v>
      </c>
      <c r="D6" s="195">
        <f>'Cell PF Special Frame  D'!D6*(1+Sumary!$C$49)</f>
        <v>65.386863533333326</v>
      </c>
      <c r="E6" s="195">
        <f>'Cell PF Special Frame  D'!E6*(1+Sumary!$C$49)</f>
        <v>72.269181573333341</v>
      </c>
      <c r="F6" s="195">
        <f>'Cell PF Special Frame  D'!F6*(1+Sumary!$C$49)</f>
        <v>77.885169613333332</v>
      </c>
      <c r="G6" s="195">
        <f>'Cell PF Special Frame  D'!G6*(1+Sumary!$C$49)</f>
        <v>83.501157653333337</v>
      </c>
      <c r="H6" s="195">
        <f>'Cell PF Special Frame  D'!H6*(1+Sumary!$C$49)</f>
        <v>89.117145693333327</v>
      </c>
      <c r="I6" s="195">
        <f>'Cell PF Special Frame  D'!I6*(1+Sumary!$C$49)</f>
        <v>94.733133733333332</v>
      </c>
      <c r="J6" s="195">
        <f>'Cell PF Special Frame  D'!J6*(1+Sumary!$C$49)</f>
        <v>101.26538777333332</v>
      </c>
      <c r="K6" s="195">
        <f>'Cell PF Special Frame  D'!K6*(1+Sumary!$C$49)</f>
        <v>106.88137581333332</v>
      </c>
      <c r="L6" s="195">
        <f>'Cell PF Special Frame  D'!L6*(1+Sumary!$C$49)</f>
        <v>116.39736385333332</v>
      </c>
      <c r="M6" s="195">
        <f>'Cell PF Special Frame  D'!M6*(1+Sumary!$C$49)</f>
        <v>122.01335189333332</v>
      </c>
    </row>
    <row r="7" spans="1:15" x14ac:dyDescent="0.25">
      <c r="A7" s="182">
        <v>1.6</v>
      </c>
      <c r="B7" s="199">
        <f t="shared" si="1"/>
        <v>62.99212598425197</v>
      </c>
      <c r="C7" s="195">
        <f>'Cell PF Special Frame  D'!C7*(1+Sumary!$C$49)</f>
        <v>67.687363813333349</v>
      </c>
      <c r="D7" s="195">
        <f>'Cell PF Special Frame  D'!D7*(1+Sumary!$C$49)</f>
        <v>74.097029933333346</v>
      </c>
      <c r="E7" s="195">
        <f>'Cell PF Special Frame  D'!E7*(1+Sumary!$C$49)</f>
        <v>81.889714053333336</v>
      </c>
      <c r="F7" s="195">
        <f>'Cell PF Special Frame  D'!F7*(1+Sumary!$C$49)</f>
        <v>88.299380173333333</v>
      </c>
      <c r="G7" s="195">
        <f>'Cell PF Special Frame  D'!G7*(1+Sumary!$C$49)</f>
        <v>94.709046293333344</v>
      </c>
      <c r="H7" s="195">
        <f>'Cell PF Special Frame  D'!H7*(1+Sumary!$C$49)</f>
        <v>101.11871241333333</v>
      </c>
      <c r="I7" s="195">
        <f>'Cell PF Special Frame  D'!I7*(1+Sumary!$C$49)</f>
        <v>107.52837853333334</v>
      </c>
      <c r="J7" s="195">
        <f>'Cell PF Special Frame  D'!J7*(1+Sumary!$C$49)</f>
        <v>114.85431065333331</v>
      </c>
      <c r="K7" s="195">
        <f>'Cell PF Special Frame  D'!K7*(1+Sumary!$C$49)</f>
        <v>121.26397677333331</v>
      </c>
      <c r="L7" s="195">
        <f>'Cell PF Special Frame  D'!L7*(1+Sumary!$C$49)</f>
        <v>131.57364289333333</v>
      </c>
      <c r="M7" s="195">
        <f>'Cell PF Special Frame  D'!M7*(1+Sumary!$C$49)</f>
        <v>137.9833090133333</v>
      </c>
    </row>
    <row r="8" spans="1:15" x14ac:dyDescent="0.25">
      <c r="A8" s="182">
        <v>2</v>
      </c>
      <c r="B8" s="199">
        <f t="shared" si="1"/>
        <v>78.740157480314963</v>
      </c>
      <c r="C8" s="195">
        <f>'Cell PF Special Frame  D'!C8*(1+Sumary!$C$49)</f>
        <v>75.603852133333334</v>
      </c>
      <c r="D8" s="195">
        <f>'Cell PF Special Frame  D'!D8*(1+Sumary!$C$49)</f>
        <v>82.807196333333351</v>
      </c>
      <c r="E8" s="195">
        <f>'Cell PF Special Frame  D'!E8*(1+Sumary!$C$49)</f>
        <v>91.510246533333316</v>
      </c>
      <c r="F8" s="195">
        <f>'Cell PF Special Frame  D'!F8*(1+Sumary!$C$49)</f>
        <v>98.713590733333334</v>
      </c>
      <c r="G8" s="195">
        <f>'Cell PF Special Frame  D'!G8*(1+Sumary!$C$49)</f>
        <v>105.91693493333332</v>
      </c>
      <c r="H8" s="195">
        <f>'Cell PF Special Frame  D'!H8*(1+Sumary!$C$49)</f>
        <v>113.12027913333333</v>
      </c>
      <c r="I8" s="195">
        <f>'Cell PF Special Frame  D'!I8*(1+Sumary!$C$49)</f>
        <v>120.32362333333332</v>
      </c>
      <c r="J8" s="195">
        <f>'Cell PF Special Frame  D'!J8*(1+Sumary!$C$49)</f>
        <v>128.44323353333334</v>
      </c>
      <c r="K8" s="195">
        <f>'Cell PF Special Frame  D'!K8*(1+Sumary!$C$49)</f>
        <v>135.64657773333332</v>
      </c>
      <c r="L8" s="195">
        <f>'Cell PF Special Frame  D'!L8*(1+Sumary!$C$49)</f>
        <v>146.74992193333333</v>
      </c>
      <c r="M8" s="195">
        <f>'Cell PF Special Frame  D'!M8*(1+Sumary!$C$49)</f>
        <v>153.95326613333333</v>
      </c>
      <c r="O8" s="200"/>
    </row>
    <row r="9" spans="1:15" x14ac:dyDescent="0.25">
      <c r="A9" s="182">
        <v>2.4</v>
      </c>
      <c r="B9" s="199">
        <f t="shared" si="1"/>
        <v>94.488188976377955</v>
      </c>
      <c r="C9" s="195">
        <f>'Cell PF Special Frame  D'!C9*(1+Sumary!$C$49)</f>
        <v>83.520340453333333</v>
      </c>
      <c r="D9" s="195">
        <f>'Cell PF Special Frame  D'!D9*(1+Sumary!$C$49)</f>
        <v>91.517362733333329</v>
      </c>
      <c r="E9" s="195">
        <f>'Cell PF Special Frame  D'!E9*(1+Sumary!$C$49)</f>
        <v>101.13077901333332</v>
      </c>
      <c r="F9" s="195">
        <f>'Cell PF Special Frame  D'!F9*(1+Sumary!$C$49)</f>
        <v>109.12780129333332</v>
      </c>
      <c r="G9" s="195">
        <f>'Cell PF Special Frame  D'!G9*(1+Sumary!$C$49)</f>
        <v>117.12482357333333</v>
      </c>
      <c r="H9" s="195">
        <f>'Cell PF Special Frame  D'!H9*(1+Sumary!$C$49)</f>
        <v>125.12184585333333</v>
      </c>
      <c r="I9" s="195">
        <f>'Cell PF Special Frame  D'!I9*(1+Sumary!$C$49)</f>
        <v>133.11886813333334</v>
      </c>
      <c r="J9" s="195">
        <f>'Cell PF Special Frame  D'!J9*(1+Sumary!$C$49)</f>
        <v>142.03215641333333</v>
      </c>
      <c r="K9" s="195">
        <f>'Cell PF Special Frame  D'!K9*(1+Sumary!$C$49)</f>
        <v>150.02917869333331</v>
      </c>
      <c r="L9" s="195">
        <f>'Cell PF Special Frame  D'!L9*(1+Sumary!$C$49)</f>
        <v>161.92620097333332</v>
      </c>
      <c r="M9" s="195">
        <f>'Cell PF Special Frame  D'!M9*(1+Sumary!$C$49)</f>
        <v>169.9232232533333</v>
      </c>
    </row>
    <row r="10" spans="1:15" x14ac:dyDescent="0.25">
      <c r="A10" s="175" t="s">
        <v>590</v>
      </c>
    </row>
    <row r="11" spans="1:15" x14ac:dyDescent="0.25">
      <c r="A11" s="186" t="s">
        <v>10</v>
      </c>
      <c r="B11" s="186"/>
      <c r="C11" s="197">
        <v>0.4</v>
      </c>
      <c r="D11" s="197">
        <v>0.5</v>
      </c>
      <c r="E11" s="197">
        <v>0.6</v>
      </c>
      <c r="F11" s="197">
        <v>0.7</v>
      </c>
      <c r="G11" s="197">
        <v>0.8</v>
      </c>
      <c r="H11" s="197">
        <v>0.9</v>
      </c>
      <c r="I11" s="197">
        <v>1</v>
      </c>
      <c r="J11" s="197">
        <v>1.1000000000000001</v>
      </c>
      <c r="K11" s="197">
        <v>1.2</v>
      </c>
      <c r="L11" s="197">
        <v>1.3</v>
      </c>
      <c r="M11" s="197">
        <v>1.4</v>
      </c>
    </row>
    <row r="12" spans="1:15" x14ac:dyDescent="0.25">
      <c r="A12" s="186"/>
      <c r="B12" s="186" t="s">
        <v>246</v>
      </c>
      <c r="C12" s="198">
        <f t="shared" ref="C12:M12" si="2">CONVERT(C11,"m","in")</f>
        <v>15.748031496062993</v>
      </c>
      <c r="D12" s="198">
        <f t="shared" si="2"/>
        <v>19.685039370078741</v>
      </c>
      <c r="E12" s="198">
        <f t="shared" si="2"/>
        <v>23.622047244094489</v>
      </c>
      <c r="F12" s="198">
        <f t="shared" si="2"/>
        <v>27.559055118110237</v>
      </c>
      <c r="G12" s="198">
        <f t="shared" si="2"/>
        <v>31.496062992125985</v>
      </c>
      <c r="H12" s="198">
        <f t="shared" si="2"/>
        <v>35.433070866141733</v>
      </c>
      <c r="I12" s="198">
        <f t="shared" si="2"/>
        <v>39.370078740157481</v>
      </c>
      <c r="J12" s="198">
        <f t="shared" si="2"/>
        <v>43.30708661417323</v>
      </c>
      <c r="K12" s="198">
        <f t="shared" si="2"/>
        <v>47.244094488188978</v>
      </c>
      <c r="L12" s="198">
        <f t="shared" si="2"/>
        <v>51.181102362204726</v>
      </c>
      <c r="M12" s="198">
        <f t="shared" si="2"/>
        <v>55.118110236220474</v>
      </c>
    </row>
    <row r="13" spans="1:15" x14ac:dyDescent="0.25">
      <c r="A13" s="182">
        <v>0.4</v>
      </c>
      <c r="B13" s="199">
        <f t="shared" ref="B13:B18" si="3">CONVERT(A13,"m","in")</f>
        <v>15.748031496062993</v>
      </c>
      <c r="C13" s="195">
        <f>'Cell PF Special Frame  D'!C13*(1+Sumary!$C$49)</f>
        <v>45.393179173333337</v>
      </c>
      <c r="D13" s="195">
        <f>'Cell PF Special Frame  D'!D13*(1+Sumary!$C$49)</f>
        <v>49.858561133333339</v>
      </c>
      <c r="E13" s="195">
        <f>'Cell PF Special Frame  D'!E13*(1+Sumary!$C$49)</f>
        <v>55.356897093333345</v>
      </c>
      <c r="F13" s="195">
        <f>'Cell PF Special Frame  D'!F13*(1+Sumary!$C$49)</f>
        <v>59.822279053333332</v>
      </c>
      <c r="G13" s="195">
        <f>'Cell PF Special Frame  D'!G13*(1+Sumary!$C$49)</f>
        <v>64.287661013333349</v>
      </c>
      <c r="H13" s="195">
        <f>'Cell PF Special Frame  D'!H13*(1+Sumary!$C$49)</f>
        <v>68.753042973333351</v>
      </c>
      <c r="I13" s="195">
        <f>'Cell PF Special Frame  D'!I13*(1+Sumary!$C$49)</f>
        <v>73.218424933333338</v>
      </c>
      <c r="J13" s="195">
        <f>'Cell PF Special Frame  D'!J13*(1+Sumary!$C$49)</f>
        <v>78.600072893333333</v>
      </c>
      <c r="K13" s="195">
        <f>'Cell PF Special Frame  D'!K13*(1+Sumary!$C$49)</f>
        <v>83.065454853333335</v>
      </c>
      <c r="L13" s="195">
        <f>'Cell PF Special Frame  D'!L13*(1+Sumary!$C$49)</f>
        <v>91.430836813333315</v>
      </c>
      <c r="M13" s="195">
        <f>'Cell PF Special Frame  D'!M13*(1+Sumary!$C$49)</f>
        <v>95.896218773333317</v>
      </c>
    </row>
    <row r="14" spans="1:15" x14ac:dyDescent="0.25">
      <c r="A14" s="182">
        <v>0.8</v>
      </c>
      <c r="B14" s="199">
        <f t="shared" si="3"/>
        <v>31.496062992125985</v>
      </c>
      <c r="C14" s="195">
        <f>'Cell PF Special Frame  D'!C14*(1+Sumary!$C$49)</f>
        <v>55.056667813333348</v>
      </c>
      <c r="D14" s="195">
        <f>'Cell PF Special Frame  D'!D14*(1+Sumary!$C$49)</f>
        <v>60.752477933333338</v>
      </c>
      <c r="E14" s="195">
        <f>'Cell PF Special Frame  D'!E14*(1+Sumary!$C$49)</f>
        <v>67.597930053333343</v>
      </c>
      <c r="F14" s="195">
        <f>'Cell PF Special Frame  D'!F14*(1+Sumary!$C$49)</f>
        <v>73.293740173333333</v>
      </c>
      <c r="G14" s="195">
        <f>'Cell PF Special Frame  D'!G14*(1+Sumary!$C$49)</f>
        <v>78.989550293333338</v>
      </c>
      <c r="H14" s="195">
        <f>'Cell PF Special Frame  D'!H14*(1+Sumary!$C$49)</f>
        <v>84.685360413333342</v>
      </c>
      <c r="I14" s="195">
        <f>'Cell PF Special Frame  D'!I14*(1+Sumary!$C$49)</f>
        <v>90.381170533333332</v>
      </c>
      <c r="J14" s="195">
        <f>'Cell PF Special Frame  D'!J14*(1+Sumary!$C$49)</f>
        <v>96.99324665333333</v>
      </c>
      <c r="K14" s="195">
        <f>'Cell PF Special Frame  D'!K14*(1+Sumary!$C$49)</f>
        <v>102.68905677333332</v>
      </c>
      <c r="L14" s="195">
        <f>'Cell PF Special Frame  D'!L14*(1+Sumary!$C$49)</f>
        <v>112.28486689333333</v>
      </c>
      <c r="M14" s="195">
        <f>'Cell PF Special Frame  D'!M14*(1+Sumary!$C$49)</f>
        <v>117.98067701333335</v>
      </c>
    </row>
    <row r="15" spans="1:15" x14ac:dyDescent="0.25">
      <c r="A15" s="182">
        <v>1.2</v>
      </c>
      <c r="B15" s="199">
        <f t="shared" si="3"/>
        <v>47.244094488188978</v>
      </c>
      <c r="C15" s="195">
        <f>'Cell PF Special Frame  D'!C15*(1+Sumary!$C$49)</f>
        <v>65.011876453333343</v>
      </c>
      <c r="D15" s="195">
        <f>'Cell PF Special Frame  D'!D15*(1+Sumary!$C$49)</f>
        <v>71.938114733333336</v>
      </c>
      <c r="E15" s="195">
        <f>'Cell PF Special Frame  D'!E15*(1+Sumary!$C$49)</f>
        <v>80.130683013333339</v>
      </c>
      <c r="F15" s="195">
        <f>'Cell PF Special Frame  D'!F15*(1+Sumary!$C$49)</f>
        <v>87.056921293333318</v>
      </c>
      <c r="G15" s="195">
        <f>'Cell PF Special Frame  D'!G15*(1+Sumary!$C$49)</f>
        <v>93.983159573333324</v>
      </c>
      <c r="H15" s="195">
        <f>'Cell PF Special Frame  D'!H15*(1+Sumary!$C$49)</f>
        <v>100.90939785333333</v>
      </c>
      <c r="I15" s="195">
        <f>'Cell PF Special Frame  D'!I15*(1+Sumary!$C$49)</f>
        <v>107.83563613333332</v>
      </c>
      <c r="J15" s="195">
        <f>'Cell PF Special Frame  D'!J15*(1+Sumary!$C$49)</f>
        <v>115.67814041333334</v>
      </c>
      <c r="K15" s="195">
        <f>'Cell PF Special Frame  D'!K15*(1+Sumary!$C$49)</f>
        <v>122.60437869333333</v>
      </c>
      <c r="L15" s="195">
        <f>'Cell PF Special Frame  D'!L15*(1+Sumary!$C$49)</f>
        <v>133.43061697333331</v>
      </c>
      <c r="M15" s="195">
        <f>'Cell PF Special Frame  D'!M15*(1+Sumary!$C$49)</f>
        <v>140.35685525333332</v>
      </c>
    </row>
    <row r="16" spans="1:15" x14ac:dyDescent="0.25">
      <c r="A16" s="182">
        <v>1.6</v>
      </c>
      <c r="B16" s="199">
        <f t="shared" si="3"/>
        <v>62.99212598425197</v>
      </c>
      <c r="C16" s="195">
        <f>'Cell PF Special Frame  D'!C16*(1+Sumary!$C$49)</f>
        <v>74.67536509333334</v>
      </c>
      <c r="D16" s="195">
        <f>'Cell PF Special Frame  D'!D16*(1+Sumary!$C$49)</f>
        <v>82.83203153333335</v>
      </c>
      <c r="E16" s="195">
        <f>'Cell PF Special Frame  D'!E16*(1+Sumary!$C$49)</f>
        <v>92.371715973333323</v>
      </c>
      <c r="F16" s="195">
        <f>'Cell PF Special Frame  D'!F16*(1+Sumary!$C$49)</f>
        <v>100.52838241333333</v>
      </c>
      <c r="G16" s="195">
        <f>'Cell PF Special Frame  D'!G16*(1+Sumary!$C$49)</f>
        <v>108.68504885333336</v>
      </c>
      <c r="H16" s="195">
        <f>'Cell PF Special Frame  D'!H16*(1+Sumary!$C$49)</f>
        <v>116.84171529333334</v>
      </c>
      <c r="I16" s="195">
        <f>'Cell PF Special Frame  D'!I16*(1+Sumary!$C$49)</f>
        <v>124.99838173333333</v>
      </c>
      <c r="J16" s="195">
        <f>'Cell PF Special Frame  D'!J16*(1+Sumary!$C$49)</f>
        <v>134.07131417333335</v>
      </c>
      <c r="K16" s="195">
        <f>'Cell PF Special Frame  D'!K16*(1+Sumary!$C$49)</f>
        <v>142.22798061333333</v>
      </c>
      <c r="L16" s="195">
        <f>'Cell PF Special Frame  D'!L16*(1+Sumary!$C$49)</f>
        <v>154.28464705333334</v>
      </c>
      <c r="M16" s="195">
        <f>'Cell PF Special Frame  D'!M16*(1+Sumary!$C$49)</f>
        <v>162.44131349333333</v>
      </c>
    </row>
    <row r="17" spans="1:13" x14ac:dyDescent="0.25">
      <c r="A17" s="182">
        <v>2</v>
      </c>
      <c r="B17" s="199">
        <f t="shared" si="3"/>
        <v>78.740157480314963</v>
      </c>
      <c r="C17" s="195">
        <f>'Cell PF Special Frame  D'!C17*(1+Sumary!$C$49)</f>
        <v>84.338853733333337</v>
      </c>
      <c r="D17" s="195">
        <f>'Cell PF Special Frame  D'!D17*(1+Sumary!$C$49)</f>
        <v>93.725948333333335</v>
      </c>
      <c r="E17" s="195">
        <f>'Cell PF Special Frame  D'!E17*(1+Sumary!$C$49)</f>
        <v>104.61274893333334</v>
      </c>
      <c r="F17" s="195">
        <f>'Cell PF Special Frame  D'!F17*(1+Sumary!$C$49)</f>
        <v>113.99984353333333</v>
      </c>
      <c r="G17" s="195">
        <f>'Cell PF Special Frame  D'!G17*(1+Sumary!$C$49)</f>
        <v>123.38693813333335</v>
      </c>
      <c r="H17" s="195">
        <f>'Cell PF Special Frame  D'!H17*(1+Sumary!$C$49)</f>
        <v>132.77403273333334</v>
      </c>
      <c r="I17" s="195">
        <f>'Cell PF Special Frame  D'!I17*(1+Sumary!$C$49)</f>
        <v>142.16112733333333</v>
      </c>
      <c r="J17" s="195">
        <f>'Cell PF Special Frame  D'!J17*(1+Sumary!$C$49)</f>
        <v>152.46448793333334</v>
      </c>
      <c r="K17" s="195">
        <f>'Cell PF Special Frame  D'!K17*(1+Sumary!$C$49)</f>
        <v>161.85158253333333</v>
      </c>
      <c r="L17" s="195">
        <f>'Cell PF Special Frame  D'!L17*(1+Sumary!$C$49)</f>
        <v>175.13867713333332</v>
      </c>
      <c r="M17" s="195">
        <f>'Cell PF Special Frame  D'!M17*(1+Sumary!$C$49)</f>
        <v>184.52577173333333</v>
      </c>
    </row>
    <row r="18" spans="1:13" x14ac:dyDescent="0.25">
      <c r="A18" s="182">
        <v>2.4</v>
      </c>
      <c r="B18" s="199">
        <f t="shared" si="3"/>
        <v>94.488188976377955</v>
      </c>
      <c r="C18" s="195">
        <f>'Cell PF Special Frame  D'!C18*(1+Sumary!$C$49)</f>
        <v>94.002342373333335</v>
      </c>
      <c r="D18" s="195">
        <f>'Cell PF Special Frame  D'!D18*(1+Sumary!$C$49)</f>
        <v>104.61986513333333</v>
      </c>
      <c r="E18" s="195">
        <f>'Cell PF Special Frame  D'!E18*(1+Sumary!$C$49)</f>
        <v>116.85378189333332</v>
      </c>
      <c r="F18" s="195">
        <f>'Cell PF Special Frame  D'!F18*(1+Sumary!$C$49)</f>
        <v>127.47130465333333</v>
      </c>
      <c r="G18" s="195">
        <f>'Cell PF Special Frame  D'!G18*(1+Sumary!$C$49)</f>
        <v>138.08882741333332</v>
      </c>
      <c r="H18" s="195">
        <f>'Cell PF Special Frame  D'!H18*(1+Sumary!$C$49)</f>
        <v>148.70635017333333</v>
      </c>
      <c r="I18" s="195">
        <f>'Cell PF Special Frame  D'!I18*(1+Sumary!$C$49)</f>
        <v>159.32387293333335</v>
      </c>
      <c r="J18" s="195">
        <f>'Cell PF Special Frame  D'!J18*(1+Sumary!$C$49)</f>
        <v>170.85766169333334</v>
      </c>
      <c r="K18" s="195">
        <f>'Cell PF Special Frame  D'!K18*(1+Sumary!$C$49)</f>
        <v>181.47518445333333</v>
      </c>
      <c r="L18" s="195">
        <f>'Cell PF Special Frame  D'!L18*(1+Sumary!$C$49)</f>
        <v>195.99270721333335</v>
      </c>
      <c r="M18" s="195">
        <f>'Cell PF Special Frame  D'!M18*(1+Sumary!$C$49)</f>
        <v>206.61022997333336</v>
      </c>
    </row>
    <row r="20" spans="1:13" x14ac:dyDescent="0.25">
      <c r="A20" s="573" t="s">
        <v>599</v>
      </c>
      <c r="B20" s="573"/>
      <c r="C20" s="573"/>
      <c r="D20" s="573"/>
      <c r="E20" s="573" t="s">
        <v>600</v>
      </c>
      <c r="F20" s="573"/>
      <c r="G20" s="573"/>
      <c r="H20" s="573"/>
      <c r="I20" s="573"/>
      <c r="J20" s="573" t="s">
        <v>593</v>
      </c>
      <c r="K20" s="573"/>
      <c r="L20" s="573"/>
      <c r="M20" s="573"/>
    </row>
    <row r="35" spans="1:13" x14ac:dyDescent="0.25">
      <c r="A35" s="175" t="s">
        <v>594</v>
      </c>
    </row>
    <row r="37" spans="1:13" x14ac:dyDescent="0.25">
      <c r="A37" s="193" t="s">
        <v>10</v>
      </c>
      <c r="B37" s="193"/>
      <c r="C37" s="191">
        <v>0.4</v>
      </c>
      <c r="D37" s="191">
        <v>0.5</v>
      </c>
      <c r="E37" s="191">
        <v>0.6</v>
      </c>
      <c r="F37" s="191">
        <v>0.7</v>
      </c>
      <c r="G37" s="191">
        <v>0.8</v>
      </c>
      <c r="H37" s="191">
        <v>0.9</v>
      </c>
      <c r="I37" s="191">
        <v>1</v>
      </c>
      <c r="J37" s="191">
        <v>1.1000000000000001</v>
      </c>
      <c r="K37" s="191">
        <v>1.2</v>
      </c>
      <c r="L37" s="191">
        <v>1.3</v>
      </c>
      <c r="M37" s="191">
        <v>1.4</v>
      </c>
    </row>
    <row r="38" spans="1:13" x14ac:dyDescent="0.25">
      <c r="A38" s="193"/>
      <c r="B38" s="193" t="s">
        <v>2</v>
      </c>
      <c r="C38" s="194">
        <f t="shared" ref="C38:M38" si="4">CONVERT(C37,"m","in")</f>
        <v>15.748031496062993</v>
      </c>
      <c r="D38" s="194">
        <f t="shared" si="4"/>
        <v>19.685039370078741</v>
      </c>
      <c r="E38" s="194">
        <f t="shared" si="4"/>
        <v>23.622047244094489</v>
      </c>
      <c r="F38" s="194">
        <f t="shared" si="4"/>
        <v>27.559055118110237</v>
      </c>
      <c r="G38" s="194">
        <f t="shared" si="4"/>
        <v>31.496062992125985</v>
      </c>
      <c r="H38" s="194">
        <f t="shared" si="4"/>
        <v>35.433070866141733</v>
      </c>
      <c r="I38" s="194">
        <f t="shared" si="4"/>
        <v>39.370078740157481</v>
      </c>
      <c r="J38" s="194">
        <f t="shared" si="4"/>
        <v>43.30708661417323</v>
      </c>
      <c r="K38" s="194">
        <f t="shared" si="4"/>
        <v>47.244094488188978</v>
      </c>
      <c r="L38" s="194">
        <f t="shared" si="4"/>
        <v>51.181102362204726</v>
      </c>
      <c r="M38" s="194">
        <f t="shared" si="4"/>
        <v>55.118110236220474</v>
      </c>
    </row>
    <row r="39" spans="1:13" x14ac:dyDescent="0.25">
      <c r="A39" s="191" t="s">
        <v>595</v>
      </c>
      <c r="B39" s="194"/>
      <c r="C39" s="195">
        <f t="shared" ref="C39:M39" si="5">(C37*HeadRail*3)+(C37*AluminiumSlat*2)+DualPullLabour</f>
        <v>6.4838480000000009</v>
      </c>
      <c r="D39" s="195">
        <f t="shared" si="5"/>
        <v>7.4798100000000005</v>
      </c>
      <c r="E39" s="195">
        <f t="shared" si="5"/>
        <v>8.4757719999999992</v>
      </c>
      <c r="F39" s="195">
        <f t="shared" si="5"/>
        <v>9.4717339999999997</v>
      </c>
      <c r="G39" s="195">
        <f t="shared" si="5"/>
        <v>10.467696000000002</v>
      </c>
      <c r="H39" s="195">
        <f t="shared" si="5"/>
        <v>11.463658000000001</v>
      </c>
      <c r="I39" s="195">
        <f t="shared" si="5"/>
        <v>12.459620000000001</v>
      </c>
      <c r="J39" s="195">
        <f t="shared" si="5"/>
        <v>13.455582000000001</v>
      </c>
      <c r="K39" s="195">
        <f t="shared" si="5"/>
        <v>14.451544</v>
      </c>
      <c r="L39" s="195">
        <f t="shared" si="5"/>
        <v>15.447506000000002</v>
      </c>
      <c r="M39" s="195">
        <f t="shared" si="5"/>
        <v>16.443467999999999</v>
      </c>
    </row>
    <row r="40" spans="1:13" x14ac:dyDescent="0.25">
      <c r="A40" s="191" t="s">
        <v>596</v>
      </c>
      <c r="B40" s="194"/>
      <c r="C40" s="195">
        <f t="shared" ref="C40:M40" si="6">(C37*HeadRail*4)+(C37*AluminiumSlat*4)+DualPullLabour</f>
        <v>7.9244960000000013</v>
      </c>
      <c r="D40" s="195">
        <f t="shared" si="6"/>
        <v>9.2806200000000008</v>
      </c>
      <c r="E40" s="195">
        <f t="shared" si="6"/>
        <v>10.636744</v>
      </c>
      <c r="F40" s="195">
        <f t="shared" si="6"/>
        <v>11.992868</v>
      </c>
      <c r="G40" s="195">
        <f t="shared" si="6"/>
        <v>13.348992000000003</v>
      </c>
      <c r="H40" s="195">
        <f t="shared" si="6"/>
        <v>14.705116000000002</v>
      </c>
      <c r="I40" s="195">
        <f t="shared" si="6"/>
        <v>16.061240000000002</v>
      </c>
      <c r="J40" s="195">
        <f t="shared" si="6"/>
        <v>17.417364000000003</v>
      </c>
      <c r="K40" s="195">
        <f t="shared" si="6"/>
        <v>18.773488</v>
      </c>
      <c r="L40" s="195">
        <f t="shared" si="6"/>
        <v>20.129612000000002</v>
      </c>
      <c r="M40" s="195">
        <f t="shared" si="6"/>
        <v>21.485735999999999</v>
      </c>
    </row>
    <row r="42" spans="1:13" x14ac:dyDescent="0.25">
      <c r="A42" s="176" t="s">
        <v>597</v>
      </c>
      <c r="C42" s="196">
        <f>'[7]Cost Price Standard Frame'!C44+'[7]Cost Price Standard Frame'!C44*(TradeMarkUo)</f>
        <v>1.496</v>
      </c>
    </row>
    <row r="43" spans="1:13" x14ac:dyDescent="0.25">
      <c r="A43" s="176" t="s">
        <v>598</v>
      </c>
      <c r="C43" s="196">
        <f>'[7]Cost Price Standard Frame'!C45+'[7]Cost Price Standard Frame'!C45*(TradeMarkUo)</f>
        <v>1.1553199999999999</v>
      </c>
    </row>
  </sheetData>
  <mergeCells count="3">
    <mergeCell ref="A20:D20"/>
    <mergeCell ref="E20:I20"/>
    <mergeCell ref="J20:M20"/>
  </mergeCells>
  <pageMargins left="0.70866141732283472" right="0.70866141732283472" top="0.74803149606299213" bottom="0.74803149606299213" header="0.31496062992125984" footer="0.31496062992125984"/>
  <pageSetup paperSize="9" scale="75" orientation="portrait" r:id="rId1"/>
  <headerFooter>
    <oddHeader>&amp;R&amp;"Arial,Bold"&amp;14Perfect Fit Pleated &amp;"-,Regular"&amp;11
(Special Frames)</oddHeader>
  </headerFooter>
  <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D723B-0892-41E3-965D-8DEFE35CAB72}">
  <dimension ref="A1:M57"/>
  <sheetViews>
    <sheetView view="pageBreakPreview" zoomScale="140" zoomScaleNormal="145" zoomScaleSheetLayoutView="140" workbookViewId="0">
      <selection activeCell="N13" sqref="N13"/>
    </sheetView>
  </sheetViews>
  <sheetFormatPr defaultColWidth="9.140625" defaultRowHeight="13.5" x14ac:dyDescent="0.25"/>
  <cols>
    <col min="1" max="9" width="9.140625" style="202"/>
    <col min="10" max="10" width="4" style="202" customWidth="1"/>
    <col min="11" max="16384" width="9.140625" style="202"/>
  </cols>
  <sheetData>
    <row r="1" spans="1:9" x14ac:dyDescent="0.25">
      <c r="A1" s="574" t="s">
        <v>601</v>
      </c>
      <c r="B1" s="574"/>
      <c r="C1" s="574"/>
      <c r="D1" s="574"/>
      <c r="E1" s="574"/>
      <c r="F1" s="574"/>
      <c r="G1" s="574"/>
      <c r="H1" s="574"/>
      <c r="I1" s="574"/>
    </row>
    <row r="2" spans="1:9" x14ac:dyDescent="0.25">
      <c r="A2" s="201"/>
      <c r="B2" s="201"/>
      <c r="C2" s="201"/>
      <c r="D2" s="201"/>
      <c r="E2" s="201"/>
      <c r="F2" s="201"/>
      <c r="G2" s="201"/>
      <c r="H2" s="201"/>
      <c r="I2" s="201"/>
    </row>
    <row r="6" spans="1:9" x14ac:dyDescent="0.25">
      <c r="C6" s="400" t="s">
        <v>1270</v>
      </c>
    </row>
    <row r="7" spans="1:9" x14ac:dyDescent="0.25">
      <c r="A7" s="202" t="s">
        <v>1268</v>
      </c>
    </row>
    <row r="8" spans="1:9" x14ac:dyDescent="0.25">
      <c r="A8" s="202" t="s">
        <v>1271</v>
      </c>
    </row>
    <row r="11" spans="1:9" x14ac:dyDescent="0.25">
      <c r="G11" s="203"/>
    </row>
    <row r="18" spans="1:7" x14ac:dyDescent="0.25">
      <c r="A18" s="575" t="s">
        <v>602</v>
      </c>
      <c r="B18" s="575"/>
      <c r="C18" s="575"/>
      <c r="D18" s="575"/>
      <c r="E18" s="575"/>
      <c r="F18" s="575"/>
      <c r="G18" s="575"/>
    </row>
    <row r="19" spans="1:7" x14ac:dyDescent="0.25">
      <c r="A19" s="575"/>
      <c r="B19" s="575"/>
      <c r="C19" s="575"/>
      <c r="D19" s="575"/>
      <c r="E19" s="575"/>
      <c r="F19" s="575"/>
      <c r="G19" s="575"/>
    </row>
    <row r="25" spans="1:7" x14ac:dyDescent="0.25">
      <c r="A25" s="202" t="s">
        <v>603</v>
      </c>
    </row>
    <row r="27" spans="1:7" x14ac:dyDescent="0.25">
      <c r="A27" s="203" t="s">
        <v>604</v>
      </c>
    </row>
    <row r="29" spans="1:7" x14ac:dyDescent="0.25">
      <c r="A29" s="203" t="s">
        <v>605</v>
      </c>
    </row>
    <row r="33" spans="1:9" x14ac:dyDescent="0.25">
      <c r="A33" s="203" t="s">
        <v>606</v>
      </c>
      <c r="F33" s="202" t="s">
        <v>607</v>
      </c>
    </row>
    <row r="39" spans="1:9" x14ac:dyDescent="0.25">
      <c r="A39" s="204" t="s">
        <v>608</v>
      </c>
      <c r="B39" s="204"/>
      <c r="C39" s="204"/>
      <c r="D39" s="204"/>
      <c r="E39" s="204"/>
      <c r="F39" s="204" t="s">
        <v>609</v>
      </c>
      <c r="G39" s="204"/>
      <c r="H39" s="204"/>
      <c r="I39" s="204"/>
    </row>
    <row r="41" spans="1:9" ht="18.75" x14ac:dyDescent="0.3">
      <c r="A41" s="53" t="s">
        <v>610</v>
      </c>
      <c r="B41"/>
      <c r="C41"/>
      <c r="D41" s="205"/>
      <c r="E41" s="205"/>
      <c r="G41" s="53"/>
    </row>
    <row r="42" spans="1:9" ht="15" x14ac:dyDescent="0.25">
      <c r="A42"/>
      <c r="B42"/>
      <c r="C42"/>
      <c r="D42" s="205"/>
      <c r="E42" s="205"/>
    </row>
    <row r="43" spans="1:9" ht="15" x14ac:dyDescent="0.25">
      <c r="A43" t="s">
        <v>611</v>
      </c>
      <c r="C43" t="s">
        <v>612</v>
      </c>
      <c r="H43"/>
    </row>
    <row r="44" spans="1:9" ht="15" x14ac:dyDescent="0.25">
      <c r="A44" t="s">
        <v>613</v>
      </c>
      <c r="C44" t="s">
        <v>614</v>
      </c>
      <c r="E44"/>
      <c r="G44"/>
      <c r="H44"/>
    </row>
    <row r="45" spans="1:9" ht="15" x14ac:dyDescent="0.25">
      <c r="A45" t="s">
        <v>615</v>
      </c>
      <c r="C45" t="s">
        <v>612</v>
      </c>
      <c r="E45" s="52"/>
    </row>
    <row r="46" spans="1:9" ht="15" x14ac:dyDescent="0.25">
      <c r="A46" t="s">
        <v>616</v>
      </c>
      <c r="C46" t="s">
        <v>614</v>
      </c>
      <c r="E46" s="52"/>
    </row>
    <row r="47" spans="1:9" ht="15.75" x14ac:dyDescent="0.25">
      <c r="A47" s="206"/>
      <c r="C47"/>
      <c r="E47" s="52"/>
    </row>
    <row r="48" spans="1:9" ht="15.75" x14ac:dyDescent="0.25">
      <c r="A48" s="206"/>
      <c r="C48"/>
      <c r="D48" s="207"/>
      <c r="E48" s="52"/>
    </row>
    <row r="49" spans="1:13" ht="15.75" x14ac:dyDescent="0.25">
      <c r="A49" s="206"/>
      <c r="C49"/>
      <c r="E49" s="52"/>
    </row>
    <row r="50" spans="1:13" ht="15.75" x14ac:dyDescent="0.25">
      <c r="A50" s="206"/>
      <c r="C50"/>
      <c r="E50" s="52"/>
    </row>
    <row r="51" spans="1:13" ht="15.75" x14ac:dyDescent="0.25">
      <c r="A51" s="206"/>
      <c r="C51"/>
      <c r="E51" s="52"/>
    </row>
    <row r="52" spans="1:13" ht="15.75" x14ac:dyDescent="0.25">
      <c r="A52" s="206"/>
      <c r="C52"/>
      <c r="E52" s="52"/>
    </row>
    <row r="53" spans="1:13" ht="15.75" x14ac:dyDescent="0.25">
      <c r="A53" s="206"/>
      <c r="C53"/>
      <c r="E53" s="52"/>
    </row>
    <row r="54" spans="1:13" ht="15.75" x14ac:dyDescent="0.25">
      <c r="A54" s="206"/>
      <c r="C54"/>
      <c r="E54" s="52"/>
      <c r="M54" s="202" t="e" vm="1">
        <v>#VALUE!</v>
      </c>
    </row>
    <row r="55" spans="1:13" ht="15" x14ac:dyDescent="0.25">
      <c r="A55"/>
      <c r="C55"/>
      <c r="E55" s="52"/>
    </row>
    <row r="56" spans="1:13" ht="15" x14ac:dyDescent="0.25">
      <c r="A56"/>
      <c r="C56"/>
      <c r="E56" s="52"/>
    </row>
    <row r="57" spans="1:13" ht="15" x14ac:dyDescent="0.25">
      <c r="A57"/>
      <c r="C57"/>
      <c r="E57" s="52"/>
    </row>
  </sheetData>
  <mergeCells count="2">
    <mergeCell ref="A1:I1"/>
    <mergeCell ref="A18:G19"/>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shapeId="16387" r:id="rId4">
          <objectPr defaultSize="0" autoPict="0" r:id="rId5">
            <anchor moveWithCells="1">
              <from>
                <xdr:col>0</xdr:col>
                <xdr:colOff>28575</xdr:colOff>
                <xdr:row>20</xdr:row>
                <xdr:rowOff>114300</xdr:rowOff>
              </from>
              <to>
                <xdr:col>0</xdr:col>
                <xdr:colOff>447675</xdr:colOff>
                <xdr:row>22</xdr:row>
                <xdr:rowOff>142875</xdr:rowOff>
              </to>
            </anchor>
          </objectPr>
        </oleObject>
      </mc:Choice>
      <mc:Fallback>
        <oleObject shapeId="16387" r:id="rId4"/>
      </mc:Fallback>
    </mc:AlternateContent>
    <mc:AlternateContent xmlns:mc="http://schemas.openxmlformats.org/markup-compatibility/2006">
      <mc:Choice Requires="x14">
        <oleObject shapeId="16388" r:id="rId6">
          <objectPr defaultSize="0" autoPict="0" r:id="rId7">
            <anchor moveWithCells="1">
              <from>
                <xdr:col>1</xdr:col>
                <xdr:colOff>209550</xdr:colOff>
                <xdr:row>20</xdr:row>
                <xdr:rowOff>114300</xdr:rowOff>
              </from>
              <to>
                <xdr:col>2</xdr:col>
                <xdr:colOff>9525</xdr:colOff>
                <xdr:row>22</xdr:row>
                <xdr:rowOff>142875</xdr:rowOff>
              </to>
            </anchor>
          </objectPr>
        </oleObject>
      </mc:Choice>
      <mc:Fallback>
        <oleObject shapeId="16388" r:id="rId6"/>
      </mc:Fallback>
    </mc:AlternateContent>
    <mc:AlternateContent xmlns:mc="http://schemas.openxmlformats.org/markup-compatibility/2006">
      <mc:Choice Requires="x14">
        <oleObject shapeId="16389" r:id="rId8">
          <objectPr defaultSize="0" autoPict="0" r:id="rId9">
            <anchor moveWithCells="1">
              <from>
                <xdr:col>2</xdr:col>
                <xdr:colOff>381000</xdr:colOff>
                <xdr:row>20</xdr:row>
                <xdr:rowOff>114300</xdr:rowOff>
              </from>
              <to>
                <xdr:col>3</xdr:col>
                <xdr:colOff>180975</xdr:colOff>
                <xdr:row>22</xdr:row>
                <xdr:rowOff>142875</xdr:rowOff>
              </to>
            </anchor>
          </objectPr>
        </oleObject>
      </mc:Choice>
      <mc:Fallback>
        <oleObject shapeId="16389" r:id="rId8"/>
      </mc:Fallback>
    </mc:AlternateContent>
    <mc:AlternateContent xmlns:mc="http://schemas.openxmlformats.org/markup-compatibility/2006">
      <mc:Choice Requires="x14">
        <oleObject shapeId="16390" r:id="rId10">
          <objectPr defaultSize="0" autoPict="0" r:id="rId11">
            <anchor moveWithCells="1">
              <from>
                <xdr:col>3</xdr:col>
                <xdr:colOff>552450</xdr:colOff>
                <xdr:row>20</xdr:row>
                <xdr:rowOff>114300</xdr:rowOff>
              </from>
              <to>
                <xdr:col>4</xdr:col>
                <xdr:colOff>352425</xdr:colOff>
                <xdr:row>22</xdr:row>
                <xdr:rowOff>142875</xdr:rowOff>
              </to>
            </anchor>
          </objectPr>
        </oleObject>
      </mc:Choice>
      <mc:Fallback>
        <oleObject shapeId="16390" r:id="rId10"/>
      </mc:Fallback>
    </mc:AlternateContent>
    <mc:AlternateContent xmlns:mc="http://schemas.openxmlformats.org/markup-compatibility/2006">
      <mc:Choice Requires="x14">
        <oleObject shapeId="16391" r:id="rId12">
          <objectPr defaultSize="0" autoPict="0" r:id="rId13">
            <anchor moveWithCells="1">
              <from>
                <xdr:col>5</xdr:col>
                <xdr:colOff>76200</xdr:colOff>
                <xdr:row>20</xdr:row>
                <xdr:rowOff>123825</xdr:rowOff>
              </from>
              <to>
                <xdr:col>5</xdr:col>
                <xdr:colOff>485775</xdr:colOff>
                <xdr:row>22</xdr:row>
                <xdr:rowOff>152400</xdr:rowOff>
              </to>
            </anchor>
          </objectPr>
        </oleObject>
      </mc:Choice>
      <mc:Fallback>
        <oleObject shapeId="16391" r:id="rId12"/>
      </mc:Fallback>
    </mc:AlternateContent>
    <mc:AlternateContent xmlns:mc="http://schemas.openxmlformats.org/markup-compatibility/2006">
      <mc:Choice Requires="x14">
        <oleObject shapeId="16392" r:id="rId14">
          <objectPr defaultSize="0" autoPict="0" r:id="rId15">
            <anchor moveWithCells="1">
              <from>
                <xdr:col>6</xdr:col>
                <xdr:colOff>228600</xdr:colOff>
                <xdr:row>20</xdr:row>
                <xdr:rowOff>114300</xdr:rowOff>
              </from>
              <to>
                <xdr:col>7</xdr:col>
                <xdr:colOff>28575</xdr:colOff>
                <xdr:row>22</xdr:row>
                <xdr:rowOff>142875</xdr:rowOff>
              </to>
            </anchor>
          </objectPr>
        </oleObject>
      </mc:Choice>
      <mc:Fallback>
        <oleObject shapeId="16392" r:id="rId14"/>
      </mc:Fallback>
    </mc:AlternateContent>
    <mc:AlternateContent xmlns:mc="http://schemas.openxmlformats.org/markup-compatibility/2006">
      <mc:Choice Requires="x14">
        <oleObject shapeId="16393" r:id="rId16">
          <objectPr defaultSize="0" autoPict="0" r:id="rId17">
            <anchor moveWithCells="1">
              <from>
                <xdr:col>5</xdr:col>
                <xdr:colOff>485775</xdr:colOff>
                <xdr:row>16</xdr:row>
                <xdr:rowOff>76200</xdr:rowOff>
              </from>
              <to>
                <xdr:col>9</xdr:col>
                <xdr:colOff>219075</xdr:colOff>
                <xdr:row>19</xdr:row>
                <xdr:rowOff>66675</xdr:rowOff>
              </to>
            </anchor>
          </objectPr>
        </oleObject>
      </mc:Choice>
      <mc:Fallback>
        <oleObject shapeId="16393" r:id="rId16"/>
      </mc:Fallback>
    </mc:AlternateContent>
    <mc:AlternateContent xmlns:mc="http://schemas.openxmlformats.org/markup-compatibility/2006">
      <mc:Choice Requires="x14">
        <oleObject shapeId="16394" r:id="rId18">
          <objectPr defaultSize="0" autoPict="0" r:id="rId19">
            <anchor moveWithCells="1">
              <from>
                <xdr:col>6</xdr:col>
                <xdr:colOff>638175</xdr:colOff>
                <xdr:row>33</xdr:row>
                <xdr:rowOff>47625</xdr:rowOff>
              </from>
              <to>
                <xdr:col>8</xdr:col>
                <xdr:colOff>361950</xdr:colOff>
                <xdr:row>37</xdr:row>
                <xdr:rowOff>38100</xdr:rowOff>
              </to>
            </anchor>
          </objectPr>
        </oleObject>
      </mc:Choice>
      <mc:Fallback>
        <oleObject shapeId="16394" r:id="rId18"/>
      </mc:Fallback>
    </mc:AlternateContent>
    <mc:AlternateContent xmlns:mc="http://schemas.openxmlformats.org/markup-compatibility/2006">
      <mc:Choice Requires="x14">
        <oleObject shapeId="16395" r:id="rId20">
          <objectPr defaultSize="0" autoPict="0" r:id="rId21">
            <anchor moveWithCells="1">
              <from>
                <xdr:col>4</xdr:col>
                <xdr:colOff>638175</xdr:colOff>
                <xdr:row>33</xdr:row>
                <xdr:rowOff>66675</xdr:rowOff>
              </from>
              <to>
                <xdr:col>6</xdr:col>
                <xdr:colOff>466725</xdr:colOff>
                <xdr:row>37</xdr:row>
                <xdr:rowOff>57150</xdr:rowOff>
              </to>
            </anchor>
          </objectPr>
        </oleObject>
      </mc:Choice>
      <mc:Fallback>
        <oleObject shapeId="16395" r:id="rId20"/>
      </mc:Fallback>
    </mc:AlternateContent>
    <mc:AlternateContent xmlns:mc="http://schemas.openxmlformats.org/markup-compatibility/2006">
      <mc:Choice Requires="x14">
        <oleObject shapeId="16396" r:id="rId22">
          <objectPr defaultSize="0" autoPict="0" r:id="rId23">
            <anchor moveWithCells="1">
              <from>
                <xdr:col>0</xdr:col>
                <xdr:colOff>285750</xdr:colOff>
                <xdr:row>34</xdr:row>
                <xdr:rowOff>104775</xdr:rowOff>
              </from>
              <to>
                <xdr:col>1</xdr:col>
                <xdr:colOff>552450</xdr:colOff>
                <xdr:row>37</xdr:row>
                <xdr:rowOff>114300</xdr:rowOff>
              </to>
            </anchor>
          </objectPr>
        </oleObject>
      </mc:Choice>
      <mc:Fallback>
        <oleObject shapeId="16396" r:id="rId22"/>
      </mc:Fallback>
    </mc:AlternateContent>
  </oleObjec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CB7B-800E-4A51-910B-DA79F946517C}">
  <dimension ref="A1:M43"/>
  <sheetViews>
    <sheetView view="pageLayout" zoomScaleNormal="100" zoomScaleSheetLayoutView="100" workbookViewId="0">
      <selection activeCell="H25" sqref="H25"/>
    </sheetView>
  </sheetViews>
  <sheetFormatPr defaultColWidth="8.7109375" defaultRowHeight="14.25" x14ac:dyDescent="0.25"/>
  <cols>
    <col min="1" max="2" width="8.7109375" style="336"/>
    <col min="3" max="6" width="15.7109375" style="336" customWidth="1"/>
    <col min="7" max="7" width="11.28515625" style="336" bestFit="1" customWidth="1"/>
    <col min="8" max="8" width="10.140625" style="336" customWidth="1"/>
    <col min="9" max="16384" width="8.7109375" style="336"/>
  </cols>
  <sheetData>
    <row r="1" spans="1:13" ht="20.25" x14ac:dyDescent="0.35">
      <c r="A1" s="379" t="s">
        <v>1192</v>
      </c>
    </row>
    <row r="3" spans="1:13" x14ac:dyDescent="0.25">
      <c r="A3" s="333" t="s">
        <v>260</v>
      </c>
      <c r="B3" s="333" t="s">
        <v>302</v>
      </c>
      <c r="C3" s="333">
        <v>300</v>
      </c>
      <c r="D3" s="333">
        <v>450</v>
      </c>
      <c r="E3" s="333">
        <v>600</v>
      </c>
      <c r="F3" s="333">
        <v>750</v>
      </c>
      <c r="H3" s="334"/>
      <c r="I3" s="335"/>
      <c r="J3" s="335"/>
      <c r="K3" s="335"/>
      <c r="L3" s="335"/>
      <c r="M3" s="335"/>
    </row>
    <row r="4" spans="1:13" ht="15" customHeight="1" x14ac:dyDescent="0.3">
      <c r="A4" s="333" t="s">
        <v>921</v>
      </c>
      <c r="B4" s="337"/>
      <c r="C4" s="338">
        <v>31.318000000000001</v>
      </c>
      <c r="D4" s="338">
        <v>36.4</v>
      </c>
      <c r="E4" s="338">
        <v>45.892000000000003</v>
      </c>
      <c r="F4" s="338">
        <v>55.048000000000002</v>
      </c>
      <c r="H4" s="339"/>
      <c r="I4" s="339"/>
      <c r="J4" s="339"/>
      <c r="K4" s="339"/>
      <c r="L4" s="339"/>
      <c r="M4" s="340"/>
    </row>
    <row r="5" spans="1:13" ht="15" customHeight="1" x14ac:dyDescent="0.3">
      <c r="A5" s="333">
        <v>450</v>
      </c>
      <c r="B5" s="337"/>
      <c r="C5" s="338">
        <v>36.735999999999997</v>
      </c>
      <c r="D5" s="338">
        <v>42.951999999999998</v>
      </c>
      <c r="E5" s="338">
        <v>53.690000000000005</v>
      </c>
      <c r="F5" s="338">
        <v>63.965999999999994</v>
      </c>
      <c r="G5" s="389"/>
    </row>
    <row r="6" spans="1:13" ht="15" customHeight="1" x14ac:dyDescent="0.3">
      <c r="A6" s="333">
        <v>600</v>
      </c>
      <c r="B6" s="337"/>
      <c r="C6" s="338">
        <v>43.624000000000002</v>
      </c>
      <c r="D6" s="338">
        <v>51.534000000000006</v>
      </c>
      <c r="E6" s="338">
        <v>64.078000000000003</v>
      </c>
      <c r="F6" s="338">
        <v>76.173999999999992</v>
      </c>
      <c r="G6" s="389"/>
    </row>
    <row r="7" spans="1:13" ht="15" customHeight="1" x14ac:dyDescent="0.3">
      <c r="A7" s="333">
        <v>750</v>
      </c>
      <c r="B7" s="337"/>
      <c r="C7" s="338">
        <v>50.4</v>
      </c>
      <c r="D7" s="338">
        <v>60.242000000000004</v>
      </c>
      <c r="E7" s="338">
        <v>74.494</v>
      </c>
      <c r="F7" s="338">
        <v>88.27</v>
      </c>
      <c r="G7" s="389"/>
    </row>
    <row r="8" spans="1:13" ht="15" customHeight="1" x14ac:dyDescent="0.3">
      <c r="A8" s="333">
        <v>900</v>
      </c>
      <c r="B8" s="337"/>
      <c r="C8" s="338">
        <v>60.353999999999999</v>
      </c>
      <c r="D8" s="338">
        <v>71.316000000000003</v>
      </c>
      <c r="E8" s="338">
        <v>82.18</v>
      </c>
      <c r="F8" s="338">
        <v>97.202000000000012</v>
      </c>
      <c r="G8" s="389"/>
      <c r="K8" s="334"/>
      <c r="L8" s="334"/>
      <c r="M8" s="334"/>
    </row>
    <row r="9" spans="1:13" ht="15" customHeight="1" x14ac:dyDescent="0.3">
      <c r="A9" s="333">
        <v>1050</v>
      </c>
      <c r="B9" s="337"/>
      <c r="C9" s="338">
        <v>67.256</v>
      </c>
      <c r="D9" s="338">
        <v>79.912000000000006</v>
      </c>
      <c r="E9" s="338">
        <v>92.568000000000012</v>
      </c>
      <c r="F9" s="338">
        <v>109.29799999999999</v>
      </c>
      <c r="G9" s="389"/>
      <c r="K9" s="334"/>
      <c r="L9" s="334"/>
      <c r="M9" s="334"/>
    </row>
    <row r="10" spans="1:13" ht="15" customHeight="1" x14ac:dyDescent="0.3">
      <c r="A10" s="333">
        <v>1200</v>
      </c>
      <c r="B10" s="337"/>
      <c r="C10" s="338">
        <v>72.673999999999992</v>
      </c>
      <c r="D10" s="338">
        <v>86.463999999999999</v>
      </c>
      <c r="E10" s="338">
        <v>100.366</v>
      </c>
      <c r="F10" s="338">
        <v>118.21600000000001</v>
      </c>
      <c r="G10" s="389"/>
      <c r="K10" s="334"/>
      <c r="L10" s="334"/>
      <c r="M10" s="334"/>
    </row>
    <row r="11" spans="1:13" ht="15" customHeight="1" x14ac:dyDescent="0.3">
      <c r="A11" s="333">
        <v>1350</v>
      </c>
      <c r="B11" s="337"/>
      <c r="C11" s="338">
        <v>79.576000000000008</v>
      </c>
      <c r="D11" s="338">
        <v>95.158000000000001</v>
      </c>
      <c r="E11" s="338">
        <v>110.768</v>
      </c>
      <c r="F11" s="338">
        <v>130.43799999999999</v>
      </c>
      <c r="G11" s="389"/>
      <c r="K11" s="334"/>
      <c r="L11" s="334"/>
      <c r="M11" s="334"/>
    </row>
    <row r="12" spans="1:13" ht="15" customHeight="1" x14ac:dyDescent="0.3">
      <c r="A12" s="333">
        <v>1500</v>
      </c>
      <c r="B12" s="337"/>
      <c r="C12" s="338">
        <v>86.352000000000004</v>
      </c>
      <c r="D12" s="338">
        <v>103.754</v>
      </c>
      <c r="E12" s="338">
        <v>121.04399999999998</v>
      </c>
      <c r="F12" s="338">
        <v>142.51999999999998</v>
      </c>
      <c r="G12" s="389"/>
      <c r="K12" s="334"/>
      <c r="L12" s="334"/>
      <c r="M12" s="334"/>
    </row>
    <row r="13" spans="1:13" ht="15" customHeight="1" x14ac:dyDescent="0.3">
      <c r="A13" s="333">
        <v>1650</v>
      </c>
      <c r="B13" s="337"/>
      <c r="C13" s="338">
        <v>95.843999999999994</v>
      </c>
      <c r="D13" s="338">
        <v>114.38</v>
      </c>
      <c r="E13" s="338">
        <v>132.916</v>
      </c>
      <c r="F13" s="338">
        <v>151.452</v>
      </c>
      <c r="G13" s="389"/>
      <c r="K13" s="334"/>
      <c r="L13" s="334"/>
      <c r="M13" s="334"/>
    </row>
    <row r="14" spans="1:13" ht="15" customHeight="1" x14ac:dyDescent="0.3">
      <c r="A14" s="333">
        <v>1800</v>
      </c>
      <c r="B14" s="337"/>
      <c r="C14" s="338">
        <v>102.74600000000001</v>
      </c>
      <c r="D14" s="338">
        <v>123.08799999999999</v>
      </c>
      <c r="E14" s="338">
        <v>143.31800000000001</v>
      </c>
      <c r="F14" s="338">
        <v>163.548</v>
      </c>
      <c r="G14" s="389"/>
      <c r="K14" s="334"/>
      <c r="L14" s="334"/>
      <c r="M14" s="334"/>
    </row>
    <row r="15" spans="1:13" ht="15" customHeight="1" x14ac:dyDescent="0.3">
      <c r="A15" s="333">
        <v>1950</v>
      </c>
      <c r="B15" s="337"/>
      <c r="C15" s="338">
        <v>108.16400000000002</v>
      </c>
      <c r="D15" s="338">
        <v>129.63999999999999</v>
      </c>
      <c r="E15" s="338">
        <v>151.11599999999999</v>
      </c>
      <c r="F15" s="338">
        <v>172.59200000000001</v>
      </c>
      <c r="G15" s="389"/>
      <c r="K15" s="334"/>
      <c r="L15" s="334"/>
      <c r="M15" s="334"/>
    </row>
    <row r="16" spans="1:13" ht="15" customHeight="1" x14ac:dyDescent="0.3">
      <c r="A16" s="333">
        <v>2100</v>
      </c>
      <c r="B16" s="337"/>
      <c r="C16" s="338">
        <v>115.066</v>
      </c>
      <c r="D16" s="338">
        <v>138.22200000000001</v>
      </c>
      <c r="E16" s="338">
        <v>161.518</v>
      </c>
      <c r="F16" s="338">
        <v>184.68799999999999</v>
      </c>
      <c r="G16" s="389"/>
      <c r="K16" s="334"/>
      <c r="L16" s="334"/>
      <c r="M16" s="334"/>
    </row>
    <row r="18" spans="1:6" ht="18.75" x14ac:dyDescent="0.3">
      <c r="A18" s="341" t="s">
        <v>598</v>
      </c>
      <c r="B18" s="342"/>
      <c r="C18" s="343">
        <v>3.5</v>
      </c>
      <c r="D18" s="342"/>
      <c r="E18" s="342"/>
      <c r="F18" s="344"/>
    </row>
    <row r="19" spans="1:6" ht="18.75" x14ac:dyDescent="0.3">
      <c r="A19" s="341" t="s">
        <v>922</v>
      </c>
      <c r="B19" s="342"/>
      <c r="C19" s="343">
        <v>2</v>
      </c>
      <c r="D19" s="342"/>
      <c r="E19" s="342"/>
      <c r="F19" s="344"/>
    </row>
    <row r="20" spans="1:6" ht="18.75" x14ac:dyDescent="0.3">
      <c r="A20" s="341"/>
      <c r="B20" s="341"/>
      <c r="C20" s="341"/>
      <c r="D20" s="341"/>
      <c r="E20" s="341"/>
      <c r="F20" s="344"/>
    </row>
    <row r="21" spans="1:6" ht="18.75" x14ac:dyDescent="0.3">
      <c r="A21" s="345" t="s">
        <v>923</v>
      </c>
      <c r="B21" s="341"/>
      <c r="C21" s="341"/>
      <c r="D21" s="341" t="s">
        <v>924</v>
      </c>
      <c r="E21" s="341"/>
      <c r="F21" s="344"/>
    </row>
    <row r="22" spans="1:6" ht="18.75" x14ac:dyDescent="0.3">
      <c r="A22" s="345" t="s">
        <v>925</v>
      </c>
      <c r="B22" s="341"/>
      <c r="C22" s="341"/>
      <c r="D22" s="341" t="s">
        <v>926</v>
      </c>
      <c r="E22" s="341"/>
      <c r="F22" s="344"/>
    </row>
    <row r="23" spans="1:6" ht="18.75" x14ac:dyDescent="0.3">
      <c r="A23" s="341"/>
      <c r="B23" s="341"/>
      <c r="C23" s="341"/>
      <c r="D23" s="341"/>
      <c r="E23" s="341"/>
      <c r="F23" s="344"/>
    </row>
    <row r="24" spans="1:6" ht="18.75" x14ac:dyDescent="0.3">
      <c r="A24" s="345" t="s">
        <v>927</v>
      </c>
      <c r="B24" s="341"/>
      <c r="C24" s="341"/>
      <c r="D24" s="341" t="s">
        <v>928</v>
      </c>
      <c r="E24" s="341" t="s">
        <v>929</v>
      </c>
      <c r="F24" s="344"/>
    </row>
    <row r="25" spans="1:6" ht="18.75" x14ac:dyDescent="0.3">
      <c r="A25" s="345" t="s">
        <v>930</v>
      </c>
      <c r="B25" s="341"/>
      <c r="C25" s="341"/>
      <c r="D25" s="341" t="s">
        <v>931</v>
      </c>
      <c r="E25" s="341" t="s">
        <v>929</v>
      </c>
      <c r="F25" s="344"/>
    </row>
    <row r="26" spans="1:6" ht="18.75" x14ac:dyDescent="0.3">
      <c r="A26" s="341"/>
      <c r="B26" s="341"/>
      <c r="C26" s="341"/>
      <c r="D26" s="345" t="s">
        <v>932</v>
      </c>
      <c r="E26" s="341"/>
      <c r="F26" s="344"/>
    </row>
    <row r="27" spans="1:6" ht="18.75" x14ac:dyDescent="0.3">
      <c r="A27" s="345" t="s">
        <v>1269</v>
      </c>
      <c r="B27" s="341"/>
      <c r="C27" s="341"/>
      <c r="D27" s="341"/>
      <c r="E27" s="341"/>
      <c r="F27" s="344"/>
    </row>
    <row r="28" spans="1:6" ht="18.75" x14ac:dyDescent="0.3">
      <c r="A28" s="341" t="s">
        <v>933</v>
      </c>
      <c r="B28" s="341"/>
      <c r="C28" s="341"/>
      <c r="D28" s="341"/>
      <c r="E28" s="341"/>
      <c r="F28" s="344"/>
    </row>
    <row r="29" spans="1:6" ht="18.75" x14ac:dyDescent="0.3">
      <c r="A29" s="346" t="s">
        <v>934</v>
      </c>
      <c r="B29" s="341"/>
      <c r="C29" s="341"/>
      <c r="D29" s="341"/>
      <c r="E29" s="341"/>
      <c r="F29" s="344"/>
    </row>
    <row r="30" spans="1:6" ht="18.75" x14ac:dyDescent="0.3">
      <c r="A30" s="341" t="s">
        <v>935</v>
      </c>
      <c r="B30" s="341"/>
      <c r="C30" s="341"/>
      <c r="D30" s="341"/>
      <c r="E30" s="341"/>
      <c r="F30" s="344"/>
    </row>
    <row r="31" spans="1:6" ht="18.75" x14ac:dyDescent="0.3">
      <c r="A31" s="341"/>
      <c r="B31" s="341"/>
      <c r="C31" s="341"/>
      <c r="D31" s="341"/>
      <c r="E31" s="341"/>
      <c r="F31" s="344"/>
    </row>
    <row r="32" spans="1:6" ht="18.75" x14ac:dyDescent="0.3">
      <c r="A32" s="341" t="s">
        <v>936</v>
      </c>
      <c r="B32" s="341"/>
      <c r="C32" s="341"/>
      <c r="D32" s="341"/>
      <c r="E32" s="341"/>
      <c r="F32" s="344"/>
    </row>
    <row r="33" spans="1:6" ht="18.75" x14ac:dyDescent="0.3">
      <c r="A33" s="341"/>
      <c r="B33" s="341"/>
      <c r="C33" s="341"/>
      <c r="D33" s="341"/>
      <c r="E33" s="341"/>
      <c r="F33" s="344"/>
    </row>
    <row r="34" spans="1:6" ht="18.75" x14ac:dyDescent="0.3">
      <c r="A34" s="347" t="s">
        <v>937</v>
      </c>
      <c r="B34" s="341"/>
      <c r="C34" s="341"/>
      <c r="D34" s="341"/>
      <c r="E34" s="341"/>
      <c r="F34" s="344"/>
    </row>
    <row r="35" spans="1:6" ht="18.75" x14ac:dyDescent="0.3">
      <c r="A35" s="341" t="s">
        <v>938</v>
      </c>
      <c r="B35" s="341"/>
      <c r="C35" s="341"/>
      <c r="D35" s="341"/>
      <c r="E35" s="341"/>
      <c r="F35" s="344"/>
    </row>
    <row r="36" spans="1:6" ht="18.75" x14ac:dyDescent="0.3">
      <c r="A36" s="345" t="s">
        <v>939</v>
      </c>
      <c r="B36" s="341"/>
      <c r="C36" s="341"/>
      <c r="D36" s="341"/>
      <c r="E36" s="341"/>
      <c r="F36" s="344"/>
    </row>
    <row r="37" spans="1:6" ht="18.75" x14ac:dyDescent="0.3">
      <c r="A37" s="341" t="s">
        <v>940</v>
      </c>
      <c r="B37" s="341"/>
      <c r="C37" s="341"/>
      <c r="D37" s="341"/>
      <c r="E37" s="341"/>
      <c r="F37" s="344"/>
    </row>
    <row r="38" spans="1:6" ht="18.75" x14ac:dyDescent="0.3">
      <c r="A38" s="345" t="s">
        <v>941</v>
      </c>
      <c r="B38" s="341"/>
      <c r="C38" s="341"/>
      <c r="D38" s="341"/>
      <c r="E38" s="341"/>
      <c r="F38" s="344"/>
    </row>
    <row r="39" spans="1:6" ht="18.75" x14ac:dyDescent="0.3">
      <c r="A39" s="341" t="s">
        <v>942</v>
      </c>
      <c r="B39" s="341"/>
      <c r="C39" s="341"/>
      <c r="D39" s="341"/>
      <c r="E39" s="341"/>
      <c r="F39" s="344"/>
    </row>
    <row r="40" spans="1:6" ht="18.75" x14ac:dyDescent="0.3">
      <c r="A40" s="341" t="s">
        <v>943</v>
      </c>
      <c r="B40" s="341"/>
      <c r="C40" s="341"/>
      <c r="D40" s="341"/>
      <c r="E40" s="341"/>
      <c r="F40" s="344"/>
    </row>
    <row r="41" spans="1:6" ht="18.75" x14ac:dyDescent="0.3">
      <c r="A41" s="341"/>
      <c r="B41" s="341"/>
      <c r="C41" s="341"/>
      <c r="D41" s="341"/>
      <c r="E41" s="341"/>
      <c r="F41" s="344"/>
    </row>
    <row r="42" spans="1:6" ht="18.75" x14ac:dyDescent="0.3">
      <c r="A42" s="341" t="s">
        <v>944</v>
      </c>
      <c r="B42" s="341"/>
      <c r="C42" s="341"/>
      <c r="D42" s="341"/>
      <c r="E42" s="341"/>
      <c r="F42" s="344"/>
    </row>
    <row r="43" spans="1:6" ht="18.75" x14ac:dyDescent="0.3">
      <c r="A43" s="341" t="s">
        <v>945</v>
      </c>
      <c r="B43" s="341"/>
      <c r="C43" s="341"/>
      <c r="D43" s="341"/>
      <c r="E43" s="341"/>
      <c r="F43" s="344"/>
    </row>
  </sheetData>
  <pageMargins left="0.7" right="0.7" top="0.75" bottom="0.75" header="0.3" footer="0.3"/>
  <pageSetup paperSize="9" scale="95" orientation="portrait" r:id="rId1"/>
  <headerFooter>
    <oddHeader>&amp;C&amp;14PF Shutter Lite</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3D0DF-71FB-4335-9468-1D9D5FDA3C54}">
  <dimension ref="A1:M43"/>
  <sheetViews>
    <sheetView view="pageLayout" zoomScaleNormal="100" zoomScaleSheetLayoutView="100" workbookViewId="0">
      <selection activeCell="F22" sqref="F22"/>
    </sheetView>
  </sheetViews>
  <sheetFormatPr defaultColWidth="8.7109375" defaultRowHeight="14.25" x14ac:dyDescent="0.25"/>
  <cols>
    <col min="1" max="2" width="8.7109375" style="336"/>
    <col min="3" max="6" width="15.7109375" style="336" customWidth="1"/>
    <col min="7" max="7" width="11.28515625" style="336" bestFit="1" customWidth="1"/>
    <col min="8" max="8" width="10.140625" style="336" customWidth="1"/>
    <col min="9" max="16384" width="8.7109375" style="336"/>
  </cols>
  <sheetData>
    <row r="1" spans="1:13" ht="20.25" x14ac:dyDescent="0.35">
      <c r="A1" s="379" t="s">
        <v>1192</v>
      </c>
    </row>
    <row r="3" spans="1:13" x14ac:dyDescent="0.25">
      <c r="A3" s="333" t="s">
        <v>260</v>
      </c>
      <c r="B3" s="333" t="s">
        <v>302</v>
      </c>
      <c r="C3" s="333">
        <v>300</v>
      </c>
      <c r="D3" s="333">
        <v>450</v>
      </c>
      <c r="E3" s="333">
        <v>600</v>
      </c>
      <c r="F3" s="333">
        <v>750</v>
      </c>
      <c r="H3" s="334"/>
      <c r="I3" s="335"/>
      <c r="J3" s="335"/>
      <c r="K3" s="335"/>
      <c r="L3" s="335"/>
      <c r="M3" s="335"/>
    </row>
    <row r="4" spans="1:13" ht="15" customHeight="1" x14ac:dyDescent="0.3">
      <c r="A4" s="333" t="s">
        <v>921</v>
      </c>
      <c r="B4" s="337"/>
      <c r="C4" s="338">
        <f>'PF Shutter C'!C4*(1-Sumary!$B$49)</f>
        <v>31.318000000000001</v>
      </c>
      <c r="D4" s="338">
        <f>'PF Shutter C'!D4*(1-Sumary!$B$49)</f>
        <v>36.4</v>
      </c>
      <c r="E4" s="338">
        <f>'PF Shutter C'!E4*(1-Sumary!$B$49)</f>
        <v>45.892000000000003</v>
      </c>
      <c r="F4" s="338">
        <f>'PF Shutter C'!F4*(1-Sumary!$B$49)</f>
        <v>55.048000000000002</v>
      </c>
      <c r="H4" s="339"/>
      <c r="I4" s="339"/>
      <c r="J4" s="339"/>
      <c r="K4" s="339"/>
      <c r="L4" s="339"/>
      <c r="M4" s="340"/>
    </row>
    <row r="5" spans="1:13" ht="15" customHeight="1" x14ac:dyDescent="0.3">
      <c r="A5" s="333">
        <v>450</v>
      </c>
      <c r="B5" s="337"/>
      <c r="C5" s="338">
        <f>'PF Shutter C'!C5*(1-Sumary!$B$49)</f>
        <v>36.735999999999997</v>
      </c>
      <c r="D5" s="338">
        <f>'PF Shutter C'!D5*(1-Sumary!$B$49)</f>
        <v>42.951999999999998</v>
      </c>
      <c r="E5" s="338">
        <f>'PF Shutter C'!E5*(1-Sumary!$B$49)</f>
        <v>53.690000000000005</v>
      </c>
      <c r="F5" s="338">
        <f>'PF Shutter C'!F5*(1-Sumary!$B$49)</f>
        <v>63.965999999999994</v>
      </c>
      <c r="G5" s="389"/>
    </row>
    <row r="6" spans="1:13" ht="15" customHeight="1" x14ac:dyDescent="0.3">
      <c r="A6" s="333">
        <v>600</v>
      </c>
      <c r="B6" s="337"/>
      <c r="C6" s="338">
        <f>'PF Shutter C'!C6*(1-Sumary!$B$49)</f>
        <v>43.624000000000002</v>
      </c>
      <c r="D6" s="338">
        <f>'PF Shutter C'!D6*(1-Sumary!$B$49)</f>
        <v>51.534000000000006</v>
      </c>
      <c r="E6" s="338">
        <f>'PF Shutter C'!E6*(1-Sumary!$B$49)</f>
        <v>64.078000000000003</v>
      </c>
      <c r="F6" s="338">
        <f>'PF Shutter C'!F6*(1-Sumary!$B$49)</f>
        <v>76.173999999999992</v>
      </c>
      <c r="G6" s="389"/>
    </row>
    <row r="7" spans="1:13" ht="15" customHeight="1" x14ac:dyDescent="0.3">
      <c r="A7" s="333">
        <v>750</v>
      </c>
      <c r="B7" s="337"/>
      <c r="C7" s="338">
        <f>'PF Shutter C'!C7*(1-Sumary!$B$49)</f>
        <v>50.4</v>
      </c>
      <c r="D7" s="338">
        <f>'PF Shutter C'!D7*(1-Sumary!$B$49)</f>
        <v>60.242000000000004</v>
      </c>
      <c r="E7" s="338">
        <f>'PF Shutter C'!E7*(1-Sumary!$B$49)</f>
        <v>74.494</v>
      </c>
      <c r="F7" s="338">
        <f>'PF Shutter C'!F7*(1-Sumary!$B$49)</f>
        <v>88.27</v>
      </c>
      <c r="G7" s="389"/>
    </row>
    <row r="8" spans="1:13" ht="15" customHeight="1" x14ac:dyDescent="0.3">
      <c r="A8" s="333">
        <v>900</v>
      </c>
      <c r="B8" s="337"/>
      <c r="C8" s="338">
        <f>'PF Shutter C'!C8*(1-Sumary!$B$49)</f>
        <v>60.353999999999999</v>
      </c>
      <c r="D8" s="338">
        <f>'PF Shutter C'!D8*(1-Sumary!$B$49)</f>
        <v>71.316000000000003</v>
      </c>
      <c r="E8" s="338">
        <f>'PF Shutter C'!E8*(1-Sumary!$B$49)</f>
        <v>82.18</v>
      </c>
      <c r="F8" s="338">
        <f>'PF Shutter C'!F8*(1-Sumary!$B$49)</f>
        <v>97.202000000000012</v>
      </c>
      <c r="G8" s="389"/>
      <c r="K8" s="334"/>
      <c r="L8" s="334"/>
      <c r="M8" s="334"/>
    </row>
    <row r="9" spans="1:13" ht="15" customHeight="1" x14ac:dyDescent="0.3">
      <c r="A9" s="333">
        <v>1050</v>
      </c>
      <c r="B9" s="337"/>
      <c r="C9" s="338">
        <f>'PF Shutter C'!C9*(1-Sumary!$B$49)</f>
        <v>67.256</v>
      </c>
      <c r="D9" s="338">
        <f>'PF Shutter C'!D9*(1-Sumary!$B$49)</f>
        <v>79.912000000000006</v>
      </c>
      <c r="E9" s="338">
        <f>'PF Shutter C'!E9*(1-Sumary!$B$49)</f>
        <v>92.568000000000012</v>
      </c>
      <c r="F9" s="338">
        <f>'PF Shutter C'!F9*(1-Sumary!$B$49)</f>
        <v>109.29799999999999</v>
      </c>
      <c r="G9" s="389"/>
      <c r="K9" s="334"/>
      <c r="L9" s="334"/>
      <c r="M9" s="334"/>
    </row>
    <row r="10" spans="1:13" ht="15" customHeight="1" x14ac:dyDescent="0.3">
      <c r="A10" s="333">
        <v>1200</v>
      </c>
      <c r="B10" s="337"/>
      <c r="C10" s="338">
        <f>'PF Shutter C'!C10*(1-Sumary!$B$49)</f>
        <v>72.673999999999992</v>
      </c>
      <c r="D10" s="338">
        <f>'PF Shutter C'!D10*(1-Sumary!$B$49)</f>
        <v>86.463999999999999</v>
      </c>
      <c r="E10" s="338">
        <f>'PF Shutter C'!E10*(1-Sumary!$B$49)</f>
        <v>100.366</v>
      </c>
      <c r="F10" s="338">
        <f>'PF Shutter C'!F10*(1-Sumary!$B$49)</f>
        <v>118.21600000000001</v>
      </c>
      <c r="G10" s="389"/>
      <c r="K10" s="334"/>
      <c r="L10" s="334"/>
      <c r="M10" s="334"/>
    </row>
    <row r="11" spans="1:13" ht="15" customHeight="1" x14ac:dyDescent="0.3">
      <c r="A11" s="333">
        <v>1350</v>
      </c>
      <c r="B11" s="337"/>
      <c r="C11" s="338">
        <f>'PF Shutter C'!C11*(1-Sumary!$B$49)</f>
        <v>79.576000000000008</v>
      </c>
      <c r="D11" s="338">
        <f>'PF Shutter C'!D11*(1-Sumary!$B$49)</f>
        <v>95.158000000000001</v>
      </c>
      <c r="E11" s="338">
        <f>'PF Shutter C'!E11*(1-Sumary!$B$49)</f>
        <v>110.768</v>
      </c>
      <c r="F11" s="338">
        <f>'PF Shutter C'!F11*(1-Sumary!$B$49)</f>
        <v>130.43799999999999</v>
      </c>
      <c r="G11" s="389"/>
      <c r="K11" s="334"/>
      <c r="L11" s="334"/>
      <c r="M11" s="334"/>
    </row>
    <row r="12" spans="1:13" ht="15" customHeight="1" x14ac:dyDescent="0.3">
      <c r="A12" s="333">
        <v>1500</v>
      </c>
      <c r="B12" s="337"/>
      <c r="C12" s="338">
        <f>'PF Shutter C'!C12*(1-Sumary!$B$49)</f>
        <v>86.352000000000004</v>
      </c>
      <c r="D12" s="338">
        <f>'PF Shutter C'!D12*(1-Sumary!$B$49)</f>
        <v>103.754</v>
      </c>
      <c r="E12" s="338">
        <f>'PF Shutter C'!E12*(1-Sumary!$B$49)</f>
        <v>121.04399999999998</v>
      </c>
      <c r="F12" s="338">
        <f>'PF Shutter C'!F12*(1-Sumary!$B$49)</f>
        <v>142.51999999999998</v>
      </c>
      <c r="G12" s="389"/>
      <c r="K12" s="334"/>
      <c r="L12" s="334"/>
      <c r="M12" s="334"/>
    </row>
    <row r="13" spans="1:13" ht="15" customHeight="1" x14ac:dyDescent="0.3">
      <c r="A13" s="333">
        <v>1650</v>
      </c>
      <c r="B13" s="337"/>
      <c r="C13" s="338">
        <f>'PF Shutter C'!C13*(1-Sumary!$B$49)</f>
        <v>95.843999999999994</v>
      </c>
      <c r="D13" s="338">
        <f>'PF Shutter C'!D13*(1-Sumary!$B$49)</f>
        <v>114.38</v>
      </c>
      <c r="E13" s="338">
        <f>'PF Shutter C'!E13*(1-Sumary!$B$49)</f>
        <v>132.916</v>
      </c>
      <c r="F13" s="338">
        <f>'PF Shutter C'!F13*(1-Sumary!$B$49)</f>
        <v>151.452</v>
      </c>
      <c r="G13" s="389"/>
      <c r="K13" s="334"/>
      <c r="L13" s="334"/>
      <c r="M13" s="334"/>
    </row>
    <row r="14" spans="1:13" ht="15" customHeight="1" x14ac:dyDescent="0.3">
      <c r="A14" s="333">
        <v>1800</v>
      </c>
      <c r="B14" s="337"/>
      <c r="C14" s="338">
        <f>'PF Shutter C'!C14*(1-Sumary!$B$49)</f>
        <v>102.74600000000001</v>
      </c>
      <c r="D14" s="338">
        <f>'PF Shutter C'!D14*(1-Sumary!$B$49)</f>
        <v>123.08799999999999</v>
      </c>
      <c r="E14" s="338">
        <f>'PF Shutter C'!E14*(1-Sumary!$B$49)</f>
        <v>143.31800000000001</v>
      </c>
      <c r="F14" s="338">
        <f>'PF Shutter C'!F14*(1-Sumary!$B$49)</f>
        <v>163.548</v>
      </c>
      <c r="G14" s="389"/>
      <c r="K14" s="334"/>
      <c r="L14" s="334"/>
      <c r="M14" s="334"/>
    </row>
    <row r="15" spans="1:13" ht="15" customHeight="1" x14ac:dyDescent="0.3">
      <c r="A15" s="333">
        <v>1950</v>
      </c>
      <c r="B15" s="337"/>
      <c r="C15" s="338">
        <f>'PF Shutter C'!C15*(1-Sumary!$B$49)</f>
        <v>108.16400000000002</v>
      </c>
      <c r="D15" s="338">
        <f>'PF Shutter C'!D15*(1-Sumary!$B$49)</f>
        <v>129.63999999999999</v>
      </c>
      <c r="E15" s="338">
        <f>'PF Shutter C'!E15*(1-Sumary!$B$49)</f>
        <v>151.11599999999999</v>
      </c>
      <c r="F15" s="338">
        <f>'PF Shutter C'!F15*(1-Sumary!$B$49)</f>
        <v>172.59200000000001</v>
      </c>
      <c r="G15" s="389"/>
      <c r="K15" s="334"/>
      <c r="L15" s="334"/>
      <c r="M15" s="334"/>
    </row>
    <row r="16" spans="1:13" ht="15" customHeight="1" x14ac:dyDescent="0.3">
      <c r="A16" s="333">
        <v>2100</v>
      </c>
      <c r="B16" s="337"/>
      <c r="C16" s="338">
        <f>'PF Shutter C'!C16*(1-Sumary!$B$49)</f>
        <v>115.066</v>
      </c>
      <c r="D16" s="338">
        <f>'PF Shutter C'!D16*(1-Sumary!$B$49)</f>
        <v>138.22200000000001</v>
      </c>
      <c r="E16" s="338">
        <f>'PF Shutter C'!E16*(1-Sumary!$B$49)</f>
        <v>161.518</v>
      </c>
      <c r="F16" s="338">
        <f>'PF Shutter C'!F16*(1-Sumary!$B$49)</f>
        <v>184.68799999999999</v>
      </c>
      <c r="G16" s="389"/>
      <c r="K16" s="334"/>
      <c r="L16" s="334"/>
      <c r="M16" s="334"/>
    </row>
    <row r="18" spans="1:6" ht="18.75" x14ac:dyDescent="0.3">
      <c r="A18" s="341" t="s">
        <v>598</v>
      </c>
      <c r="B18" s="342"/>
      <c r="C18" s="343">
        <v>3.5</v>
      </c>
      <c r="D18" s="342"/>
      <c r="E18" s="342"/>
      <c r="F18" s="344"/>
    </row>
    <row r="19" spans="1:6" ht="18.75" x14ac:dyDescent="0.3">
      <c r="A19" s="341" t="s">
        <v>922</v>
      </c>
      <c r="B19" s="342"/>
      <c r="C19" s="343">
        <v>2</v>
      </c>
      <c r="D19" s="342"/>
      <c r="E19" s="342"/>
      <c r="F19" s="344"/>
    </row>
    <row r="20" spans="1:6" ht="18.75" x14ac:dyDescent="0.3">
      <c r="A20" s="341"/>
      <c r="B20" s="341"/>
      <c r="C20" s="341"/>
      <c r="D20" s="341"/>
      <c r="E20" s="341"/>
      <c r="F20" s="344"/>
    </row>
    <row r="21" spans="1:6" ht="18.75" x14ac:dyDescent="0.3">
      <c r="A21" s="345" t="s">
        <v>923</v>
      </c>
      <c r="B21" s="341"/>
      <c r="C21" s="341"/>
      <c r="D21" s="341" t="s">
        <v>924</v>
      </c>
      <c r="E21" s="341"/>
      <c r="F21" s="344"/>
    </row>
    <row r="22" spans="1:6" ht="18.75" x14ac:dyDescent="0.3">
      <c r="A22" s="345" t="s">
        <v>925</v>
      </c>
      <c r="B22" s="341"/>
      <c r="C22" s="341"/>
      <c r="D22" s="341" t="s">
        <v>926</v>
      </c>
      <c r="E22" s="341"/>
      <c r="F22" s="344"/>
    </row>
    <row r="23" spans="1:6" ht="18.75" x14ac:dyDescent="0.3">
      <c r="A23" s="341"/>
      <c r="B23" s="341"/>
      <c r="C23" s="341"/>
      <c r="D23" s="341"/>
      <c r="E23" s="341"/>
      <c r="F23" s="344"/>
    </row>
    <row r="24" spans="1:6" ht="18.75" x14ac:dyDescent="0.3">
      <c r="A24" s="345" t="s">
        <v>927</v>
      </c>
      <c r="B24" s="341"/>
      <c r="C24" s="341"/>
      <c r="D24" s="341" t="s">
        <v>928</v>
      </c>
      <c r="E24" s="341" t="s">
        <v>929</v>
      </c>
      <c r="F24" s="344"/>
    </row>
    <row r="25" spans="1:6" ht="18.75" x14ac:dyDescent="0.3">
      <c r="A25" s="345" t="s">
        <v>930</v>
      </c>
      <c r="B25" s="341"/>
      <c r="C25" s="341"/>
      <c r="D25" s="341" t="s">
        <v>931</v>
      </c>
      <c r="E25" s="341" t="s">
        <v>929</v>
      </c>
      <c r="F25" s="344"/>
    </row>
    <row r="26" spans="1:6" ht="18.75" x14ac:dyDescent="0.3">
      <c r="A26" s="341"/>
      <c r="B26" s="341"/>
      <c r="C26" s="341"/>
      <c r="D26" s="345" t="s">
        <v>932</v>
      </c>
      <c r="E26" s="341"/>
      <c r="F26" s="344"/>
    </row>
    <row r="27" spans="1:6" ht="18.75" x14ac:dyDescent="0.3">
      <c r="A27" s="345" t="s">
        <v>1269</v>
      </c>
      <c r="B27" s="341"/>
      <c r="C27" s="341"/>
      <c r="D27" s="341"/>
      <c r="E27" s="341"/>
      <c r="F27" s="344"/>
    </row>
    <row r="28" spans="1:6" ht="18.75" x14ac:dyDescent="0.3">
      <c r="A28" s="341" t="s">
        <v>933</v>
      </c>
      <c r="B28" s="341"/>
      <c r="C28" s="341"/>
      <c r="D28" s="341"/>
      <c r="E28" s="341"/>
      <c r="F28" s="344"/>
    </row>
    <row r="29" spans="1:6" ht="18.75" x14ac:dyDescent="0.3">
      <c r="A29" s="346" t="s">
        <v>934</v>
      </c>
      <c r="B29" s="341"/>
      <c r="C29" s="341"/>
      <c r="D29" s="341"/>
      <c r="E29" s="341"/>
      <c r="F29" s="344"/>
    </row>
    <row r="30" spans="1:6" ht="18.75" x14ac:dyDescent="0.3">
      <c r="A30" s="341" t="s">
        <v>935</v>
      </c>
      <c r="B30" s="341"/>
      <c r="C30" s="341"/>
      <c r="D30" s="341"/>
      <c r="E30" s="341"/>
      <c r="F30" s="344"/>
    </row>
    <row r="31" spans="1:6" ht="18.75" x14ac:dyDescent="0.3">
      <c r="A31" s="341"/>
      <c r="B31" s="341"/>
      <c r="C31" s="341"/>
      <c r="D31" s="341"/>
      <c r="E31" s="341"/>
      <c r="F31" s="344"/>
    </row>
    <row r="32" spans="1:6" ht="18.75" x14ac:dyDescent="0.3">
      <c r="A32" s="341" t="s">
        <v>936</v>
      </c>
      <c r="B32" s="341"/>
      <c r="C32" s="341"/>
      <c r="D32" s="341"/>
      <c r="E32" s="341"/>
      <c r="F32" s="344"/>
    </row>
    <row r="33" spans="1:6" ht="18.75" x14ac:dyDescent="0.3">
      <c r="A33" s="341"/>
      <c r="B33" s="341"/>
      <c r="C33" s="341"/>
      <c r="D33" s="341"/>
      <c r="E33" s="341"/>
      <c r="F33" s="344"/>
    </row>
    <row r="34" spans="1:6" ht="18.75" x14ac:dyDescent="0.3">
      <c r="A34" s="347" t="s">
        <v>937</v>
      </c>
      <c r="B34" s="341"/>
      <c r="C34" s="341"/>
      <c r="D34" s="341"/>
      <c r="E34" s="341"/>
      <c r="F34" s="344"/>
    </row>
    <row r="35" spans="1:6" ht="18.75" x14ac:dyDescent="0.3">
      <c r="A35" s="341" t="s">
        <v>938</v>
      </c>
      <c r="B35" s="341"/>
      <c r="C35" s="341"/>
      <c r="D35" s="341"/>
      <c r="E35" s="341"/>
      <c r="F35" s="344"/>
    </row>
    <row r="36" spans="1:6" ht="18.75" x14ac:dyDescent="0.3">
      <c r="A36" s="345" t="s">
        <v>939</v>
      </c>
      <c r="B36" s="341"/>
      <c r="C36" s="341"/>
      <c r="D36" s="341"/>
      <c r="E36" s="341"/>
      <c r="F36" s="344"/>
    </row>
    <row r="37" spans="1:6" ht="18.75" x14ac:dyDescent="0.3">
      <c r="A37" s="341" t="s">
        <v>940</v>
      </c>
      <c r="B37" s="341"/>
      <c r="C37" s="341"/>
      <c r="D37" s="341"/>
      <c r="E37" s="341"/>
      <c r="F37" s="344"/>
    </row>
    <row r="38" spans="1:6" ht="18.75" x14ac:dyDescent="0.3">
      <c r="A38" s="345" t="s">
        <v>941</v>
      </c>
      <c r="B38" s="341"/>
      <c r="C38" s="341"/>
      <c r="D38" s="341"/>
      <c r="E38" s="341"/>
      <c r="F38" s="344"/>
    </row>
    <row r="39" spans="1:6" ht="18.75" x14ac:dyDescent="0.3">
      <c r="A39" s="341" t="s">
        <v>942</v>
      </c>
      <c r="B39" s="341"/>
      <c r="C39" s="341"/>
      <c r="D39" s="341"/>
      <c r="E39" s="341"/>
      <c r="F39" s="344"/>
    </row>
    <row r="40" spans="1:6" ht="18.75" x14ac:dyDescent="0.3">
      <c r="A40" s="341" t="s">
        <v>943</v>
      </c>
      <c r="B40" s="341"/>
      <c r="C40" s="341"/>
      <c r="D40" s="341"/>
      <c r="E40" s="341"/>
      <c r="F40" s="344"/>
    </row>
    <row r="41" spans="1:6" ht="18.75" x14ac:dyDescent="0.3">
      <c r="A41" s="341"/>
      <c r="B41" s="341"/>
      <c r="C41" s="341"/>
      <c r="D41" s="341"/>
      <c r="E41" s="341"/>
      <c r="F41" s="344"/>
    </row>
    <row r="42" spans="1:6" ht="18.75" x14ac:dyDescent="0.3">
      <c r="A42" s="341" t="s">
        <v>944</v>
      </c>
      <c r="B42" s="341"/>
      <c r="C42" s="341"/>
      <c r="D42" s="341"/>
      <c r="E42" s="341"/>
      <c r="F42" s="344"/>
    </row>
    <row r="43" spans="1:6" ht="18.75" x14ac:dyDescent="0.3">
      <c r="A43" s="341" t="s">
        <v>945</v>
      </c>
      <c r="B43" s="341"/>
      <c r="C43" s="341"/>
      <c r="D43" s="341"/>
      <c r="E43" s="341"/>
      <c r="F43" s="344"/>
    </row>
  </sheetData>
  <pageMargins left="0.7" right="0.7" top="0.75" bottom="0.75" header="0.3" footer="0.3"/>
  <pageSetup paperSize="9" scale="95" orientation="portrait" r:id="rId1"/>
  <headerFooter>
    <oddHeader>&amp;C&amp;14PF Shutter Lite</oddHead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CFE45-7914-4296-9007-2407900C597E}">
  <dimension ref="A1:M43"/>
  <sheetViews>
    <sheetView view="pageLayout" zoomScaleNormal="100" zoomScaleSheetLayoutView="100" workbookViewId="0">
      <selection activeCell="A18" sqref="A18:C19"/>
    </sheetView>
  </sheetViews>
  <sheetFormatPr defaultColWidth="8.7109375" defaultRowHeight="14.25" x14ac:dyDescent="0.25"/>
  <cols>
    <col min="1" max="2" width="8.7109375" style="336"/>
    <col min="3" max="6" width="15.7109375" style="336" customWidth="1"/>
    <col min="7" max="7" width="11.28515625" style="336" bestFit="1" customWidth="1"/>
    <col min="8" max="8" width="10.140625" style="336" customWidth="1"/>
    <col min="9" max="16384" width="8.7109375" style="336"/>
  </cols>
  <sheetData>
    <row r="1" spans="1:13" ht="20.25" x14ac:dyDescent="0.35">
      <c r="A1" s="379" t="s">
        <v>1192</v>
      </c>
    </row>
    <row r="3" spans="1:13" x14ac:dyDescent="0.25">
      <c r="A3" s="333" t="s">
        <v>260</v>
      </c>
      <c r="B3" s="333" t="s">
        <v>302</v>
      </c>
      <c r="C3" s="333">
        <v>300</v>
      </c>
      <c r="D3" s="333">
        <v>450</v>
      </c>
      <c r="E3" s="333">
        <v>600</v>
      </c>
      <c r="F3" s="333">
        <v>750</v>
      </c>
      <c r="H3" s="334"/>
      <c r="I3" s="335"/>
      <c r="J3" s="335"/>
      <c r="K3" s="335"/>
      <c r="L3" s="335"/>
      <c r="M3" s="335"/>
    </row>
    <row r="4" spans="1:13" ht="15" customHeight="1" x14ac:dyDescent="0.3">
      <c r="A4" s="333" t="s">
        <v>921</v>
      </c>
      <c r="B4" s="337"/>
      <c r="C4" s="338">
        <f>'PF Shutter D'!C4*(1+Sumary!$C$49)</f>
        <v>31.318000000000001</v>
      </c>
      <c r="D4" s="338">
        <f>'PF Shutter D'!D4*(1+Sumary!$C$49)</f>
        <v>36.4</v>
      </c>
      <c r="E4" s="338">
        <f>'PF Shutter D'!E4*(1+Sumary!$C$49)</f>
        <v>45.892000000000003</v>
      </c>
      <c r="F4" s="338">
        <f>'PF Shutter D'!F4*(1+Sumary!$C$49)</f>
        <v>55.048000000000002</v>
      </c>
      <c r="H4" s="339"/>
      <c r="I4" s="339"/>
      <c r="J4" s="339"/>
      <c r="K4" s="339"/>
      <c r="L4" s="339"/>
      <c r="M4" s="340"/>
    </row>
    <row r="5" spans="1:13" ht="15" customHeight="1" x14ac:dyDescent="0.3">
      <c r="A5" s="333">
        <v>450</v>
      </c>
      <c r="B5" s="337"/>
      <c r="C5" s="338">
        <f>'PF Shutter D'!C5*(1+Sumary!$C$49)</f>
        <v>36.735999999999997</v>
      </c>
      <c r="D5" s="338">
        <f>'PF Shutter D'!D5*(1+Sumary!$C$49)</f>
        <v>42.951999999999998</v>
      </c>
      <c r="E5" s="338">
        <f>'PF Shutter D'!E5*(1+Sumary!$C$49)</f>
        <v>53.690000000000005</v>
      </c>
      <c r="F5" s="338">
        <f>'PF Shutter D'!F5*(1+Sumary!$C$49)</f>
        <v>63.965999999999994</v>
      </c>
      <c r="G5" s="389"/>
    </row>
    <row r="6" spans="1:13" ht="15" customHeight="1" x14ac:dyDescent="0.3">
      <c r="A6" s="333">
        <v>600</v>
      </c>
      <c r="B6" s="337"/>
      <c r="C6" s="338">
        <f>'PF Shutter D'!C6*(1+Sumary!$C$49)</f>
        <v>43.624000000000002</v>
      </c>
      <c r="D6" s="338">
        <f>'PF Shutter D'!D6*(1+Sumary!$C$49)</f>
        <v>51.534000000000006</v>
      </c>
      <c r="E6" s="338">
        <f>'PF Shutter D'!E6*(1+Sumary!$C$49)</f>
        <v>64.078000000000003</v>
      </c>
      <c r="F6" s="338">
        <f>'PF Shutter D'!F6*(1+Sumary!$C$49)</f>
        <v>76.173999999999992</v>
      </c>
      <c r="G6" s="389"/>
    </row>
    <row r="7" spans="1:13" ht="15" customHeight="1" x14ac:dyDescent="0.3">
      <c r="A7" s="333">
        <v>750</v>
      </c>
      <c r="B7" s="337"/>
      <c r="C7" s="338">
        <f>'PF Shutter D'!C7*(1+Sumary!$C$49)</f>
        <v>50.4</v>
      </c>
      <c r="D7" s="338">
        <f>'PF Shutter D'!D7*(1+Sumary!$C$49)</f>
        <v>60.242000000000004</v>
      </c>
      <c r="E7" s="338">
        <f>'PF Shutter D'!E7*(1+Sumary!$C$49)</f>
        <v>74.494</v>
      </c>
      <c r="F7" s="338">
        <f>'PF Shutter D'!F7*(1+Sumary!$C$49)</f>
        <v>88.27</v>
      </c>
      <c r="G7" s="389"/>
    </row>
    <row r="8" spans="1:13" ht="15" customHeight="1" x14ac:dyDescent="0.3">
      <c r="A8" s="333">
        <v>900</v>
      </c>
      <c r="B8" s="337"/>
      <c r="C8" s="338">
        <f>'PF Shutter D'!C8*(1+Sumary!$C$49)</f>
        <v>60.353999999999999</v>
      </c>
      <c r="D8" s="338">
        <f>'PF Shutter D'!D8*(1+Sumary!$C$49)</f>
        <v>71.316000000000003</v>
      </c>
      <c r="E8" s="338">
        <f>'PF Shutter D'!E8*(1+Sumary!$C$49)</f>
        <v>82.18</v>
      </c>
      <c r="F8" s="338">
        <f>'PF Shutter D'!F8*(1+Sumary!$C$49)</f>
        <v>97.202000000000012</v>
      </c>
      <c r="G8" s="389"/>
      <c r="K8" s="334"/>
      <c r="L8" s="334"/>
      <c r="M8" s="334"/>
    </row>
    <row r="9" spans="1:13" ht="15" customHeight="1" x14ac:dyDescent="0.3">
      <c r="A9" s="333">
        <v>1050</v>
      </c>
      <c r="B9" s="337"/>
      <c r="C9" s="338">
        <f>'PF Shutter D'!C9*(1+Sumary!$C$49)</f>
        <v>67.256</v>
      </c>
      <c r="D9" s="338">
        <f>'PF Shutter D'!D9*(1+Sumary!$C$49)</f>
        <v>79.912000000000006</v>
      </c>
      <c r="E9" s="338">
        <f>'PF Shutter D'!E9*(1+Sumary!$C$49)</f>
        <v>92.568000000000012</v>
      </c>
      <c r="F9" s="338">
        <f>'PF Shutter D'!F9*(1+Sumary!$C$49)</f>
        <v>109.29799999999999</v>
      </c>
      <c r="G9" s="389"/>
      <c r="K9" s="334"/>
      <c r="L9" s="334"/>
      <c r="M9" s="334"/>
    </row>
    <row r="10" spans="1:13" ht="15" customHeight="1" x14ac:dyDescent="0.3">
      <c r="A10" s="333">
        <v>1200</v>
      </c>
      <c r="B10" s="337"/>
      <c r="C10" s="338">
        <f>'PF Shutter D'!C10*(1+Sumary!$C$49)</f>
        <v>72.673999999999992</v>
      </c>
      <c r="D10" s="338">
        <f>'PF Shutter D'!D10*(1+Sumary!$C$49)</f>
        <v>86.463999999999999</v>
      </c>
      <c r="E10" s="338">
        <f>'PF Shutter D'!E10*(1+Sumary!$C$49)</f>
        <v>100.366</v>
      </c>
      <c r="F10" s="338">
        <f>'PF Shutter D'!F10*(1+Sumary!$C$49)</f>
        <v>118.21600000000001</v>
      </c>
      <c r="G10" s="389"/>
      <c r="K10" s="334"/>
      <c r="L10" s="334"/>
      <c r="M10" s="334"/>
    </row>
    <row r="11" spans="1:13" ht="15" customHeight="1" x14ac:dyDescent="0.3">
      <c r="A11" s="333">
        <v>1350</v>
      </c>
      <c r="B11" s="337"/>
      <c r="C11" s="338">
        <f>'PF Shutter D'!C11*(1+Sumary!$C$49)</f>
        <v>79.576000000000008</v>
      </c>
      <c r="D11" s="338">
        <f>'PF Shutter D'!D11*(1+Sumary!$C$49)</f>
        <v>95.158000000000001</v>
      </c>
      <c r="E11" s="338">
        <f>'PF Shutter D'!E11*(1+Sumary!$C$49)</f>
        <v>110.768</v>
      </c>
      <c r="F11" s="338">
        <f>'PF Shutter D'!F11*(1+Sumary!$C$49)</f>
        <v>130.43799999999999</v>
      </c>
      <c r="G11" s="389"/>
      <c r="K11" s="334"/>
      <c r="L11" s="334"/>
      <c r="M11" s="334"/>
    </row>
    <row r="12" spans="1:13" ht="15" customHeight="1" x14ac:dyDescent="0.3">
      <c r="A12" s="333">
        <v>1500</v>
      </c>
      <c r="B12" s="337"/>
      <c r="C12" s="338">
        <f>'PF Shutter D'!C12*(1+Sumary!$C$49)</f>
        <v>86.352000000000004</v>
      </c>
      <c r="D12" s="338">
        <f>'PF Shutter D'!D12*(1+Sumary!$C$49)</f>
        <v>103.754</v>
      </c>
      <c r="E12" s="338">
        <f>'PF Shutter D'!E12*(1+Sumary!$C$49)</f>
        <v>121.04399999999998</v>
      </c>
      <c r="F12" s="338">
        <f>'PF Shutter D'!F12*(1+Sumary!$C$49)</f>
        <v>142.51999999999998</v>
      </c>
      <c r="G12" s="389"/>
      <c r="K12" s="334"/>
      <c r="L12" s="334"/>
      <c r="M12" s="334"/>
    </row>
    <row r="13" spans="1:13" ht="15" customHeight="1" x14ac:dyDescent="0.3">
      <c r="A13" s="333">
        <v>1650</v>
      </c>
      <c r="B13" s="337"/>
      <c r="C13" s="338">
        <f>'PF Shutter D'!C13*(1+Sumary!$C$49)</f>
        <v>95.843999999999994</v>
      </c>
      <c r="D13" s="338">
        <f>'PF Shutter D'!D13*(1+Sumary!$C$49)</f>
        <v>114.38</v>
      </c>
      <c r="E13" s="338">
        <f>'PF Shutter D'!E13*(1+Sumary!$C$49)</f>
        <v>132.916</v>
      </c>
      <c r="F13" s="338">
        <f>'PF Shutter D'!F13*(1+Sumary!$C$49)</f>
        <v>151.452</v>
      </c>
      <c r="G13" s="389"/>
      <c r="K13" s="334"/>
      <c r="L13" s="334"/>
      <c r="M13" s="334"/>
    </row>
    <row r="14" spans="1:13" ht="15" customHeight="1" x14ac:dyDescent="0.3">
      <c r="A14" s="333">
        <v>1800</v>
      </c>
      <c r="B14" s="337"/>
      <c r="C14" s="338">
        <f>'PF Shutter D'!C14*(1+Sumary!$C$49)</f>
        <v>102.74600000000001</v>
      </c>
      <c r="D14" s="338">
        <f>'PF Shutter D'!D14*(1+Sumary!$C$49)</f>
        <v>123.08799999999999</v>
      </c>
      <c r="E14" s="338">
        <f>'PF Shutter D'!E14*(1+Sumary!$C$49)</f>
        <v>143.31800000000001</v>
      </c>
      <c r="F14" s="338">
        <f>'PF Shutter D'!F14*(1+Sumary!$C$49)</f>
        <v>163.548</v>
      </c>
      <c r="G14" s="389"/>
      <c r="K14" s="334"/>
      <c r="L14" s="334"/>
      <c r="M14" s="334"/>
    </row>
    <row r="15" spans="1:13" ht="15" customHeight="1" x14ac:dyDescent="0.3">
      <c r="A15" s="333">
        <v>1950</v>
      </c>
      <c r="B15" s="337"/>
      <c r="C15" s="338">
        <f>'PF Shutter D'!C15*(1+Sumary!$C$49)</f>
        <v>108.16400000000002</v>
      </c>
      <c r="D15" s="338">
        <f>'PF Shutter D'!D15*(1+Sumary!$C$49)</f>
        <v>129.63999999999999</v>
      </c>
      <c r="E15" s="338">
        <f>'PF Shutter D'!E15*(1+Sumary!$C$49)</f>
        <v>151.11599999999999</v>
      </c>
      <c r="F15" s="338">
        <f>'PF Shutter D'!F15*(1+Sumary!$C$49)</f>
        <v>172.59200000000001</v>
      </c>
      <c r="G15" s="389"/>
      <c r="K15" s="334"/>
      <c r="L15" s="334"/>
      <c r="M15" s="334"/>
    </row>
    <row r="16" spans="1:13" ht="15" customHeight="1" x14ac:dyDescent="0.3">
      <c r="A16" s="333">
        <v>2100</v>
      </c>
      <c r="B16" s="337"/>
      <c r="C16" s="338">
        <f>'PF Shutter D'!C16*(1+Sumary!$C$49)</f>
        <v>115.066</v>
      </c>
      <c r="D16" s="338">
        <f>'PF Shutter D'!D16*(1+Sumary!$C$49)</f>
        <v>138.22200000000001</v>
      </c>
      <c r="E16" s="338">
        <f>'PF Shutter D'!E16*(1+Sumary!$C$49)</f>
        <v>161.518</v>
      </c>
      <c r="F16" s="338">
        <f>'PF Shutter D'!F16*(1+Sumary!$C$49)</f>
        <v>184.68799999999999</v>
      </c>
      <c r="G16" s="389"/>
      <c r="K16" s="334"/>
      <c r="L16" s="334"/>
      <c r="M16" s="334"/>
    </row>
    <row r="18" spans="1:6" ht="18.75" x14ac:dyDescent="0.3">
      <c r="A18" s="341" t="s">
        <v>598</v>
      </c>
      <c r="B18" s="342"/>
      <c r="C18" s="343">
        <v>3.5</v>
      </c>
      <c r="D18" s="342"/>
      <c r="E18" s="342"/>
      <c r="F18" s="344"/>
    </row>
    <row r="19" spans="1:6" ht="18.75" x14ac:dyDescent="0.3">
      <c r="A19" s="341" t="s">
        <v>922</v>
      </c>
      <c r="B19" s="342"/>
      <c r="C19" s="343">
        <v>2</v>
      </c>
      <c r="D19" s="342"/>
      <c r="E19" s="342"/>
      <c r="F19" s="344"/>
    </row>
    <row r="20" spans="1:6" ht="18.75" x14ac:dyDescent="0.3">
      <c r="A20" s="341"/>
      <c r="B20" s="341"/>
      <c r="C20" s="341"/>
      <c r="D20" s="341"/>
      <c r="E20" s="341"/>
      <c r="F20" s="344"/>
    </row>
    <row r="21" spans="1:6" ht="18.75" x14ac:dyDescent="0.3">
      <c r="A21" s="345" t="s">
        <v>923</v>
      </c>
      <c r="B21" s="341"/>
      <c r="C21" s="341"/>
      <c r="D21" s="341" t="s">
        <v>924</v>
      </c>
      <c r="E21" s="341"/>
      <c r="F21" s="344"/>
    </row>
    <row r="22" spans="1:6" ht="18.75" x14ac:dyDescent="0.3">
      <c r="A22" s="345" t="s">
        <v>925</v>
      </c>
      <c r="B22" s="341"/>
      <c r="C22" s="341"/>
      <c r="D22" s="341" t="s">
        <v>926</v>
      </c>
      <c r="E22" s="341"/>
      <c r="F22" s="344"/>
    </row>
    <row r="23" spans="1:6" ht="18.75" x14ac:dyDescent="0.3">
      <c r="A23" s="341"/>
      <c r="B23" s="341"/>
      <c r="C23" s="341"/>
      <c r="D23" s="341"/>
      <c r="E23" s="341"/>
      <c r="F23" s="344"/>
    </row>
    <row r="24" spans="1:6" ht="18.75" x14ac:dyDescent="0.3">
      <c r="A24" s="345" t="s">
        <v>927</v>
      </c>
      <c r="B24" s="341"/>
      <c r="C24" s="341"/>
      <c r="D24" s="341" t="s">
        <v>928</v>
      </c>
      <c r="E24" s="341" t="s">
        <v>929</v>
      </c>
      <c r="F24" s="344"/>
    </row>
    <row r="25" spans="1:6" ht="18.75" x14ac:dyDescent="0.3">
      <c r="A25" s="345" t="s">
        <v>930</v>
      </c>
      <c r="B25" s="341"/>
      <c r="C25" s="341"/>
      <c r="D25" s="341" t="s">
        <v>931</v>
      </c>
      <c r="E25" s="341" t="s">
        <v>929</v>
      </c>
      <c r="F25" s="344"/>
    </row>
    <row r="26" spans="1:6" ht="18.75" x14ac:dyDescent="0.3">
      <c r="A26" s="341"/>
      <c r="B26" s="341"/>
      <c r="C26" s="341"/>
      <c r="D26" s="345" t="s">
        <v>932</v>
      </c>
      <c r="E26" s="341"/>
      <c r="F26" s="344"/>
    </row>
    <row r="27" spans="1:6" ht="18.75" x14ac:dyDescent="0.3">
      <c r="A27" s="345" t="s">
        <v>1269</v>
      </c>
      <c r="B27" s="341"/>
      <c r="C27" s="341"/>
      <c r="D27" s="341"/>
      <c r="E27" s="341"/>
      <c r="F27" s="344"/>
    </row>
    <row r="28" spans="1:6" ht="18.75" x14ac:dyDescent="0.3">
      <c r="A28" s="341" t="s">
        <v>933</v>
      </c>
      <c r="B28" s="341"/>
      <c r="C28" s="341"/>
      <c r="D28" s="341"/>
      <c r="E28" s="341"/>
      <c r="F28" s="344"/>
    </row>
    <row r="29" spans="1:6" ht="18.75" x14ac:dyDescent="0.3">
      <c r="A29" s="346" t="s">
        <v>934</v>
      </c>
      <c r="B29" s="341"/>
      <c r="C29" s="341"/>
      <c r="D29" s="341"/>
      <c r="E29" s="341"/>
      <c r="F29" s="344"/>
    </row>
    <row r="30" spans="1:6" ht="18.75" x14ac:dyDescent="0.3">
      <c r="A30" s="341" t="s">
        <v>935</v>
      </c>
      <c r="B30" s="341"/>
      <c r="C30" s="341"/>
      <c r="D30" s="341"/>
      <c r="E30" s="341"/>
      <c r="F30" s="344"/>
    </row>
    <row r="31" spans="1:6" ht="18.75" x14ac:dyDescent="0.3">
      <c r="A31" s="341"/>
      <c r="B31" s="341"/>
      <c r="C31" s="341"/>
      <c r="D31" s="341"/>
      <c r="E31" s="341"/>
      <c r="F31" s="344"/>
    </row>
    <row r="32" spans="1:6" ht="18.75" x14ac:dyDescent="0.3">
      <c r="A32" s="341" t="s">
        <v>936</v>
      </c>
      <c r="B32" s="341"/>
      <c r="C32" s="341"/>
      <c r="D32" s="341"/>
      <c r="E32" s="341"/>
      <c r="F32" s="344"/>
    </row>
    <row r="33" spans="1:6" ht="18.75" x14ac:dyDescent="0.3">
      <c r="A33" s="341"/>
      <c r="B33" s="341"/>
      <c r="C33" s="341"/>
      <c r="D33" s="341"/>
      <c r="E33" s="341"/>
      <c r="F33" s="344"/>
    </row>
    <row r="34" spans="1:6" ht="18.75" x14ac:dyDescent="0.3">
      <c r="A34" s="347" t="s">
        <v>937</v>
      </c>
      <c r="B34" s="341"/>
      <c r="C34" s="341"/>
      <c r="D34" s="341"/>
      <c r="E34" s="341"/>
      <c r="F34" s="344"/>
    </row>
    <row r="35" spans="1:6" ht="18.75" x14ac:dyDescent="0.3">
      <c r="A35" s="341" t="s">
        <v>938</v>
      </c>
      <c r="B35" s="341"/>
      <c r="C35" s="341"/>
      <c r="D35" s="341"/>
      <c r="E35" s="341"/>
      <c r="F35" s="344"/>
    </row>
    <row r="36" spans="1:6" ht="18.75" x14ac:dyDescent="0.3">
      <c r="A36" s="345" t="s">
        <v>939</v>
      </c>
      <c r="B36" s="341"/>
      <c r="C36" s="341"/>
      <c r="D36" s="341"/>
      <c r="E36" s="341"/>
      <c r="F36" s="344"/>
    </row>
    <row r="37" spans="1:6" ht="18.75" x14ac:dyDescent="0.3">
      <c r="A37" s="341" t="s">
        <v>940</v>
      </c>
      <c r="B37" s="341"/>
      <c r="C37" s="341"/>
      <c r="D37" s="341"/>
      <c r="E37" s="341"/>
      <c r="F37" s="344"/>
    </row>
    <row r="38" spans="1:6" ht="18.75" x14ac:dyDescent="0.3">
      <c r="A38" s="345" t="s">
        <v>941</v>
      </c>
      <c r="B38" s="341"/>
      <c r="C38" s="341"/>
      <c r="D38" s="341"/>
      <c r="E38" s="341"/>
      <c r="F38" s="344"/>
    </row>
    <row r="39" spans="1:6" ht="18.75" x14ac:dyDescent="0.3">
      <c r="A39" s="341" t="s">
        <v>942</v>
      </c>
      <c r="B39" s="341"/>
      <c r="C39" s="341"/>
      <c r="D39" s="341"/>
      <c r="E39" s="341"/>
      <c r="F39" s="344"/>
    </row>
    <row r="40" spans="1:6" ht="18.75" x14ac:dyDescent="0.3">
      <c r="A40" s="341" t="s">
        <v>943</v>
      </c>
      <c r="B40" s="341"/>
      <c r="C40" s="341"/>
      <c r="D40" s="341"/>
      <c r="E40" s="341"/>
      <c r="F40" s="344"/>
    </row>
    <row r="41" spans="1:6" ht="18.75" x14ac:dyDescent="0.3">
      <c r="A41" s="341"/>
      <c r="B41" s="341"/>
      <c r="C41" s="341"/>
      <c r="D41" s="341"/>
      <c r="E41" s="341"/>
      <c r="F41" s="344"/>
    </row>
    <row r="42" spans="1:6" ht="18.75" x14ac:dyDescent="0.3">
      <c r="A42" s="341" t="s">
        <v>944</v>
      </c>
      <c r="B42" s="341"/>
      <c r="C42" s="341"/>
      <c r="D42" s="341"/>
      <c r="E42" s="341"/>
      <c r="F42" s="344"/>
    </row>
    <row r="43" spans="1:6" ht="18.75" x14ac:dyDescent="0.3">
      <c r="A43" s="341" t="s">
        <v>945</v>
      </c>
      <c r="B43" s="341"/>
      <c r="C43" s="341"/>
      <c r="D43" s="341"/>
      <c r="E43" s="341"/>
      <c r="F43" s="344"/>
    </row>
  </sheetData>
  <pageMargins left="0.7" right="0.7" top="0.75" bottom="0.75" header="0.3" footer="0.3"/>
  <pageSetup paperSize="9" scale="95" orientation="portrait" r:id="rId1"/>
  <headerFooter>
    <oddHeader>&amp;C&amp;14PF Shutter Lite</oddHead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0D42-BE2A-48EB-9BEA-A3FC4286C1B9}">
  <dimension ref="A2:A122"/>
  <sheetViews>
    <sheetView view="pageBreakPreview" topLeftCell="A11" zoomScaleNormal="100" zoomScaleSheetLayoutView="100" workbookViewId="0">
      <selection activeCell="Q47" sqref="Q47"/>
    </sheetView>
  </sheetViews>
  <sheetFormatPr defaultRowHeight="15" x14ac:dyDescent="0.25"/>
  <sheetData>
    <row r="2" spans="1:1" ht="24" x14ac:dyDescent="0.4">
      <c r="A2" s="49" t="s">
        <v>946</v>
      </c>
    </row>
    <row r="13" spans="1:1" x14ac:dyDescent="0.25">
      <c r="A13" s="348" t="s">
        <v>947</v>
      </c>
    </row>
    <row r="16" spans="1:1" ht="18.75" x14ac:dyDescent="0.3">
      <c r="A16" s="53" t="s">
        <v>948</v>
      </c>
    </row>
    <row r="18" spans="1:1" x14ac:dyDescent="0.25">
      <c r="A18" s="348" t="s">
        <v>949</v>
      </c>
    </row>
    <row r="19" spans="1:1" x14ac:dyDescent="0.25">
      <c r="A19" s="348" t="s">
        <v>950</v>
      </c>
    </row>
    <row r="21" spans="1:1" x14ac:dyDescent="0.25">
      <c r="A21" s="349" t="s">
        <v>951</v>
      </c>
    </row>
    <row r="25" spans="1:1" ht="18.75" x14ac:dyDescent="0.25">
      <c r="A25" s="350" t="s">
        <v>952</v>
      </c>
    </row>
    <row r="27" spans="1:1" x14ac:dyDescent="0.25">
      <c r="A27" s="348" t="s">
        <v>953</v>
      </c>
    </row>
    <row r="28" spans="1:1" x14ac:dyDescent="0.25">
      <c r="A28" s="348" t="s">
        <v>954</v>
      </c>
    </row>
    <row r="29" spans="1:1" x14ac:dyDescent="0.25">
      <c r="A29" s="348" t="s">
        <v>1293</v>
      </c>
    </row>
    <row r="31" spans="1:1" x14ac:dyDescent="0.25">
      <c r="A31" s="348" t="s">
        <v>955</v>
      </c>
    </row>
    <row r="43" spans="1:1" ht="18.75" x14ac:dyDescent="0.3">
      <c r="A43" s="53" t="s">
        <v>956</v>
      </c>
    </row>
    <row r="61" spans="1:1" ht="18.75" x14ac:dyDescent="0.3">
      <c r="A61" s="53" t="s">
        <v>957</v>
      </c>
    </row>
    <row r="90" spans="1:1" x14ac:dyDescent="0.25">
      <c r="A90" s="55" t="s">
        <v>958</v>
      </c>
    </row>
    <row r="92" spans="1:1" ht="18.75" x14ac:dyDescent="0.3">
      <c r="A92" s="53" t="s">
        <v>959</v>
      </c>
    </row>
    <row r="98" spans="1:1" ht="18.75" x14ac:dyDescent="0.3">
      <c r="A98" s="53" t="s">
        <v>960</v>
      </c>
    </row>
    <row r="103" spans="1:1" ht="18.75" x14ac:dyDescent="0.25">
      <c r="A103" s="350" t="s">
        <v>961</v>
      </c>
    </row>
    <row r="122" spans="1:1" ht="18.75" x14ac:dyDescent="0.3">
      <c r="A122" s="53"/>
    </row>
  </sheetData>
  <pageMargins left="0.7" right="0.7" top="0.75" bottom="0.75" header="0.3" footer="0.3"/>
  <pageSetup paperSize="9" scale="75" orientation="portrait" r:id="rId1"/>
  <rowBreaks count="1" manualBreakCount="1">
    <brk id="59" max="16383" man="1"/>
  </rowBreaks>
  <customProperties>
    <customPr name="SSC_SHEET_GUID" r:id="rId2"/>
  </customProperties>
  <drawing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CFE12-FDC2-40F8-B780-B15842A61D53}">
  <dimension ref="A1:A2"/>
  <sheetViews>
    <sheetView view="pageBreakPreview" zoomScaleNormal="100" zoomScaleSheetLayoutView="100" workbookViewId="0">
      <selection activeCell="N24" sqref="N24"/>
    </sheetView>
  </sheetViews>
  <sheetFormatPr defaultRowHeight="15" x14ac:dyDescent="0.25"/>
  <sheetData>
    <row r="1" customFormat="1" ht="63" customHeight="1" x14ac:dyDescent="0.25"/>
    <row r="2" customFormat="1" x14ac:dyDescent="0.25"/>
  </sheetData>
  <pageMargins left="0.7" right="0.7" top="0.75" bottom="0.75" header="0.3" footer="0.3"/>
  <pageSetup paperSize="9" orientation="portrait" r:id="rId1"/>
  <customProperties>
    <customPr name="SSC_SHEET_GUID" r:id="rId2"/>
  </customProperties>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566D-25CA-4981-B104-F2BE2942546B}">
  <dimension ref="A7:A10"/>
  <sheetViews>
    <sheetView view="pageBreakPreview" zoomScaleNormal="100" zoomScaleSheetLayoutView="100" workbookViewId="0">
      <selection activeCell="O33" sqref="O33"/>
    </sheetView>
  </sheetViews>
  <sheetFormatPr defaultRowHeight="15" x14ac:dyDescent="0.25"/>
  <sheetData>
    <row r="7" spans="1:1" ht="31.5" x14ac:dyDescent="0.5">
      <c r="A7" s="382"/>
    </row>
    <row r="10" spans="1:1" ht="34.5" x14ac:dyDescent="0.55000000000000004">
      <c r="A10" s="383"/>
    </row>
  </sheetData>
  <pageMargins left="0.7" right="0.7" top="0.75" bottom="0.75" header="0.3" footer="0.3"/>
  <pageSetup paperSize="9" orientation="portrait" r:id="rId1"/>
  <customProperties>
    <customPr name="SSC_SHEET_GUID" r:id="rId2"/>
  </customPropertie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9755-BA00-487F-B815-155F6884ABB4}">
  <dimension ref="A1:AP111"/>
  <sheetViews>
    <sheetView view="pageBreakPreview" zoomScaleNormal="100" zoomScaleSheetLayoutView="100" workbookViewId="0">
      <selection activeCell="M86" sqref="M86:M88"/>
    </sheetView>
  </sheetViews>
  <sheetFormatPr defaultColWidth="1.28515625" defaultRowHeight="18.75" x14ac:dyDescent="0.2"/>
  <cols>
    <col min="1" max="10" width="11.28515625" style="2" customWidth="1"/>
    <col min="11" max="12" width="11.28515625" style="3" customWidth="1"/>
    <col min="13" max="13" width="11.28515625" style="4" customWidth="1"/>
    <col min="14" max="16384" width="1.28515625" style="4"/>
  </cols>
  <sheetData>
    <row r="1" spans="1:13" ht="20.100000000000001" customHeight="1" x14ac:dyDescent="0.2">
      <c r="A1" s="1" t="s">
        <v>0</v>
      </c>
    </row>
    <row r="2" spans="1:13" ht="20.100000000000001" customHeight="1" x14ac:dyDescent="0.2">
      <c r="A2" s="500" t="s">
        <v>1</v>
      </c>
      <c r="B2" s="501"/>
      <c r="C2" s="7">
        <f>[21]Sumary!S10</f>
        <v>0.8</v>
      </c>
      <c r="D2" s="7">
        <f>[21]Sumary!T10</f>
        <v>1.2</v>
      </c>
      <c r="E2" s="7">
        <f>[21]Sumary!U10</f>
        <v>1.6</v>
      </c>
      <c r="F2" s="7">
        <f>[21]Sumary!V10</f>
        <v>2</v>
      </c>
      <c r="G2" s="7">
        <f>[21]Sumary!W10</f>
        <v>2.4</v>
      </c>
      <c r="H2" s="8">
        <f>[21]Sumary!X10</f>
        <v>2.8</v>
      </c>
      <c r="I2" s="8">
        <f>[21]Sumary!Y10</f>
        <v>3.2</v>
      </c>
      <c r="J2" s="8">
        <f>[21]Sumary!Z10</f>
        <v>3.6</v>
      </c>
      <c r="K2" s="8">
        <f>[21]Sumary!AA10</f>
        <v>4</v>
      </c>
      <c r="L2" s="8">
        <f>[21]Sumary!AB10</f>
        <v>4.4000000000000004</v>
      </c>
      <c r="M2" s="436">
        <f>[21]Sumary!AC10</f>
        <v>4.8</v>
      </c>
    </row>
    <row r="3" spans="1:13" ht="20.100000000000001" customHeight="1" x14ac:dyDescent="0.2">
      <c r="A3" s="9"/>
      <c r="B3" s="10" t="s">
        <v>2</v>
      </c>
      <c r="C3" s="11">
        <f>[21]Sumary!S11</f>
        <v>31.496062992125985</v>
      </c>
      <c r="D3" s="11">
        <f>[21]Sumary!T11</f>
        <v>47.244094488188978</v>
      </c>
      <c r="E3" s="11">
        <f>[21]Sumary!U11</f>
        <v>62.99212598425197</v>
      </c>
      <c r="F3" s="11">
        <f>[21]Sumary!V11</f>
        <v>78.740157480314963</v>
      </c>
      <c r="G3" s="11">
        <f>[21]Sumary!W11</f>
        <v>94.488188976377955</v>
      </c>
      <c r="H3" s="12">
        <f>[21]Sumary!X11</f>
        <v>110.23622047244095</v>
      </c>
      <c r="I3" s="12">
        <f>[21]Sumary!Y11</f>
        <v>125.98425196850394</v>
      </c>
      <c r="J3" s="12">
        <f>[21]Sumary!Z11</f>
        <v>141.73228346456693</v>
      </c>
      <c r="K3" s="12">
        <f>[21]Sumary!AA11</f>
        <v>157.48031496062993</v>
      </c>
      <c r="L3" s="12">
        <f>[21]Sumary!AB11</f>
        <v>173.22834645669292</v>
      </c>
      <c r="M3" s="437">
        <f>[21]Sumary!AC11</f>
        <v>188.97637795275591</v>
      </c>
    </row>
    <row r="4" spans="1:13" ht="20.100000000000001" customHeight="1" x14ac:dyDescent="0.2">
      <c r="A4" s="13">
        <f>[21]Sumary!Q12</f>
        <v>0.8</v>
      </c>
      <c r="B4" s="14">
        <f>[21]Sumary!R12</f>
        <v>31.496062992125985</v>
      </c>
      <c r="C4" s="15">
        <f>'SlimLine Vertical D'!C4*(1+Sumary!$C$20)</f>
        <v>13.961051515151517</v>
      </c>
      <c r="D4" s="15">
        <f>'SlimLine Vertical D'!D4*(1+Sumary!$C$20)</f>
        <v>17.167560606060608</v>
      </c>
      <c r="E4" s="15">
        <f>'SlimLine Vertical D'!E4*(1+Sumary!$C$20)</f>
        <v>20.374069696969698</v>
      </c>
      <c r="F4" s="15">
        <f>'SlimLine Vertical D'!F4*(1+Sumary!$C$20)</f>
        <v>24.841468787878789</v>
      </c>
      <c r="G4" s="15">
        <f>'SlimLine Vertical D'!G4*(1+Sumary!$C$20)</f>
        <v>28.047977878787876</v>
      </c>
      <c r="H4" s="15">
        <f>'SlimLine Vertical D'!H4*(1+Sumary!$C$20)</f>
        <v>29.908429287878782</v>
      </c>
      <c r="I4" s="15">
        <f>'SlimLine Vertical D'!I4*(1+Sumary!$C$20)</f>
        <v>32.954612924242426</v>
      </c>
      <c r="J4" s="15">
        <f>'SlimLine Vertical D'!J4*(1+Sumary!$C$20)</f>
        <v>36.000796560606062</v>
      </c>
      <c r="K4" s="15">
        <f>'SlimLine Vertical D'!K4*(1+Sumary!$C$20)</f>
        <v>37.219946151515153</v>
      </c>
      <c r="L4" s="15">
        <f>'SlimLine Vertical D'!L4*(1+Sumary!$C$20)</f>
        <v>40.105804333333339</v>
      </c>
      <c r="M4" s="15">
        <f>'SlimLine Vertical D'!M4*(1+Sumary!$C$20)</f>
        <v>40.843977560606056</v>
      </c>
    </row>
    <row r="5" spans="1:13" ht="20.100000000000001" customHeight="1" x14ac:dyDescent="0.2">
      <c r="A5" s="13">
        <f>[21]Sumary!Q13</f>
        <v>1.2</v>
      </c>
      <c r="B5" s="14">
        <f>[21]Sumary!R13</f>
        <v>47.244094488188978</v>
      </c>
      <c r="C5" s="15">
        <f>'SlimLine Vertical D'!C5*(1+Sumary!$C$20)</f>
        <v>15.131004761904762</v>
      </c>
      <c r="D5" s="15">
        <f>'SlimLine Vertical D'!D5*(1+Sumary!$C$20)</f>
        <v>18.922490476190475</v>
      </c>
      <c r="E5" s="15">
        <f>'SlimLine Vertical D'!E5*(1+Sumary!$C$20)</f>
        <v>22.713976190476188</v>
      </c>
      <c r="F5" s="15">
        <f>'SlimLine Vertical D'!F5*(1+Sumary!$C$20)</f>
        <v>27.766351904761905</v>
      </c>
      <c r="G5" s="15">
        <f>'SlimLine Vertical D'!G5*(1+Sumary!$C$20)</f>
        <v>31.557837619047618</v>
      </c>
      <c r="H5" s="15">
        <f>'SlimLine Vertical D'!H5*(1+Sumary!$C$20)</f>
        <v>33.798523833333327</v>
      </c>
      <c r="I5" s="15">
        <f>'SlimLine Vertical D'!I5*(1+Sumary!$C$20)</f>
        <v>37.400435261904761</v>
      </c>
      <c r="J5" s="15">
        <f>'SlimLine Vertical D'!J5*(1+Sumary!$C$20)</f>
        <v>41.002346690476188</v>
      </c>
      <c r="K5" s="15">
        <f>'SlimLine Vertical D'!K5*(1+Sumary!$C$20)</f>
        <v>42.484735761904766</v>
      </c>
      <c r="L5" s="15">
        <f>'SlimLine Vertical D'!L5*(1+Sumary!$C$20)</f>
        <v>45.897072904761906</v>
      </c>
      <c r="M5" s="15">
        <f>'SlimLine Vertical D'!M5*(1+Sumary!$C$20)</f>
        <v>46.810739119047618</v>
      </c>
    </row>
    <row r="6" spans="1:13" ht="20.100000000000001" customHeight="1" x14ac:dyDescent="0.2">
      <c r="A6" s="13">
        <f>[21]Sumary!Q14</f>
        <v>1.6</v>
      </c>
      <c r="B6" s="14">
        <f>[21]Sumary!R14</f>
        <v>62.99212598425197</v>
      </c>
      <c r="C6" s="15">
        <f>'SlimLine Vertical D'!C6*(1+Sumary!$C$20)</f>
        <v>16.300958008658011</v>
      </c>
      <c r="D6" s="15">
        <f>'SlimLine Vertical D'!D6*(1+Sumary!$C$20)</f>
        <v>20.677420346320346</v>
      </c>
      <c r="E6" s="15">
        <f>'SlimLine Vertical D'!E6*(1+Sumary!$C$20)</f>
        <v>25.053882683982685</v>
      </c>
      <c r="F6" s="15">
        <f>'SlimLine Vertical D'!F6*(1+Sumary!$C$20)</f>
        <v>30.691235021645021</v>
      </c>
      <c r="G6" s="15">
        <f>'SlimLine Vertical D'!G6*(1+Sumary!$C$20)</f>
        <v>35.06769735930736</v>
      </c>
      <c r="H6" s="15">
        <f>'SlimLine Vertical D'!H6*(1+Sumary!$C$20)</f>
        <v>37.688618378787879</v>
      </c>
      <c r="I6" s="15">
        <f>'SlimLine Vertical D'!I6*(1+Sumary!$C$20)</f>
        <v>41.846257599567103</v>
      </c>
      <c r="J6" s="15">
        <f>'SlimLine Vertical D'!J6*(1+Sumary!$C$20)</f>
        <v>46.00389682034632</v>
      </c>
      <c r="K6" s="15">
        <f>'SlimLine Vertical D'!K6*(1+Sumary!$C$20)</f>
        <v>47.749525372294372</v>
      </c>
      <c r="L6" s="15">
        <f>'SlimLine Vertical D'!L6*(1+Sumary!$C$20)</f>
        <v>51.68834147619048</v>
      </c>
      <c r="M6" s="15">
        <f>'SlimLine Vertical D'!M6*(1+Sumary!$C$20)</f>
        <v>52.777500677489179</v>
      </c>
    </row>
    <row r="7" spans="1:13" ht="20.100000000000001" customHeight="1" x14ac:dyDescent="0.2">
      <c r="A7" s="13">
        <f>[21]Sumary!Q15</f>
        <v>2</v>
      </c>
      <c r="B7" s="14">
        <f>[21]Sumary!R15</f>
        <v>78.740157480314963</v>
      </c>
      <c r="C7" s="15">
        <f>'SlimLine Vertical D'!C7*(1+Sumary!$C$20)</f>
        <v>17.470911255411259</v>
      </c>
      <c r="D7" s="15">
        <f>'SlimLine Vertical D'!D7*(1+Sumary!$C$20)</f>
        <v>22.432350216450217</v>
      </c>
      <c r="E7" s="15">
        <f>'SlimLine Vertical D'!E7*(1+Sumary!$C$20)</f>
        <v>27.393789177489182</v>
      </c>
      <c r="F7" s="15">
        <f>'SlimLine Vertical D'!F7*(1+Sumary!$C$20)</f>
        <v>33.616118138528144</v>
      </c>
      <c r="G7" s="15">
        <f>'SlimLine Vertical D'!G7*(1+Sumary!$C$20)</f>
        <v>38.577557099567102</v>
      </c>
      <c r="H7" s="15">
        <f>'SlimLine Vertical D'!H7*(1+Sumary!$C$20)</f>
        <v>41.578712924242424</v>
      </c>
      <c r="I7" s="15">
        <f>'SlimLine Vertical D'!I7*(1+Sumary!$C$20)</f>
        <v>46.292079937229438</v>
      </c>
      <c r="J7" s="15">
        <f>'SlimLine Vertical D'!J7*(1+Sumary!$C$20)</f>
        <v>51.005446950216452</v>
      </c>
      <c r="K7" s="15">
        <f>'SlimLine Vertical D'!K7*(1+Sumary!$C$20)</f>
        <v>53.014314982683992</v>
      </c>
      <c r="L7" s="15">
        <f>'SlimLine Vertical D'!L7*(1+Sumary!$C$20)</f>
        <v>57.479610047619047</v>
      </c>
      <c r="M7" s="15">
        <f>'SlimLine Vertical D'!M7*(1+Sumary!$C$20)</f>
        <v>58.744262235930741</v>
      </c>
    </row>
    <row r="8" spans="1:13" ht="20.100000000000001" customHeight="1" x14ac:dyDescent="0.2">
      <c r="A8" s="13">
        <f>[21]Sumary!Q16</f>
        <v>2.4</v>
      </c>
      <c r="B8" s="14">
        <f>[21]Sumary!R16</f>
        <v>94.488188976377955</v>
      </c>
      <c r="C8" s="15">
        <f>'SlimLine Vertical D'!C8*(1+Sumary!$C$20)</f>
        <v>18.640864502164504</v>
      </c>
      <c r="D8" s="15">
        <f>'SlimLine Vertical D'!D8*(1+Sumary!$C$20)</f>
        <v>24.187280086580088</v>
      </c>
      <c r="E8" s="15">
        <f>'SlimLine Vertical D'!E8*(1+Sumary!$C$20)</f>
        <v>29.733695670995672</v>
      </c>
      <c r="F8" s="15">
        <f>'SlimLine Vertical D'!F8*(1+Sumary!$C$20)</f>
        <v>36.54100125541126</v>
      </c>
      <c r="G8" s="15">
        <f>'SlimLine Vertical D'!G8*(1+Sumary!$C$20)</f>
        <v>42.087416839826844</v>
      </c>
      <c r="H8" s="15">
        <f>'SlimLine Vertical D'!H8*(1+Sumary!$C$20)</f>
        <v>45.468807469696962</v>
      </c>
      <c r="I8" s="15">
        <f>'SlimLine Vertical D'!I8*(1+Sumary!$C$20)</f>
        <v>50.737902274891766</v>
      </c>
      <c r="J8" s="15">
        <f>'SlimLine Vertical D'!J8*(1+Sumary!$C$20)</f>
        <v>56.006997080086585</v>
      </c>
      <c r="K8" s="15">
        <f>'SlimLine Vertical D'!K8*(1+Sumary!$C$20)</f>
        <v>58.279104593073605</v>
      </c>
      <c r="L8" s="15">
        <f>'SlimLine Vertical D'!L8*(1+Sumary!$C$20)</f>
        <v>63.270878619047629</v>
      </c>
      <c r="M8" s="15">
        <f>'SlimLine Vertical D'!M8*(1+Sumary!$C$20)</f>
        <v>64.711023794372295</v>
      </c>
    </row>
    <row r="9" spans="1:13" ht="20.100000000000001" customHeight="1" x14ac:dyDescent="0.2">
      <c r="A9" s="13">
        <f>[21]Sumary!Q17</f>
        <v>2.8</v>
      </c>
      <c r="B9" s="14">
        <f>[21]Sumary!R17</f>
        <v>110.23622047244095</v>
      </c>
      <c r="C9" s="15">
        <f>'SlimLine Vertical D'!C9*(1+Sumary!$C$20)</f>
        <v>19.810817748917749</v>
      </c>
      <c r="D9" s="15">
        <f>'SlimLine Vertical D'!D9*(1+Sumary!$C$20)</f>
        <v>25.942209956709959</v>
      </c>
      <c r="E9" s="15">
        <f>'SlimLine Vertical D'!E9*(1+Sumary!$C$20)</f>
        <v>32.073602164502169</v>
      </c>
      <c r="F9" s="15">
        <f>'SlimLine Vertical D'!F9*(1+Sumary!$C$20)</f>
        <v>39.465884372294376</v>
      </c>
      <c r="G9" s="15">
        <f>'SlimLine Vertical D'!G9*(1+Sumary!$C$20)</f>
        <v>45.597276580086579</v>
      </c>
      <c r="H9" s="15">
        <f>'SlimLine Vertical D'!H9*(1+Sumary!$C$20)</f>
        <v>49.358902015151507</v>
      </c>
      <c r="I9" s="15">
        <f>'SlimLine Vertical D'!I9*(1+Sumary!$C$20)</f>
        <v>55.183724612554116</v>
      </c>
      <c r="J9" s="15">
        <f>'SlimLine Vertical D'!J9*(1+Sumary!$C$20)</f>
        <v>61.00854720995671</v>
      </c>
      <c r="K9" s="15">
        <f>'SlimLine Vertical D'!K9*(1+Sumary!$C$20)</f>
        <v>63.543894203463196</v>
      </c>
      <c r="L9" s="15">
        <f>'SlimLine Vertical D'!L9*(1+Sumary!$C$20)</f>
        <v>69.062147190476182</v>
      </c>
      <c r="M9" s="15">
        <f>'SlimLine Vertical D'!M9*(1+Sumary!$C$20)</f>
        <v>70.677785352813828</v>
      </c>
    </row>
    <row r="10" spans="1:13" ht="20.100000000000001" customHeight="1" x14ac:dyDescent="0.2">
      <c r="A10" s="13">
        <f>[21]Sumary!Q18</f>
        <v>3.2</v>
      </c>
      <c r="B10" s="14">
        <f>[21]Sumary!R18</f>
        <v>125.98425196850394</v>
      </c>
      <c r="C10" s="15">
        <f>'SlimLine Vertical D'!C10*(1+Sumary!$C$20)</f>
        <v>20.980770995671001</v>
      </c>
      <c r="D10" s="15">
        <f>'SlimLine Vertical D'!D10*(1+Sumary!$C$20)</f>
        <v>27.69713982683983</v>
      </c>
      <c r="E10" s="15">
        <f>'SlimLine Vertical D'!E10*(1+Sumary!$C$20)</f>
        <v>34.413508658008666</v>
      </c>
      <c r="F10" s="15">
        <f>'SlimLine Vertical D'!F10*(1+Sumary!$C$20)</f>
        <v>42.390767489177499</v>
      </c>
      <c r="G10" s="15">
        <f>'SlimLine Vertical D'!G10*(1+Sumary!$C$20)</f>
        <v>49.107136320346321</v>
      </c>
      <c r="H10" s="15">
        <f>'SlimLine Vertical D'!H10*(1+Sumary!$C$20)</f>
        <v>53.248996560606059</v>
      </c>
      <c r="I10" s="15">
        <f>'SlimLine Vertical D'!I10*(1+Sumary!$C$20)</f>
        <v>59.629546950216451</v>
      </c>
      <c r="J10" s="15">
        <f>'SlimLine Vertical D'!J10*(1+Sumary!$C$20)</f>
        <v>66.010097339826828</v>
      </c>
      <c r="K10" s="15">
        <f>'SlimLine Vertical D'!K10*(1+Sumary!$C$20)</f>
        <v>68.808683813852824</v>
      </c>
      <c r="L10" s="15">
        <f>'SlimLine Vertical D'!L10*(1+Sumary!$C$20)</f>
        <v>74.85341576190477</v>
      </c>
      <c r="M10" s="15">
        <f>'SlimLine Vertical D'!M10*(1+Sumary!$C$20)</f>
        <v>76.644546911255404</v>
      </c>
    </row>
    <row r="11" spans="1:13" ht="20.100000000000001" customHeight="1" x14ac:dyDescent="0.2">
      <c r="A11" s="17">
        <f>[21]Sumary!Q19</f>
        <v>3.6</v>
      </c>
      <c r="B11" s="18">
        <f>[21]Sumary!R19</f>
        <v>141.73228346456693</v>
      </c>
      <c r="C11" s="15">
        <f>'SlimLine Vertical D'!C11*(1+Sumary!$C$20)</f>
        <v>22.150724242424246</v>
      </c>
      <c r="D11" s="15">
        <f>'SlimLine Vertical D'!D11*(1+Sumary!$C$20)</f>
        <v>29.452069696969701</v>
      </c>
      <c r="E11" s="15">
        <f>'SlimLine Vertical D'!E11*(1+Sumary!$C$20)</f>
        <v>36.753415151515156</v>
      </c>
      <c r="F11" s="15">
        <f>'SlimLine Vertical D'!F11*(1+Sumary!$C$20)</f>
        <v>45.315650606060608</v>
      </c>
      <c r="G11" s="15">
        <f>'SlimLine Vertical D'!G11*(1+Sumary!$C$20)</f>
        <v>52.616996060606063</v>
      </c>
      <c r="H11" s="15">
        <f>'SlimLine Vertical D'!H11*(1+Sumary!$C$20)</f>
        <v>57.139091106060604</v>
      </c>
      <c r="I11" s="15">
        <f>'SlimLine Vertical D'!I11*(1+Sumary!$C$20)</f>
        <v>64.075369287878772</v>
      </c>
      <c r="J11" s="15">
        <f>'SlimLine Vertical D'!J11*(1+Sumary!$C$20)</f>
        <v>71.011647469696982</v>
      </c>
      <c r="K11" s="15">
        <f>'SlimLine Vertical D'!K11*(1+Sumary!$C$20)</f>
        <v>74.073473424242422</v>
      </c>
      <c r="L11" s="15">
        <f>'SlimLine Vertical D'!L11*(1+Sumary!$C$20)</f>
        <v>80.644684333333331</v>
      </c>
      <c r="M11" s="15">
        <f>'SlimLine Vertical D'!M11*(1+Sumary!$C$20)</f>
        <v>82.611308469696965</v>
      </c>
    </row>
    <row r="12" spans="1:13" ht="20.100000000000001" customHeight="1" x14ac:dyDescent="0.2">
      <c r="A12" s="17">
        <f>[21]Sumary!Q20</f>
        <v>4</v>
      </c>
      <c r="B12" s="18">
        <f>[21]Sumary!R20</f>
        <v>157.48031496062993</v>
      </c>
      <c r="C12" s="15">
        <f>'SlimLine Vertical D'!C12*(1+Sumary!$C$20)</f>
        <v>23.320677489177491</v>
      </c>
      <c r="D12" s="15">
        <f>'SlimLine Vertical D'!D12*(1+Sumary!$C$20)</f>
        <v>31.206999567099565</v>
      </c>
      <c r="E12" s="15">
        <f>'SlimLine Vertical D'!E12*(1+Sumary!$C$20)</f>
        <v>39.093321645021639</v>
      </c>
      <c r="F12" s="15">
        <f>'SlimLine Vertical D'!F12*(1+Sumary!$C$20)</f>
        <v>48.240533722943724</v>
      </c>
      <c r="G12" s="15">
        <f>'SlimLine Vertical D'!G12*(1+Sumary!$C$20)</f>
        <v>56.126855800865798</v>
      </c>
      <c r="H12" s="15">
        <f>'SlimLine Vertical D'!H12*(1+Sumary!$C$20)</f>
        <v>61.029185651515135</v>
      </c>
      <c r="I12" s="15">
        <f>'SlimLine Vertical D'!I12*(1+Sumary!$C$20)</f>
        <v>68.521191625541093</v>
      </c>
      <c r="J12" s="15">
        <f>'SlimLine Vertical D'!J12*(1+Sumary!$C$20)</f>
        <v>76.013197599567093</v>
      </c>
      <c r="K12" s="15">
        <f>'SlimLine Vertical D'!K12*(1+Sumary!$C$20)</f>
        <v>79.338263034632035</v>
      </c>
      <c r="L12" s="15">
        <f>'SlimLine Vertical D'!L12*(1+Sumary!$C$20)</f>
        <v>86.435952904761905</v>
      </c>
      <c r="M12" s="15">
        <f>'SlimLine Vertical D'!M12*(1+Sumary!$C$20)</f>
        <v>88.578070028138512</v>
      </c>
    </row>
    <row r="13" spans="1:13" ht="20.100000000000001" customHeight="1" x14ac:dyDescent="0.2">
      <c r="A13" s="21" t="s">
        <v>3</v>
      </c>
      <c r="B13" s="19"/>
      <c r="C13" s="19"/>
      <c r="D13" s="19"/>
      <c r="E13" s="22"/>
      <c r="F13" s="19"/>
      <c r="H13" s="19"/>
      <c r="I13" s="19"/>
      <c r="J13" s="19"/>
      <c r="K13" s="20"/>
      <c r="L13" s="20"/>
    </row>
    <row r="14" spans="1:13" ht="20.100000000000001" customHeight="1" x14ac:dyDescent="0.2">
      <c r="A14" s="500" t="s">
        <v>1</v>
      </c>
      <c r="B14" s="502"/>
      <c r="C14" s="24">
        <f>[21]Sumary!S10</f>
        <v>0.8</v>
      </c>
      <c r="D14" s="24">
        <f>[21]Sumary!T10</f>
        <v>1.2</v>
      </c>
      <c r="E14" s="24">
        <f>[21]Sumary!U10</f>
        <v>1.6</v>
      </c>
      <c r="F14" s="24">
        <f>[21]Sumary!V10</f>
        <v>2</v>
      </c>
      <c r="G14" s="24">
        <f>[21]Sumary!W10</f>
        <v>2.4</v>
      </c>
      <c r="H14" s="25">
        <f>[21]Sumary!X10</f>
        <v>2.8</v>
      </c>
      <c r="I14" s="25">
        <f>[21]Sumary!Y10</f>
        <v>3.2</v>
      </c>
      <c r="J14" s="25">
        <f>[21]Sumary!Z10</f>
        <v>3.6</v>
      </c>
      <c r="K14" s="25">
        <f>[21]Sumary!AA10</f>
        <v>4</v>
      </c>
      <c r="L14" s="25">
        <f>[21]Sumary!AB10</f>
        <v>4.4000000000000004</v>
      </c>
      <c r="M14" s="438">
        <f>[21]Sumary!AC10</f>
        <v>4.8</v>
      </c>
    </row>
    <row r="15" spans="1:13" ht="20.100000000000001" customHeight="1" x14ac:dyDescent="0.2">
      <c r="A15" s="9"/>
      <c r="B15" s="26" t="s">
        <v>2</v>
      </c>
      <c r="C15" s="27">
        <f>[21]Sumary!S11</f>
        <v>31.496062992125985</v>
      </c>
      <c r="D15" s="27">
        <f>[21]Sumary!T11</f>
        <v>47.244094488188978</v>
      </c>
      <c r="E15" s="27">
        <f>[21]Sumary!U11</f>
        <v>62.99212598425197</v>
      </c>
      <c r="F15" s="27">
        <f>[21]Sumary!V11</f>
        <v>78.740157480314963</v>
      </c>
      <c r="G15" s="27">
        <f>[21]Sumary!W11</f>
        <v>94.488188976377955</v>
      </c>
      <c r="H15" s="28">
        <f>[21]Sumary!X11</f>
        <v>110.23622047244095</v>
      </c>
      <c r="I15" s="28">
        <f>[21]Sumary!Y11</f>
        <v>125.98425196850394</v>
      </c>
      <c r="J15" s="28">
        <f>[21]Sumary!Z11</f>
        <v>141.73228346456693</v>
      </c>
      <c r="K15" s="28">
        <f>[21]Sumary!AA11</f>
        <v>157.48031496062993</v>
      </c>
      <c r="L15" s="28">
        <f>[21]Sumary!AB11</f>
        <v>173.22834645669292</v>
      </c>
      <c r="M15" s="439">
        <f>[21]Sumary!AC11</f>
        <v>188.97637795275591</v>
      </c>
    </row>
    <row r="16" spans="1:13" ht="20.100000000000001" customHeight="1" x14ac:dyDescent="0.2">
      <c r="A16" s="13">
        <f>[21]Sumary!Q12</f>
        <v>0.8</v>
      </c>
      <c r="B16" s="14">
        <f>[21]Sumary!R12</f>
        <v>31.496062992125985</v>
      </c>
      <c r="C16" s="15">
        <f>'SlimLine Vertical D'!C16*(1+Sumary!$C$20)</f>
        <v>15.753655151515156</v>
      </c>
      <c r="D16" s="15">
        <f>'SlimLine Vertical D'!D16*(1+Sumary!$C$20)</f>
        <v>19.85646606060606</v>
      </c>
      <c r="E16" s="15">
        <f>'SlimLine Vertical D'!E16*(1+Sumary!$C$20)</f>
        <v>23.959276969696973</v>
      </c>
      <c r="F16" s="15">
        <f>'SlimLine Vertical D'!F16*(1+Sumary!$C$20)</f>
        <v>29.322977878787881</v>
      </c>
      <c r="G16" s="15">
        <f>'SlimLine Vertical D'!G16*(1+Sumary!$C$20)</f>
        <v>33.425788787878787</v>
      </c>
      <c r="H16" s="15">
        <f>'SlimLine Vertical D'!H16*(1+Sumary!$C$20)</f>
        <v>35.868836378787876</v>
      </c>
      <c r="I16" s="15">
        <f>'SlimLine Vertical D'!I16*(1+Sumary!$C$20)</f>
        <v>39.766506742424241</v>
      </c>
      <c r="J16" s="15">
        <f>'SlimLine Vertical D'!J16*(1+Sumary!$C$20)</f>
        <v>43.664177106060613</v>
      </c>
      <c r="K16" s="15">
        <f>'SlimLine Vertical D'!K16*(1+Sumary!$C$20)</f>
        <v>45.286662515151519</v>
      </c>
      <c r="L16" s="15">
        <f>'SlimLine Vertical D'!L16*(1+Sumary!$C$20)</f>
        <v>48.979192333333337</v>
      </c>
      <c r="M16" s="15">
        <f>'SlimLine Vertical D'!M16*(1+Sumary!$C$20)</f>
        <v>49.986256106060601</v>
      </c>
    </row>
    <row r="17" spans="1:13" ht="20.100000000000001" customHeight="1" x14ac:dyDescent="0.2">
      <c r="A17" s="13">
        <f>[21]Sumary!Q13</f>
        <v>1.2</v>
      </c>
      <c r="B17" s="14">
        <f>[21]Sumary!R13</f>
        <v>47.244094488188978</v>
      </c>
      <c r="C17" s="15">
        <f>'SlimLine Vertical D'!C17*(1+Sumary!$C$20)</f>
        <v>17.724772034632039</v>
      </c>
      <c r="D17" s="15">
        <f>'SlimLine Vertical D'!D17*(1+Sumary!$C$20)</f>
        <v>22.813141385281391</v>
      </c>
      <c r="E17" s="15">
        <f>'SlimLine Vertical D'!E17*(1+Sumary!$C$20)</f>
        <v>27.901510735930735</v>
      </c>
      <c r="F17" s="15">
        <f>'SlimLine Vertical D'!F17*(1+Sumary!$C$20)</f>
        <v>34.25077008658009</v>
      </c>
      <c r="G17" s="15">
        <f>'SlimLine Vertical D'!G17*(1+Sumary!$C$20)</f>
        <v>39.339139437229434</v>
      </c>
      <c r="H17" s="15">
        <f>'SlimLine Vertical D'!H17*(1+Sumary!$C$20)</f>
        <v>42.422800015151509</v>
      </c>
      <c r="I17" s="15">
        <f>'SlimLine Vertical D'!I17*(1+Sumary!$C$20)</f>
        <v>47.2567508982684</v>
      </c>
      <c r="J17" s="15">
        <f>'SlimLine Vertical D'!J17*(1+Sumary!$C$20)</f>
        <v>52.090701781385292</v>
      </c>
      <c r="K17" s="15">
        <f>'SlimLine Vertical D'!K17*(1+Sumary!$C$20)</f>
        <v>54.156688489177498</v>
      </c>
      <c r="L17" s="15">
        <f>'SlimLine Vertical D'!L17*(1+Sumary!$C$20)</f>
        <v>58.736220904761907</v>
      </c>
      <c r="M17" s="15">
        <f>'SlimLine Vertical D'!M17*(1+Sumary!$C$20)</f>
        <v>60.038952209956705</v>
      </c>
    </row>
    <row r="18" spans="1:13" ht="20.100000000000001" customHeight="1" x14ac:dyDescent="0.2">
      <c r="A18" s="13">
        <f>[21]Sumary!Q14</f>
        <v>1.6</v>
      </c>
      <c r="B18" s="14">
        <f>[21]Sumary!R14</f>
        <v>62.99212598425197</v>
      </c>
      <c r="C18" s="15">
        <f>'SlimLine Vertical D'!C18*(1+Sumary!$C$20)</f>
        <v>19.69588891774892</v>
      </c>
      <c r="D18" s="15">
        <f>'SlimLine Vertical D'!D18*(1+Sumary!$C$20)</f>
        <v>25.769816709956714</v>
      </c>
      <c r="E18" s="15">
        <f>'SlimLine Vertical D'!E18*(1+Sumary!$C$20)</f>
        <v>31.843744502164505</v>
      </c>
      <c r="F18" s="15">
        <f>'SlimLine Vertical D'!F18*(1+Sumary!$C$20)</f>
        <v>39.178562294372298</v>
      </c>
      <c r="G18" s="15">
        <f>'SlimLine Vertical D'!G18*(1+Sumary!$C$20)</f>
        <v>45.252490086580089</v>
      </c>
      <c r="H18" s="15">
        <f>'SlimLine Vertical D'!H18*(1+Sumary!$C$20)</f>
        <v>48.976763651515149</v>
      </c>
      <c r="I18" s="15">
        <f>'SlimLine Vertical D'!I18*(1+Sumary!$C$20)</f>
        <v>54.74699505411256</v>
      </c>
      <c r="J18" s="15">
        <f>'SlimLine Vertical D'!J18*(1+Sumary!$C$20)</f>
        <v>60.51722645670997</v>
      </c>
      <c r="K18" s="15">
        <f>'SlimLine Vertical D'!K18*(1+Sumary!$C$20)</f>
        <v>63.026714463203476</v>
      </c>
      <c r="L18" s="15">
        <f>'SlimLine Vertical D'!L18*(1+Sumary!$C$20)</f>
        <v>68.493249476190471</v>
      </c>
      <c r="M18" s="15">
        <f>'SlimLine Vertical D'!M18*(1+Sumary!$C$20)</f>
        <v>70.091648313852801</v>
      </c>
    </row>
    <row r="19" spans="1:13" ht="20.100000000000001" customHeight="1" x14ac:dyDescent="0.2">
      <c r="A19" s="13">
        <f>[21]Sumary!Q15</f>
        <v>2</v>
      </c>
      <c r="B19" s="14">
        <f>[21]Sumary!R15</f>
        <v>78.740157480314963</v>
      </c>
      <c r="C19" s="15">
        <f>'SlimLine Vertical D'!C19*(1+Sumary!$C$20)</f>
        <v>21.667005800865809</v>
      </c>
      <c r="D19" s="15">
        <f>'SlimLine Vertical D'!D19*(1+Sumary!$C$20)</f>
        <v>28.726492034632038</v>
      </c>
      <c r="E19" s="15">
        <f>'SlimLine Vertical D'!E19*(1+Sumary!$C$20)</f>
        <v>35.785978268398274</v>
      </c>
      <c r="F19" s="15">
        <f>'SlimLine Vertical D'!F19*(1+Sumary!$C$20)</f>
        <v>44.106354502164507</v>
      </c>
      <c r="G19" s="15">
        <f>'SlimLine Vertical D'!G19*(1+Sumary!$C$20)</f>
        <v>51.165840735930736</v>
      </c>
      <c r="H19" s="15">
        <f>'SlimLine Vertical D'!H19*(1+Sumary!$C$20)</f>
        <v>55.53072728787879</v>
      </c>
      <c r="I19" s="15">
        <f>'SlimLine Vertical D'!I19*(1+Sumary!$C$20)</f>
        <v>62.237239209956719</v>
      </c>
      <c r="J19" s="15">
        <f>'SlimLine Vertical D'!J19*(1+Sumary!$C$20)</f>
        <v>68.943751132034635</v>
      </c>
      <c r="K19" s="15">
        <f>'SlimLine Vertical D'!K19*(1+Sumary!$C$20)</f>
        <v>71.89674043722944</v>
      </c>
      <c r="L19" s="15">
        <f>'SlimLine Vertical D'!L19*(1+Sumary!$C$20)</f>
        <v>78.250278047619062</v>
      </c>
      <c r="M19" s="15">
        <f>'SlimLine Vertical D'!M19*(1+Sumary!$C$20)</f>
        <v>80.144344417748911</v>
      </c>
    </row>
    <row r="20" spans="1:13" ht="20.100000000000001" customHeight="1" x14ac:dyDescent="0.2">
      <c r="A20" s="13">
        <f>[21]Sumary!Q16</f>
        <v>2.4</v>
      </c>
      <c r="B20" s="14">
        <f>[21]Sumary!R16</f>
        <v>94.488188976377955</v>
      </c>
      <c r="C20" s="15">
        <f>'SlimLine Vertical D'!C20*(1+Sumary!$C$20)</f>
        <v>23.638122683982687</v>
      </c>
      <c r="D20" s="15">
        <f>'SlimLine Vertical D'!D20*(1+Sumary!$C$20)</f>
        <v>31.683167359307362</v>
      </c>
      <c r="E20" s="15">
        <f>'SlimLine Vertical D'!E20*(1+Sumary!$C$20)</f>
        <v>39.728212034632037</v>
      </c>
      <c r="F20" s="15">
        <f>'SlimLine Vertical D'!F20*(1+Sumary!$C$20)</f>
        <v>49.034146709956708</v>
      </c>
      <c r="G20" s="15">
        <f>'SlimLine Vertical D'!G20*(1+Sumary!$C$20)</f>
        <v>57.079191385281391</v>
      </c>
      <c r="H20" s="15">
        <f>'SlimLine Vertical D'!H20*(1+Sumary!$C$20)</f>
        <v>62.084690924242423</v>
      </c>
      <c r="I20" s="15">
        <f>'SlimLine Vertical D'!I20*(1+Sumary!$C$20)</f>
        <v>69.72748336580085</v>
      </c>
      <c r="J20" s="15">
        <f>'SlimLine Vertical D'!J20*(1+Sumary!$C$20)</f>
        <v>77.370275807359306</v>
      </c>
      <c r="K20" s="15">
        <f>'SlimLine Vertical D'!K20*(1+Sumary!$C$20)</f>
        <v>80.766766411255418</v>
      </c>
      <c r="L20" s="15">
        <f>'SlimLine Vertical D'!L20*(1+Sumary!$C$20)</f>
        <v>88.007306619047625</v>
      </c>
      <c r="M20" s="15">
        <f>'SlimLine Vertical D'!M20*(1+Sumary!$C$20)</f>
        <v>90.197040521645022</v>
      </c>
    </row>
    <row r="21" spans="1:13" ht="20.100000000000001" customHeight="1" x14ac:dyDescent="0.2">
      <c r="A21" s="13">
        <f>[21]Sumary!Q17</f>
        <v>2.8</v>
      </c>
      <c r="B21" s="14">
        <f>[21]Sumary!R17</f>
        <v>110.23622047244095</v>
      </c>
      <c r="C21" s="15">
        <f>'SlimLine Vertical D'!C21*(1+Sumary!$C$20)</f>
        <v>25.609239567099571</v>
      </c>
      <c r="D21" s="15">
        <f>'SlimLine Vertical D'!D21*(1+Sumary!$C$20)</f>
        <v>34.639842683982685</v>
      </c>
      <c r="E21" s="15">
        <f>'SlimLine Vertical D'!E21*(1+Sumary!$C$20)</f>
        <v>43.670445800865799</v>
      </c>
      <c r="F21" s="15">
        <f>'SlimLine Vertical D'!F21*(1+Sumary!$C$20)</f>
        <v>53.961938917748931</v>
      </c>
      <c r="G21" s="15">
        <f>'SlimLine Vertical D'!G21*(1+Sumary!$C$20)</f>
        <v>62.992542034632031</v>
      </c>
      <c r="H21" s="15">
        <f>'SlimLine Vertical D'!H21*(1+Sumary!$C$20)</f>
        <v>68.638654560606057</v>
      </c>
      <c r="I21" s="15">
        <f>'SlimLine Vertical D'!I21*(1+Sumary!$C$20)</f>
        <v>77.217727521645017</v>
      </c>
      <c r="J21" s="15">
        <f>'SlimLine Vertical D'!J21*(1+Sumary!$C$20)</f>
        <v>85.796800482683977</v>
      </c>
      <c r="K21" s="15">
        <f>'SlimLine Vertical D'!K21*(1+Sumary!$C$20)</f>
        <v>89.636792385281396</v>
      </c>
      <c r="L21" s="15">
        <f>'SlimLine Vertical D'!L21*(1+Sumary!$C$20)</f>
        <v>97.764335190476203</v>
      </c>
      <c r="M21" s="15">
        <f>'SlimLine Vertical D'!M21*(1+Sumary!$C$20)</f>
        <v>100.2497366255411</v>
      </c>
    </row>
    <row r="22" spans="1:13" ht="20.100000000000001" customHeight="1" x14ac:dyDescent="0.2">
      <c r="A22" s="13">
        <f>[21]Sumary!Q18</f>
        <v>3.2</v>
      </c>
      <c r="B22" s="14">
        <f>[21]Sumary!R18</f>
        <v>125.98425196850394</v>
      </c>
      <c r="C22" s="15">
        <f>'SlimLine Vertical D'!C22*(1+Sumary!$C$20)</f>
        <v>27.580356450216456</v>
      </c>
      <c r="D22" s="15">
        <f>'SlimLine Vertical D'!D22*(1+Sumary!$C$20)</f>
        <v>37.596518008658016</v>
      </c>
      <c r="E22" s="15">
        <f>'SlimLine Vertical D'!E22*(1+Sumary!$C$20)</f>
        <v>47.612679567099576</v>
      </c>
      <c r="F22" s="15">
        <f>'SlimLine Vertical D'!F22*(1+Sumary!$C$20)</f>
        <v>58.88973112554114</v>
      </c>
      <c r="G22" s="15">
        <f>'SlimLine Vertical D'!G22*(1+Sumary!$C$20)</f>
        <v>68.905892683982685</v>
      </c>
      <c r="H22" s="15">
        <f>'SlimLine Vertical D'!H22*(1+Sumary!$C$20)</f>
        <v>75.19261819696969</v>
      </c>
      <c r="I22" s="15">
        <f>'SlimLine Vertical D'!I22*(1+Sumary!$C$20)</f>
        <v>84.707971677489198</v>
      </c>
      <c r="J22" s="15">
        <f>'SlimLine Vertical D'!J22*(1+Sumary!$C$20)</f>
        <v>94.223325158008663</v>
      </c>
      <c r="K22" s="15">
        <f>'SlimLine Vertical D'!K22*(1+Sumary!$C$20)</f>
        <v>98.506818359307374</v>
      </c>
      <c r="L22" s="15">
        <f>'SlimLine Vertical D'!L22*(1+Sumary!$C$20)</f>
        <v>107.52136376190477</v>
      </c>
      <c r="M22" s="15">
        <f>'SlimLine Vertical D'!M22*(1+Sumary!$C$20)</f>
        <v>110.30243272943723</v>
      </c>
    </row>
    <row r="23" spans="1:13" ht="20.100000000000001" customHeight="1" x14ac:dyDescent="0.2">
      <c r="A23" s="17">
        <f>[21]Sumary!Q19</f>
        <v>3.6</v>
      </c>
      <c r="B23" s="18">
        <f>[21]Sumary!R19</f>
        <v>141.73228346456693</v>
      </c>
      <c r="C23" s="15">
        <f>'SlimLine Vertical D'!C23*(1+Sumary!$C$20)</f>
        <v>29.551473333333341</v>
      </c>
      <c r="D23" s="15">
        <f>'SlimLine Vertical D'!D23*(1+Sumary!$C$20)</f>
        <v>40.553193333333333</v>
      </c>
      <c r="E23" s="15">
        <f>'SlimLine Vertical D'!E23*(1+Sumary!$C$20)</f>
        <v>51.554913333333339</v>
      </c>
      <c r="F23" s="15">
        <f>'SlimLine Vertical D'!F23*(1+Sumary!$C$20)</f>
        <v>63.817523333333341</v>
      </c>
      <c r="G23" s="15">
        <f>'SlimLine Vertical D'!G23*(1+Sumary!$C$20)</f>
        <v>74.819243333333318</v>
      </c>
      <c r="H23" s="15">
        <f>'SlimLine Vertical D'!H23*(1+Sumary!$C$20)</f>
        <v>81.746581833333323</v>
      </c>
      <c r="I23" s="15">
        <f>'SlimLine Vertical D'!I23*(1+Sumary!$C$20)</f>
        <v>92.198215833333322</v>
      </c>
      <c r="J23" s="15">
        <f>'SlimLine Vertical D'!J23*(1+Sumary!$C$20)</f>
        <v>102.64984983333335</v>
      </c>
      <c r="K23" s="15">
        <f>'SlimLine Vertical D'!K23*(1+Sumary!$C$20)</f>
        <v>107.37684433333334</v>
      </c>
      <c r="L23" s="15">
        <f>'SlimLine Vertical D'!L23*(1+Sumary!$C$20)</f>
        <v>117.27839233333334</v>
      </c>
      <c r="M23" s="15">
        <f>'SlimLine Vertical D'!M23*(1+Sumary!$C$20)</f>
        <v>120.35512883333332</v>
      </c>
    </row>
    <row r="24" spans="1:13" ht="20.100000000000001" customHeight="1" x14ac:dyDescent="0.2">
      <c r="A24" s="17">
        <f>[21]Sumary!Q20</f>
        <v>4</v>
      </c>
      <c r="B24" s="18">
        <f>[21]Sumary!R20</f>
        <v>157.48031496062993</v>
      </c>
      <c r="C24" s="15">
        <f>'SlimLine Vertical D'!C24*(1+Sumary!$C$20)</f>
        <v>31.522590216450219</v>
      </c>
      <c r="D24" s="15">
        <f>'SlimLine Vertical D'!D24*(1+Sumary!$C$20)</f>
        <v>43.509868658008656</v>
      </c>
      <c r="E24" s="15">
        <f>'SlimLine Vertical D'!E24*(1+Sumary!$C$20)</f>
        <v>55.497147099567101</v>
      </c>
      <c r="F24" s="15">
        <f>'SlimLine Vertical D'!F24*(1+Sumary!$C$20)</f>
        <v>68.745315541125535</v>
      </c>
      <c r="G24" s="15">
        <f>'SlimLine Vertical D'!G24*(1+Sumary!$C$20)</f>
        <v>80.73259398268398</v>
      </c>
      <c r="H24" s="15">
        <f>'SlimLine Vertical D'!H24*(1+Sumary!$C$20)</f>
        <v>88.300545469696957</v>
      </c>
      <c r="I24" s="15">
        <f>'SlimLine Vertical D'!I24*(1+Sumary!$C$20)</f>
        <v>99.68845998917746</v>
      </c>
      <c r="J24" s="15">
        <f>'SlimLine Vertical D'!J24*(1+Sumary!$C$20)</f>
        <v>111.07637450865801</v>
      </c>
      <c r="K24" s="15">
        <f>'SlimLine Vertical D'!K24*(1+Sumary!$C$20)</f>
        <v>116.24687030735932</v>
      </c>
      <c r="L24" s="15">
        <f>'SlimLine Vertical D'!L24*(1+Sumary!$C$20)</f>
        <v>127.03542090476191</v>
      </c>
      <c r="M24" s="15">
        <f>'SlimLine Vertical D'!M24*(1+Sumary!$C$20)</f>
        <v>130.40782493722944</v>
      </c>
    </row>
    <row r="25" spans="1:13" ht="20.100000000000001" customHeight="1" x14ac:dyDescent="0.2">
      <c r="A25" s="1" t="s">
        <v>4</v>
      </c>
    </row>
    <row r="26" spans="1:13" ht="20.100000000000001" customHeight="1" x14ac:dyDescent="0.2">
      <c r="A26" s="500" t="s">
        <v>1</v>
      </c>
      <c r="B26" s="501"/>
      <c r="C26" s="7">
        <f>[21]Sumary!S10</f>
        <v>0.8</v>
      </c>
      <c r="D26" s="7">
        <f>[21]Sumary!T10</f>
        <v>1.2</v>
      </c>
      <c r="E26" s="7">
        <f>[21]Sumary!U10</f>
        <v>1.6</v>
      </c>
      <c r="F26" s="7">
        <f>[21]Sumary!V10</f>
        <v>2</v>
      </c>
      <c r="G26" s="7">
        <f>[21]Sumary!W10</f>
        <v>2.4</v>
      </c>
      <c r="H26" s="8">
        <f>[21]Sumary!X10</f>
        <v>2.8</v>
      </c>
      <c r="I26" s="8">
        <f>[21]Sumary!Y10</f>
        <v>3.2</v>
      </c>
      <c r="J26" s="8">
        <f>[21]Sumary!Z10</f>
        <v>3.6</v>
      </c>
      <c r="K26" s="8">
        <f>[21]Sumary!AA10</f>
        <v>4</v>
      </c>
      <c r="L26" s="8">
        <f>[21]Sumary!AB10</f>
        <v>4.4000000000000004</v>
      </c>
      <c r="M26" s="436">
        <f>[21]Sumary!AC10</f>
        <v>4.8</v>
      </c>
    </row>
    <row r="27" spans="1:13" ht="20.100000000000001" customHeight="1" x14ac:dyDescent="0.2">
      <c r="A27" s="9"/>
      <c r="B27" s="10" t="s">
        <v>2</v>
      </c>
      <c r="C27" s="11">
        <f>[21]Sumary!S11</f>
        <v>31.496062992125985</v>
      </c>
      <c r="D27" s="11">
        <f>[21]Sumary!T11</f>
        <v>47.244094488188978</v>
      </c>
      <c r="E27" s="11">
        <f>[21]Sumary!U11</f>
        <v>62.99212598425197</v>
      </c>
      <c r="F27" s="11">
        <f>[21]Sumary!V11</f>
        <v>78.740157480314963</v>
      </c>
      <c r="G27" s="11">
        <f>[21]Sumary!W11</f>
        <v>94.488188976377955</v>
      </c>
      <c r="H27" s="12">
        <f>[21]Sumary!X11</f>
        <v>110.23622047244095</v>
      </c>
      <c r="I27" s="12">
        <f>[21]Sumary!Y11</f>
        <v>125.98425196850394</v>
      </c>
      <c r="J27" s="12">
        <f>[21]Sumary!Z11</f>
        <v>141.73228346456693</v>
      </c>
      <c r="K27" s="12">
        <f>[21]Sumary!AA11</f>
        <v>157.48031496062993</v>
      </c>
      <c r="L27" s="12">
        <f>[21]Sumary!AB11</f>
        <v>173.22834645669292</v>
      </c>
      <c r="M27" s="437">
        <f>[21]Sumary!AC11</f>
        <v>188.97637795275591</v>
      </c>
    </row>
    <row r="28" spans="1:13" ht="20.100000000000001" customHeight="1" x14ac:dyDescent="0.2">
      <c r="A28" s="13">
        <f>[21]Sumary!Q12</f>
        <v>0.8</v>
      </c>
      <c r="B28" s="14">
        <f>[21]Sumary!R12</f>
        <v>31.496062992125985</v>
      </c>
      <c r="C28" s="15">
        <f>'SlimLine Vertical D'!C28*(1+Sumary!$C$20)</f>
        <v>17.233264502164502</v>
      </c>
      <c r="D28" s="15">
        <f>'SlimLine Vertical D'!D28*(1+Sumary!$C$20)</f>
        <v>22.075880086580092</v>
      </c>
      <c r="E28" s="15">
        <f>'SlimLine Vertical D'!E28*(1+Sumary!$C$20)</f>
        <v>26.918495670995675</v>
      </c>
      <c r="F28" s="15">
        <f>'SlimLine Vertical D'!F28*(1+Sumary!$C$20)</f>
        <v>33.022001255411261</v>
      </c>
      <c r="G28" s="15">
        <f>'SlimLine Vertical D'!G28*(1+Sumary!$C$20)</f>
        <v>37.864616839826837</v>
      </c>
      <c r="H28" s="15">
        <f>'SlimLine Vertical D'!H28*(1+Sumary!$C$20)</f>
        <v>40.788537469696962</v>
      </c>
      <c r="I28" s="15">
        <f>'SlimLine Vertical D'!I28*(1+Sumary!$C$20)</f>
        <v>45.389022274891772</v>
      </c>
      <c r="J28" s="15">
        <f>'SlimLine Vertical D'!J28*(1+Sumary!$C$20)</f>
        <v>49.989507080086575</v>
      </c>
      <c r="K28" s="15">
        <f>'SlimLine Vertical D'!K28*(1+Sumary!$C$20)</f>
        <v>51.944904593073595</v>
      </c>
      <c r="L28" s="15">
        <f>'SlimLine Vertical D'!L28*(1+Sumary!$C$20)</f>
        <v>56.303258619047618</v>
      </c>
      <c r="M28" s="15">
        <f>'SlimLine Vertical D'!M28*(1+Sumary!$C$20)</f>
        <v>57.532263794372291</v>
      </c>
    </row>
    <row r="29" spans="1:13" ht="20.100000000000001" customHeight="1" x14ac:dyDescent="0.2">
      <c r="A29" s="13">
        <f>[21]Sumary!Q13</f>
        <v>1.2</v>
      </c>
      <c r="B29" s="14">
        <f>[21]Sumary!R13</f>
        <v>47.244094488188978</v>
      </c>
      <c r="C29" s="15">
        <f>'SlimLine Vertical D'!C29*(1+Sumary!$C$20)</f>
        <v>19.865659307359309</v>
      </c>
      <c r="D29" s="15">
        <f>'SlimLine Vertical D'!D29*(1+Sumary!$C$20)</f>
        <v>26.024472294372295</v>
      </c>
      <c r="E29" s="15">
        <f>'SlimLine Vertical D'!E29*(1+Sumary!$C$20)</f>
        <v>32.183285281385281</v>
      </c>
      <c r="F29" s="15">
        <f>'SlimLine Vertical D'!F29*(1+Sumary!$C$20)</f>
        <v>39.602988268398271</v>
      </c>
      <c r="G29" s="15">
        <f>'SlimLine Vertical D'!G29*(1+Sumary!$C$20)</f>
        <v>45.76180125541125</v>
      </c>
      <c r="H29" s="15">
        <f>'SlimLine Vertical D'!H29*(1+Sumary!$C$20)</f>
        <v>49.541250196969699</v>
      </c>
      <c r="I29" s="15">
        <f>'SlimLine Vertical D'!I29*(1+Sumary!$C$20)</f>
        <v>55.39212253463203</v>
      </c>
      <c r="J29" s="15">
        <f>'SlimLine Vertical D'!J29*(1+Sumary!$C$20)</f>
        <v>61.242994872294375</v>
      </c>
      <c r="K29" s="15">
        <f>'SlimLine Vertical D'!K29*(1+Sumary!$C$20)</f>
        <v>63.790681216450224</v>
      </c>
      <c r="L29" s="15">
        <f>'SlimLine Vertical D'!L29*(1+Sumary!$C$20)</f>
        <v>69.333612904761893</v>
      </c>
      <c r="M29" s="15">
        <f>'SlimLine Vertical D'!M29*(1+Sumary!$C$20)</f>
        <v>70.957477300865776</v>
      </c>
    </row>
    <row r="30" spans="1:13" ht="20.100000000000001" customHeight="1" x14ac:dyDescent="0.2">
      <c r="A30" s="13">
        <f>[21]Sumary!Q14</f>
        <v>1.6</v>
      </c>
      <c r="B30" s="14">
        <f>[21]Sumary!R14</f>
        <v>62.99212598425197</v>
      </c>
      <c r="C30" s="15">
        <f>'SlimLine Vertical D'!C30*(1+Sumary!$C$20)</f>
        <v>22.498054112554115</v>
      </c>
      <c r="D30" s="15">
        <f>'SlimLine Vertical D'!D30*(1+Sumary!$C$20)</f>
        <v>29.973064502164505</v>
      </c>
      <c r="E30" s="15">
        <f>'SlimLine Vertical D'!E30*(1+Sumary!$C$20)</f>
        <v>37.448074891774901</v>
      </c>
      <c r="F30" s="15">
        <f>'SlimLine Vertical D'!F30*(1+Sumary!$C$20)</f>
        <v>46.18397528138528</v>
      </c>
      <c r="G30" s="15">
        <f>'SlimLine Vertical D'!G30*(1+Sumary!$C$20)</f>
        <v>53.658985670995669</v>
      </c>
      <c r="H30" s="15">
        <f>'SlimLine Vertical D'!H30*(1+Sumary!$C$20)</f>
        <v>58.293962924242422</v>
      </c>
      <c r="I30" s="15">
        <f>'SlimLine Vertical D'!I30*(1+Sumary!$C$20)</f>
        <v>65.395222794372287</v>
      </c>
      <c r="J30" s="15">
        <f>'SlimLine Vertical D'!J30*(1+Sumary!$C$20)</f>
        <v>72.496482664502167</v>
      </c>
      <c r="K30" s="15">
        <f>'SlimLine Vertical D'!K30*(1+Sumary!$C$20)</f>
        <v>75.636457839826846</v>
      </c>
      <c r="L30" s="15">
        <f>'SlimLine Vertical D'!L30*(1+Sumary!$C$20)</f>
        <v>82.363967190476188</v>
      </c>
      <c r="M30" s="15">
        <f>'SlimLine Vertical D'!M30*(1+Sumary!$C$20)</f>
        <v>84.382690807359296</v>
      </c>
    </row>
    <row r="31" spans="1:13" ht="20.100000000000001" customHeight="1" x14ac:dyDescent="0.2">
      <c r="A31" s="13">
        <f>[21]Sumary!Q15</f>
        <v>2</v>
      </c>
      <c r="B31" s="14">
        <f>[21]Sumary!R15</f>
        <v>78.740157480314963</v>
      </c>
      <c r="C31" s="15">
        <f>'SlimLine Vertical D'!C31*(1+Sumary!$C$20)</f>
        <v>25.130448917748922</v>
      </c>
      <c r="D31" s="15">
        <f>'SlimLine Vertical D'!D31*(1+Sumary!$C$20)</f>
        <v>33.921656709956707</v>
      </c>
      <c r="E31" s="15">
        <f>'SlimLine Vertical D'!E31*(1+Sumary!$C$20)</f>
        <v>42.712864502164507</v>
      </c>
      <c r="F31" s="15">
        <f>'SlimLine Vertical D'!F31*(1+Sumary!$C$20)</f>
        <v>52.764962294372296</v>
      </c>
      <c r="G31" s="15">
        <f>'SlimLine Vertical D'!G31*(1+Sumary!$C$20)</f>
        <v>61.556170086580074</v>
      </c>
      <c r="H31" s="15">
        <f>'SlimLine Vertical D'!H31*(1+Sumary!$C$20)</f>
        <v>67.046675651515159</v>
      </c>
      <c r="I31" s="15">
        <f>'SlimLine Vertical D'!I31*(1+Sumary!$C$20)</f>
        <v>75.398323054112538</v>
      </c>
      <c r="J31" s="15">
        <f>'SlimLine Vertical D'!J31*(1+Sumary!$C$20)</f>
        <v>83.74997045670996</v>
      </c>
      <c r="K31" s="15">
        <f>'SlimLine Vertical D'!K31*(1+Sumary!$C$20)</f>
        <v>87.482234463203469</v>
      </c>
      <c r="L31" s="15">
        <f>'SlimLine Vertical D'!L31*(1+Sumary!$C$20)</f>
        <v>95.394321476190498</v>
      </c>
      <c r="M31" s="15">
        <f>'SlimLine Vertical D'!M31*(1+Sumary!$C$20)</f>
        <v>97.807904313852802</v>
      </c>
    </row>
    <row r="32" spans="1:13" ht="20.100000000000001" customHeight="1" x14ac:dyDescent="0.2">
      <c r="A32" s="13">
        <f>[21]Sumary!Q16</f>
        <v>2.4</v>
      </c>
      <c r="B32" s="14">
        <f>[21]Sumary!R16</f>
        <v>94.488188976377955</v>
      </c>
      <c r="C32" s="15">
        <f>'SlimLine Vertical D'!C32*(1+Sumary!$C$20)</f>
        <v>27.762843722943728</v>
      </c>
      <c r="D32" s="15">
        <f>'SlimLine Vertical D'!D32*(1+Sumary!$C$20)</f>
        <v>37.870248917748917</v>
      </c>
      <c r="E32" s="15">
        <f>'SlimLine Vertical D'!E32*(1+Sumary!$C$20)</f>
        <v>47.977654112554113</v>
      </c>
      <c r="F32" s="15">
        <f>'SlimLine Vertical D'!F32*(1+Sumary!$C$20)</f>
        <v>59.345949307359312</v>
      </c>
      <c r="G32" s="15">
        <f>'SlimLine Vertical D'!G32*(1+Sumary!$C$20)</f>
        <v>69.453354502164487</v>
      </c>
      <c r="H32" s="15">
        <f>'SlimLine Vertical D'!H32*(1+Sumary!$C$20)</f>
        <v>75.799388378787867</v>
      </c>
      <c r="I32" s="15">
        <f>'SlimLine Vertical D'!I32*(1+Sumary!$C$20)</f>
        <v>85.401423313852803</v>
      </c>
      <c r="J32" s="15">
        <f>'SlimLine Vertical D'!J32*(1+Sumary!$C$20)</f>
        <v>95.003458248917752</v>
      </c>
      <c r="K32" s="15">
        <f>'SlimLine Vertical D'!K32*(1+Sumary!$C$20)</f>
        <v>99.328011086580076</v>
      </c>
      <c r="L32" s="15">
        <f>'SlimLine Vertical D'!L32*(1+Sumary!$C$20)</f>
        <v>108.42467576190477</v>
      </c>
      <c r="M32" s="15">
        <f>'SlimLine Vertical D'!M32*(1+Sumary!$C$20)</f>
        <v>111.23311782034631</v>
      </c>
    </row>
    <row r="33" spans="1:13" ht="20.100000000000001" customHeight="1" x14ac:dyDescent="0.2">
      <c r="A33" s="13">
        <f>[21]Sumary!Q17</f>
        <v>2.8</v>
      </c>
      <c r="B33" s="14">
        <f>[21]Sumary!R17</f>
        <v>110.23622047244095</v>
      </c>
      <c r="C33" s="15">
        <f>'SlimLine Vertical D'!C33*(1+Sumary!$C$20)</f>
        <v>30.395238528138528</v>
      </c>
      <c r="D33" s="15">
        <f>'SlimLine Vertical D'!D33*(1+Sumary!$C$20)</f>
        <v>41.818841125541127</v>
      </c>
      <c r="E33" s="15">
        <f>'SlimLine Vertical D'!E33*(1+Sumary!$C$20)</f>
        <v>53.242443722943726</v>
      </c>
      <c r="F33" s="15">
        <f>'SlimLine Vertical D'!F33*(1+Sumary!$C$20)</f>
        <v>65.926936320346314</v>
      </c>
      <c r="G33" s="15">
        <f>'SlimLine Vertical D'!G33*(1+Sumary!$C$20)</f>
        <v>77.350538917748921</v>
      </c>
      <c r="H33" s="15">
        <f>'SlimLine Vertical D'!H33*(1+Sumary!$C$20)</f>
        <v>84.55210110606059</v>
      </c>
      <c r="I33" s="15">
        <f>'SlimLine Vertical D'!I33*(1+Sumary!$C$20)</f>
        <v>95.404523573593053</v>
      </c>
      <c r="J33" s="15">
        <f>'SlimLine Vertical D'!J33*(1+Sumary!$C$20)</f>
        <v>106.25694604112553</v>
      </c>
      <c r="K33" s="15">
        <f>'SlimLine Vertical D'!K33*(1+Sumary!$C$20)</f>
        <v>111.1737877099567</v>
      </c>
      <c r="L33" s="15">
        <f>'SlimLine Vertical D'!L33*(1+Sumary!$C$20)</f>
        <v>121.45503004761905</v>
      </c>
      <c r="M33" s="15">
        <f>'SlimLine Vertical D'!M33*(1+Sumary!$C$20)</f>
        <v>124.65833132683983</v>
      </c>
    </row>
    <row r="34" spans="1:13" ht="20.100000000000001" customHeight="1" x14ac:dyDescent="0.2">
      <c r="A34" s="13">
        <f>[21]Sumary!Q18</f>
        <v>3.2</v>
      </c>
      <c r="B34" s="14">
        <f>[21]Sumary!R18</f>
        <v>125.98425196850394</v>
      </c>
      <c r="C34" s="15">
        <f>'SlimLine Vertical D'!C34*(1+Sumary!$C$20)</f>
        <v>33.027633333333341</v>
      </c>
      <c r="D34" s="15">
        <f>'SlimLine Vertical D'!D34*(1+Sumary!$C$20)</f>
        <v>45.767433333333337</v>
      </c>
      <c r="E34" s="15">
        <f>'SlimLine Vertical D'!E34*(1+Sumary!$C$20)</f>
        <v>58.507233333333339</v>
      </c>
      <c r="F34" s="15">
        <f>'SlimLine Vertical D'!F34*(1+Sumary!$C$20)</f>
        <v>72.507923333333338</v>
      </c>
      <c r="G34" s="15">
        <f>'SlimLine Vertical D'!G34*(1+Sumary!$C$20)</f>
        <v>85.247723333333326</v>
      </c>
      <c r="H34" s="15">
        <f>'SlimLine Vertical D'!H34*(1+Sumary!$C$20)</f>
        <v>93.304813833333327</v>
      </c>
      <c r="I34" s="15">
        <f>'SlimLine Vertical D'!I34*(1+Sumary!$C$20)</f>
        <v>105.40762383333335</v>
      </c>
      <c r="J34" s="15">
        <f>'SlimLine Vertical D'!J34*(1+Sumary!$C$20)</f>
        <v>117.51043383333331</v>
      </c>
      <c r="K34" s="15">
        <f>'SlimLine Vertical D'!K34*(1+Sumary!$C$20)</f>
        <v>123.01956433333334</v>
      </c>
      <c r="L34" s="15">
        <f>'SlimLine Vertical D'!L34*(1+Sumary!$C$20)</f>
        <v>134.48538433333334</v>
      </c>
      <c r="M34" s="15">
        <f>'SlimLine Vertical D'!M34*(1+Sumary!$C$20)</f>
        <v>138.08354483333332</v>
      </c>
    </row>
    <row r="35" spans="1:13" ht="20.100000000000001" customHeight="1" x14ac:dyDescent="0.2">
      <c r="A35" s="17">
        <f>[21]Sumary!Q19</f>
        <v>3.6</v>
      </c>
      <c r="B35" s="18">
        <f>[21]Sumary!R19</f>
        <v>141.73228346456693</v>
      </c>
      <c r="C35" s="15">
        <f>'SlimLine Vertical D'!C35*(1+Sumary!$C$20)</f>
        <v>35.660028138528141</v>
      </c>
      <c r="D35" s="15">
        <f>'SlimLine Vertical D'!D35*(1+Sumary!$C$20)</f>
        <v>49.716025541125539</v>
      </c>
      <c r="E35" s="15">
        <f>'SlimLine Vertical D'!E35*(1+Sumary!$C$20)</f>
        <v>63.772022943722945</v>
      </c>
      <c r="F35" s="15">
        <f>'SlimLine Vertical D'!F35*(1+Sumary!$C$20)</f>
        <v>79.088910346320333</v>
      </c>
      <c r="G35" s="15">
        <f>'SlimLine Vertical D'!G35*(1+Sumary!$C$20)</f>
        <v>93.144907748917731</v>
      </c>
      <c r="H35" s="15">
        <f>'SlimLine Vertical D'!H35*(1+Sumary!$C$20)</f>
        <v>102.05752656060604</v>
      </c>
      <c r="I35" s="15">
        <f>'SlimLine Vertical D'!I35*(1+Sumary!$C$20)</f>
        <v>115.4107240930736</v>
      </c>
      <c r="J35" s="15">
        <f>'SlimLine Vertical D'!J35*(1+Sumary!$C$20)</f>
        <v>128.76392162554112</v>
      </c>
      <c r="K35" s="15">
        <f>'SlimLine Vertical D'!K35*(1+Sumary!$C$20)</f>
        <v>134.86534095670996</v>
      </c>
      <c r="L35" s="15">
        <f>'SlimLine Vertical D'!L35*(1+Sumary!$C$20)</f>
        <v>147.51573861904762</v>
      </c>
      <c r="M35" s="15">
        <f>'SlimLine Vertical D'!M35*(1+Sumary!$C$20)</f>
        <v>151.50875833982681</v>
      </c>
    </row>
    <row r="36" spans="1:13" ht="20.100000000000001" customHeight="1" x14ac:dyDescent="0.2">
      <c r="A36" s="17">
        <f>[21]Sumary!Q20</f>
        <v>4</v>
      </c>
      <c r="B36" s="18">
        <f>[21]Sumary!R20</f>
        <v>157.48031496062993</v>
      </c>
      <c r="C36" s="15">
        <f>'SlimLine Vertical D'!C36*(1+Sumary!$C$20)</f>
        <v>38.292422943722947</v>
      </c>
      <c r="D36" s="15">
        <f>'SlimLine Vertical D'!D36*(1+Sumary!$C$20)</f>
        <v>53.664617748917742</v>
      </c>
      <c r="E36" s="15">
        <f>'SlimLine Vertical D'!E36*(1+Sumary!$C$20)</f>
        <v>69.036812554112544</v>
      </c>
      <c r="F36" s="15">
        <f>'SlimLine Vertical D'!F36*(1+Sumary!$C$20)</f>
        <v>85.669897359307342</v>
      </c>
      <c r="G36" s="15">
        <f>'SlimLine Vertical D'!G36*(1+Sumary!$C$20)</f>
        <v>101.04209216450214</v>
      </c>
      <c r="H36" s="15">
        <f>'SlimLine Vertical D'!H36*(1+Sumary!$C$20)</f>
        <v>110.81023928787874</v>
      </c>
      <c r="I36" s="15">
        <f>'SlimLine Vertical D'!I36*(1+Sumary!$C$20)</f>
        <v>125.41382435281383</v>
      </c>
      <c r="J36" s="15">
        <f>'SlimLine Vertical D'!J36*(1+Sumary!$C$20)</f>
        <v>140.01740941774892</v>
      </c>
      <c r="K36" s="15">
        <f>'SlimLine Vertical D'!K36*(1+Sumary!$C$20)</f>
        <v>146.71111758008658</v>
      </c>
      <c r="L36" s="15">
        <f>'SlimLine Vertical D'!L36*(1+Sumary!$C$20)</f>
        <v>160.54609290476193</v>
      </c>
      <c r="M36" s="15">
        <f>'SlimLine Vertical D'!M36*(1+Sumary!$C$20)</f>
        <v>164.93397184632033</v>
      </c>
    </row>
    <row r="37" spans="1:13" ht="20.100000000000001" customHeight="1" x14ac:dyDescent="0.2">
      <c r="A37" s="21" t="s">
        <v>5</v>
      </c>
      <c r="B37" s="19"/>
      <c r="C37" s="19"/>
      <c r="D37" s="19"/>
      <c r="E37" s="22"/>
      <c r="F37" s="19"/>
      <c r="H37" s="19"/>
      <c r="I37" s="19"/>
      <c r="J37" s="19"/>
      <c r="K37" s="20"/>
      <c r="L37" s="20"/>
    </row>
    <row r="38" spans="1:13" ht="20.100000000000001" customHeight="1" x14ac:dyDescent="0.2">
      <c r="A38" s="500" t="s">
        <v>1</v>
      </c>
      <c r="B38" s="502"/>
      <c r="C38" s="24">
        <f>[21]Sumary!S10</f>
        <v>0.8</v>
      </c>
      <c r="D38" s="24">
        <f>[21]Sumary!T10</f>
        <v>1.2</v>
      </c>
      <c r="E38" s="24">
        <f>[21]Sumary!U10</f>
        <v>1.6</v>
      </c>
      <c r="F38" s="24">
        <f>[21]Sumary!V10</f>
        <v>2</v>
      </c>
      <c r="G38" s="24">
        <f>[21]Sumary!W10</f>
        <v>2.4</v>
      </c>
      <c r="H38" s="25">
        <f>[21]Sumary!X10</f>
        <v>2.8</v>
      </c>
      <c r="I38" s="25">
        <f>[21]Sumary!Y10</f>
        <v>3.2</v>
      </c>
      <c r="J38" s="25">
        <f>[21]Sumary!Z10</f>
        <v>3.6</v>
      </c>
      <c r="K38" s="25">
        <f>[21]Sumary!AA10</f>
        <v>4</v>
      </c>
      <c r="L38" s="25">
        <f>[21]Sumary!AB10</f>
        <v>4.4000000000000004</v>
      </c>
      <c r="M38" s="438">
        <f>[21]Sumary!AC10</f>
        <v>4.8</v>
      </c>
    </row>
    <row r="39" spans="1:13" ht="20.100000000000001" customHeight="1" x14ac:dyDescent="0.2">
      <c r="A39" s="9"/>
      <c r="B39" s="26" t="s">
        <v>2</v>
      </c>
      <c r="C39" s="29">
        <f>[21]Sumary!S11</f>
        <v>31.496062992125985</v>
      </c>
      <c r="D39" s="29">
        <f>[21]Sumary!T11</f>
        <v>47.244094488188978</v>
      </c>
      <c r="E39" s="29">
        <f>[21]Sumary!U11</f>
        <v>62.99212598425197</v>
      </c>
      <c r="F39" s="29">
        <f>[21]Sumary!V11</f>
        <v>78.740157480314963</v>
      </c>
      <c r="G39" s="29">
        <f>[21]Sumary!W11</f>
        <v>94.488188976377955</v>
      </c>
      <c r="H39" s="30">
        <f>[21]Sumary!X11</f>
        <v>110.23622047244095</v>
      </c>
      <c r="I39" s="30">
        <f>[21]Sumary!Y11</f>
        <v>125.98425196850394</v>
      </c>
      <c r="J39" s="30">
        <f>[21]Sumary!Z11</f>
        <v>141.73228346456693</v>
      </c>
      <c r="K39" s="30">
        <f>[21]Sumary!AA11</f>
        <v>157.48031496062993</v>
      </c>
      <c r="L39" s="30">
        <f>[21]Sumary!AB11</f>
        <v>173.22834645669292</v>
      </c>
      <c r="M39" s="440">
        <f>[21]Sumary!AC11</f>
        <v>188.97637795275591</v>
      </c>
    </row>
    <row r="40" spans="1:13" ht="20.100000000000001" customHeight="1" x14ac:dyDescent="0.2">
      <c r="A40" s="13">
        <f>[21]Sumary!Q12</f>
        <v>0.8</v>
      </c>
      <c r="B40" s="14">
        <f>[21]Sumary!R12</f>
        <v>31.496062992125985</v>
      </c>
      <c r="C40" s="15">
        <f>'SlimLine Vertical D'!C40*(1+Sumary!$C$20)</f>
        <v>19.360202943722946</v>
      </c>
      <c r="D40" s="15">
        <f>'SlimLine Vertical D'!D40*(1+Sumary!$C$20)</f>
        <v>25.266287748917748</v>
      </c>
      <c r="E40" s="15">
        <f>'SlimLine Vertical D'!E40*(1+Sumary!$C$20)</f>
        <v>31.172372554112556</v>
      </c>
      <c r="F40" s="15">
        <f>'SlimLine Vertical D'!F40*(1+Sumary!$C$20)</f>
        <v>38.339347359307361</v>
      </c>
      <c r="G40" s="15">
        <f>'SlimLine Vertical D'!G40*(1+Sumary!$C$20)</f>
        <v>44.245432164502162</v>
      </c>
      <c r="H40" s="15">
        <f>'SlimLine Vertical D'!H40*(1+Sumary!$C$20)</f>
        <v>47.860607787878777</v>
      </c>
      <c r="I40" s="15">
        <f>'SlimLine Vertical D'!I40*(1+Sumary!$C$20)</f>
        <v>53.471388352813854</v>
      </c>
      <c r="J40" s="15">
        <f>'SlimLine Vertical D'!J40*(1+Sumary!$C$20)</f>
        <v>59.082168917748916</v>
      </c>
      <c r="K40" s="15">
        <f>'SlimLine Vertical D'!K40*(1+Sumary!$C$20)</f>
        <v>61.516127580086582</v>
      </c>
      <c r="L40" s="15">
        <f>'SlimLine Vertical D'!L40*(1+Sumary!$C$20)</f>
        <v>66.831603904761906</v>
      </c>
      <c r="M40" s="15">
        <f>'SlimLine Vertical D'!M40*(1+Sumary!$C$20)</f>
        <v>68.379649846320333</v>
      </c>
    </row>
    <row r="41" spans="1:13" ht="20.100000000000001" customHeight="1" x14ac:dyDescent="0.2">
      <c r="A41" s="13">
        <f>[21]Sumary!Q13</f>
        <v>1.2</v>
      </c>
      <c r="B41" s="14">
        <f>[21]Sumary!R13</f>
        <v>47.244094488188978</v>
      </c>
      <c r="C41" s="15">
        <f>'SlimLine Vertical D'!C41*(1+Sumary!$C$20)</f>
        <v>22.94318476190476</v>
      </c>
      <c r="D41" s="15">
        <f>'SlimLine Vertical D'!D41*(1+Sumary!$C$20)</f>
        <v>30.640760476190479</v>
      </c>
      <c r="E41" s="15">
        <f>'SlimLine Vertical D'!E41*(1+Sumary!$C$20)</f>
        <v>38.338336190476191</v>
      </c>
      <c r="F41" s="15">
        <f>'SlimLine Vertical D'!F41*(1+Sumary!$C$20)</f>
        <v>47.296801904761899</v>
      </c>
      <c r="G41" s="15">
        <f>'SlimLine Vertical D'!G41*(1+Sumary!$C$20)</f>
        <v>54.994377619047619</v>
      </c>
      <c r="H41" s="15">
        <f>'SlimLine Vertical D'!H41*(1+Sumary!$C$20)</f>
        <v>59.77402233333332</v>
      </c>
      <c r="I41" s="15">
        <f>'SlimLine Vertical D'!I41*(1+Sumary!$C$20)</f>
        <v>67.086719261904747</v>
      </c>
      <c r="J41" s="15">
        <f>'SlimLine Vertical D'!J41*(1+Sumary!$C$20)</f>
        <v>74.399416190476188</v>
      </c>
      <c r="K41" s="15">
        <f>'SlimLine Vertical D'!K41*(1+Sumary!$C$20)</f>
        <v>77.639545761904756</v>
      </c>
      <c r="L41" s="15">
        <f>'SlimLine Vertical D'!L41*(1+Sumary!$C$20)</f>
        <v>84.567363904761891</v>
      </c>
      <c r="M41" s="15">
        <f>'SlimLine Vertical D'!M41*(1+Sumary!$C$20)</f>
        <v>86.652857119047596</v>
      </c>
    </row>
    <row r="42" spans="1:13" ht="20.100000000000001" customHeight="1" x14ac:dyDescent="0.2">
      <c r="A42" s="13">
        <f>[21]Sumary!Q14</f>
        <v>1.6</v>
      </c>
      <c r="B42" s="14">
        <f>[21]Sumary!R14</f>
        <v>62.99212598425197</v>
      </c>
      <c r="C42" s="15">
        <f>'SlimLine Vertical D'!C42*(1+Sumary!$C$20)</f>
        <v>26.526166580086581</v>
      </c>
      <c r="D42" s="15">
        <f>'SlimLine Vertical D'!D42*(1+Sumary!$C$20)</f>
        <v>36.015233203463204</v>
      </c>
      <c r="E42" s="15">
        <f>'SlimLine Vertical D'!E42*(1+Sumary!$C$20)</f>
        <v>45.504299826839834</v>
      </c>
      <c r="F42" s="15">
        <f>'SlimLine Vertical D'!F42*(1+Sumary!$C$20)</f>
        <v>56.254256450216452</v>
      </c>
      <c r="G42" s="15">
        <f>'SlimLine Vertical D'!G42*(1+Sumary!$C$20)</f>
        <v>65.743323073593061</v>
      </c>
      <c r="H42" s="15">
        <f>'SlimLine Vertical D'!H42*(1+Sumary!$C$20)</f>
        <v>71.687436878787864</v>
      </c>
      <c r="I42" s="15">
        <f>'SlimLine Vertical D'!I42*(1+Sumary!$C$20)</f>
        <v>80.702050170995662</v>
      </c>
      <c r="J42" s="15">
        <f>'SlimLine Vertical D'!J42*(1+Sumary!$C$20)</f>
        <v>89.71666346320346</v>
      </c>
      <c r="K42" s="15">
        <f>'SlimLine Vertical D'!K42*(1+Sumary!$C$20)</f>
        <v>93.762963943722937</v>
      </c>
      <c r="L42" s="15">
        <f>'SlimLine Vertical D'!L42*(1+Sumary!$C$20)</f>
        <v>102.3031239047619</v>
      </c>
      <c r="M42" s="15">
        <f>'SlimLine Vertical D'!M42*(1+Sumary!$C$20)</f>
        <v>104.92606439177489</v>
      </c>
    </row>
    <row r="43" spans="1:13" ht="20.100000000000001" customHeight="1" x14ac:dyDescent="0.2">
      <c r="A43" s="13">
        <f>[21]Sumary!Q15</f>
        <v>2</v>
      </c>
      <c r="B43" s="14">
        <f>[21]Sumary!R15</f>
        <v>78.740157480314963</v>
      </c>
      <c r="C43" s="15">
        <f>'SlimLine Vertical D'!C43*(1+Sumary!$C$20)</f>
        <v>30.109148398268403</v>
      </c>
      <c r="D43" s="15">
        <f>'SlimLine Vertical D'!D43*(1+Sumary!$C$20)</f>
        <v>41.389705930735936</v>
      </c>
      <c r="E43" s="15">
        <f>'SlimLine Vertical D'!E43*(1+Sumary!$C$20)</f>
        <v>52.670263463203462</v>
      </c>
      <c r="F43" s="15">
        <f>'SlimLine Vertical D'!F43*(1+Sumary!$C$20)</f>
        <v>65.211710995670984</v>
      </c>
      <c r="G43" s="15">
        <f>'SlimLine Vertical D'!G43*(1+Sumary!$C$20)</f>
        <v>76.492268528138538</v>
      </c>
      <c r="H43" s="15">
        <f>'SlimLine Vertical D'!H43*(1+Sumary!$C$20)</f>
        <v>83.600851424242407</v>
      </c>
      <c r="I43" s="15">
        <f>'SlimLine Vertical D'!I43*(1+Sumary!$C$20)</f>
        <v>94.317381080086562</v>
      </c>
      <c r="J43" s="15">
        <f>'SlimLine Vertical D'!J43*(1+Sumary!$C$20)</f>
        <v>105.03391073593073</v>
      </c>
      <c r="K43" s="15">
        <f>'SlimLine Vertical D'!K43*(1+Sumary!$C$20)</f>
        <v>109.88638212554113</v>
      </c>
      <c r="L43" s="15">
        <f>'SlimLine Vertical D'!L43*(1+Sumary!$C$20)</f>
        <v>120.03888390476193</v>
      </c>
      <c r="M43" s="15">
        <f>'SlimLine Vertical D'!M43*(1+Sumary!$C$20)</f>
        <v>123.19927166450218</v>
      </c>
    </row>
    <row r="44" spans="1:13" ht="20.100000000000001" customHeight="1" x14ac:dyDescent="0.2">
      <c r="A44" s="13">
        <f>[21]Sumary!Q16</f>
        <v>2.4</v>
      </c>
      <c r="B44" s="14">
        <f>[21]Sumary!R16</f>
        <v>94.488188976377955</v>
      </c>
      <c r="C44" s="15">
        <f>'SlimLine Vertical D'!C44*(1+Sumary!$C$20)</f>
        <v>33.692130216450217</v>
      </c>
      <c r="D44" s="15">
        <f>'SlimLine Vertical D'!D44*(1+Sumary!$C$20)</f>
        <v>46.764178658008653</v>
      </c>
      <c r="E44" s="15">
        <f>'SlimLine Vertical D'!E44*(1+Sumary!$C$20)</f>
        <v>59.836227099567104</v>
      </c>
      <c r="F44" s="15">
        <f>'SlimLine Vertical D'!F44*(1+Sumary!$C$20)</f>
        <v>74.169165541125523</v>
      </c>
      <c r="G44" s="15">
        <f>'SlimLine Vertical D'!G44*(1+Sumary!$C$20)</f>
        <v>87.241213982683959</v>
      </c>
      <c r="H44" s="15">
        <f>'SlimLine Vertical D'!H44*(1+Sumary!$C$20)</f>
        <v>95.51426596969695</v>
      </c>
      <c r="I44" s="15">
        <f>'SlimLine Vertical D'!I44*(1+Sumary!$C$20)</f>
        <v>107.93271198917746</v>
      </c>
      <c r="J44" s="15">
        <f>'SlimLine Vertical D'!J44*(1+Sumary!$C$20)</f>
        <v>120.35115800865802</v>
      </c>
      <c r="K44" s="15">
        <f>'SlimLine Vertical D'!K44*(1+Sumary!$C$20)</f>
        <v>126.0098003073593</v>
      </c>
      <c r="L44" s="15">
        <f>'SlimLine Vertical D'!L44*(1+Sumary!$C$20)</f>
        <v>137.77464390476194</v>
      </c>
      <c r="M44" s="15">
        <f>'SlimLine Vertical D'!M44*(1+Sumary!$C$20)</f>
        <v>141.47247893722943</v>
      </c>
    </row>
    <row r="45" spans="1:13" ht="20.100000000000001" customHeight="1" x14ac:dyDescent="0.2">
      <c r="A45" s="13">
        <f>[21]Sumary!Q17</f>
        <v>2.8</v>
      </c>
      <c r="B45" s="14">
        <f>[21]Sumary!R17</f>
        <v>110.23622047244095</v>
      </c>
      <c r="C45" s="15">
        <f>'SlimLine Vertical D'!C45*(1+Sumary!$C$20)</f>
        <v>37.275112034632038</v>
      </c>
      <c r="D45" s="15">
        <f>'SlimLine Vertical D'!D45*(1+Sumary!$C$20)</f>
        <v>52.138651385281385</v>
      </c>
      <c r="E45" s="15">
        <f>'SlimLine Vertical D'!E45*(1+Sumary!$C$20)</f>
        <v>67.002190735930739</v>
      </c>
      <c r="F45" s="15">
        <f>'SlimLine Vertical D'!F45*(1+Sumary!$C$20)</f>
        <v>83.126620086580076</v>
      </c>
      <c r="G45" s="15">
        <f>'SlimLine Vertical D'!G45*(1+Sumary!$C$20)</f>
        <v>97.990159437229423</v>
      </c>
      <c r="H45" s="15">
        <f>'SlimLine Vertical D'!H45*(1+Sumary!$C$20)</f>
        <v>107.42768051515149</v>
      </c>
      <c r="I45" s="15">
        <f>'SlimLine Vertical D'!I45*(1+Sumary!$C$20)</f>
        <v>121.54804289826841</v>
      </c>
      <c r="J45" s="15">
        <f>'SlimLine Vertical D'!J45*(1+Sumary!$C$20)</f>
        <v>135.66840528138528</v>
      </c>
      <c r="K45" s="15">
        <f>'SlimLine Vertical D'!K45*(1+Sumary!$C$20)</f>
        <v>142.13321848917749</v>
      </c>
      <c r="L45" s="15">
        <f>'SlimLine Vertical D'!L45*(1+Sumary!$C$20)</f>
        <v>155.51040390476192</v>
      </c>
      <c r="M45" s="15">
        <f>'SlimLine Vertical D'!M45*(1+Sumary!$C$20)</f>
        <v>159.74568620995669</v>
      </c>
    </row>
    <row r="46" spans="1:13" ht="20.100000000000001" customHeight="1" x14ac:dyDescent="0.2">
      <c r="A46" s="13">
        <f>[21]Sumary!Q18</f>
        <v>3.2</v>
      </c>
      <c r="B46" s="14">
        <f>[21]Sumary!R18</f>
        <v>125.98425196850394</v>
      </c>
      <c r="C46" s="15">
        <f>'SlimLine Vertical D'!C46*(1+Sumary!$C$20)</f>
        <v>40.858093852813859</v>
      </c>
      <c r="D46" s="15">
        <f>'SlimLine Vertical D'!D46*(1+Sumary!$C$20)</f>
        <v>57.513124112554117</v>
      </c>
      <c r="E46" s="15">
        <f>'SlimLine Vertical D'!E46*(1+Sumary!$C$20)</f>
        <v>74.168154372294381</v>
      </c>
      <c r="F46" s="15">
        <f>'SlimLine Vertical D'!F46*(1+Sumary!$C$20)</f>
        <v>92.084074632034628</v>
      </c>
      <c r="G46" s="15">
        <f>'SlimLine Vertical D'!G46*(1+Sumary!$C$20)</f>
        <v>108.73910489177489</v>
      </c>
      <c r="H46" s="15">
        <f>'SlimLine Vertical D'!H46*(1+Sumary!$C$20)</f>
        <v>119.34109506060604</v>
      </c>
      <c r="I46" s="15">
        <f>'SlimLine Vertical D'!I46*(1+Sumary!$C$20)</f>
        <v>135.16337380735933</v>
      </c>
      <c r="J46" s="15">
        <f>'SlimLine Vertical D'!J46*(1+Sumary!$C$20)</f>
        <v>150.98565255411259</v>
      </c>
      <c r="K46" s="15">
        <f>'SlimLine Vertical D'!K46*(1+Sumary!$C$20)</f>
        <v>158.2566366709957</v>
      </c>
      <c r="L46" s="15">
        <f>'SlimLine Vertical D'!L46*(1+Sumary!$C$20)</f>
        <v>173.24616390476194</v>
      </c>
      <c r="M46" s="15">
        <f>'SlimLine Vertical D'!M46*(1+Sumary!$C$20)</f>
        <v>178.01889348268398</v>
      </c>
    </row>
    <row r="47" spans="1:13" ht="20.100000000000001" customHeight="1" x14ac:dyDescent="0.2">
      <c r="A47" s="17">
        <f>[21]Sumary!Q19</f>
        <v>3.6</v>
      </c>
      <c r="B47" s="18">
        <f>[21]Sumary!R19</f>
        <v>141.73228346456693</v>
      </c>
      <c r="C47" s="15">
        <f>'SlimLine Vertical D'!C47*(1+Sumary!$C$20)</f>
        <v>44.441075670995666</v>
      </c>
      <c r="D47" s="15">
        <f>'SlimLine Vertical D'!D47*(1+Sumary!$C$20)</f>
        <v>62.887596839826848</v>
      </c>
      <c r="E47" s="15">
        <f>'SlimLine Vertical D'!E47*(1+Sumary!$C$20)</f>
        <v>81.334118008657995</v>
      </c>
      <c r="F47" s="15">
        <f>'SlimLine Vertical D'!F47*(1+Sumary!$C$20)</f>
        <v>101.04152917748918</v>
      </c>
      <c r="G47" s="15">
        <f>'SlimLine Vertical D'!G47*(1+Sumary!$C$20)</f>
        <v>119.48805034632035</v>
      </c>
      <c r="H47" s="15">
        <f>'SlimLine Vertical D'!H47*(1+Sumary!$C$20)</f>
        <v>131.25450960606059</v>
      </c>
      <c r="I47" s="15">
        <f>'SlimLine Vertical D'!I47*(1+Sumary!$C$20)</f>
        <v>148.77870471645022</v>
      </c>
      <c r="J47" s="15">
        <f>'SlimLine Vertical D'!J47*(1+Sumary!$C$20)</f>
        <v>166.30289982683982</v>
      </c>
      <c r="K47" s="15">
        <f>'SlimLine Vertical D'!K47*(1+Sumary!$C$20)</f>
        <v>174.38005485281388</v>
      </c>
      <c r="L47" s="15">
        <f>'SlimLine Vertical D'!L47*(1+Sumary!$C$20)</f>
        <v>190.98192390476191</v>
      </c>
      <c r="M47" s="15">
        <f>'SlimLine Vertical D'!M47*(1+Sumary!$C$20)</f>
        <v>196.29210075541127</v>
      </c>
    </row>
    <row r="48" spans="1:13" ht="20.100000000000001" customHeight="1" x14ac:dyDescent="0.2">
      <c r="A48" s="17">
        <f>[21]Sumary!Q20</f>
        <v>4</v>
      </c>
      <c r="B48" s="18">
        <f>[21]Sumary!R20</f>
        <v>157.48031496062993</v>
      </c>
      <c r="C48" s="15">
        <f>'SlimLine Vertical D'!C48*(1+Sumary!$C$20)</f>
        <v>48.02405748917748</v>
      </c>
      <c r="D48" s="15">
        <f>'SlimLine Vertical D'!D48*(1+Sumary!$C$20)</f>
        <v>68.262069567099559</v>
      </c>
      <c r="E48" s="15">
        <f>'SlimLine Vertical D'!E48*(1+Sumary!$C$20)</f>
        <v>88.500081645021623</v>
      </c>
      <c r="F48" s="15">
        <f>'SlimLine Vertical D'!F48*(1+Sumary!$C$20)</f>
        <v>109.99898372294372</v>
      </c>
      <c r="G48" s="15">
        <f>'SlimLine Vertical D'!G48*(1+Sumary!$C$20)</f>
        <v>130.23699580086577</v>
      </c>
      <c r="H48" s="15">
        <f>'SlimLine Vertical D'!H48*(1+Sumary!$C$20)</f>
        <v>143.16792415151514</v>
      </c>
      <c r="I48" s="15">
        <f>'SlimLine Vertical D'!I48*(1+Sumary!$C$20)</f>
        <v>162.39403562554108</v>
      </c>
      <c r="J48" s="15">
        <f>'SlimLine Vertical D'!J48*(1+Sumary!$C$20)</f>
        <v>181.62014709956711</v>
      </c>
      <c r="K48" s="15">
        <f>'SlimLine Vertical D'!K48*(1+Sumary!$C$20)</f>
        <v>190.50347303463204</v>
      </c>
      <c r="L48" s="15">
        <f>'SlimLine Vertical D'!L48*(1+Sumary!$C$20)</f>
        <v>208.71768390476191</v>
      </c>
      <c r="M48" s="15">
        <f>'SlimLine Vertical D'!M48*(1+Sumary!$C$20)</f>
        <v>214.5653080281385</v>
      </c>
    </row>
    <row r="49" spans="1:42" ht="20.100000000000001" customHeight="1" x14ac:dyDescent="0.2">
      <c r="A49" s="21" t="s">
        <v>6</v>
      </c>
      <c r="B49" s="19"/>
      <c r="C49" s="19"/>
      <c r="D49" s="19"/>
      <c r="E49" s="22"/>
      <c r="F49" s="19"/>
      <c r="H49" s="19"/>
      <c r="I49" s="19"/>
      <c r="J49" s="19"/>
      <c r="K49" s="20"/>
      <c r="L49" s="20"/>
    </row>
    <row r="50" spans="1:42" ht="20.100000000000001" customHeight="1" x14ac:dyDescent="0.2">
      <c r="A50" s="5" t="s">
        <v>1</v>
      </c>
      <c r="B50" s="23"/>
      <c r="C50" s="24">
        <f>[21]Sumary!S10</f>
        <v>0.8</v>
      </c>
      <c r="D50" s="24">
        <f>[21]Sumary!T10</f>
        <v>1.2</v>
      </c>
      <c r="E50" s="24">
        <f>[21]Sumary!U10</f>
        <v>1.6</v>
      </c>
      <c r="F50" s="24">
        <f>[21]Sumary!V10</f>
        <v>2</v>
      </c>
      <c r="G50" s="24">
        <f>[21]Sumary!W10</f>
        <v>2.4</v>
      </c>
      <c r="H50" s="25">
        <f>[21]Sumary!X10</f>
        <v>2.8</v>
      </c>
      <c r="I50" s="25">
        <f>[21]Sumary!Y10</f>
        <v>3.2</v>
      </c>
      <c r="J50" s="25">
        <f>[21]Sumary!Z10</f>
        <v>3.6</v>
      </c>
      <c r="K50" s="25">
        <f>[21]Sumary!AA10</f>
        <v>4</v>
      </c>
      <c r="L50" s="25">
        <f>[21]Sumary!AB10</f>
        <v>4.4000000000000004</v>
      </c>
      <c r="M50" s="438">
        <f>[21]Sumary!AC10</f>
        <v>4.8</v>
      </c>
    </row>
    <row r="51" spans="1:42" ht="20.100000000000001" customHeight="1" x14ac:dyDescent="0.2">
      <c r="A51" s="9"/>
      <c r="B51" s="26" t="s">
        <v>2</v>
      </c>
      <c r="C51" s="29">
        <f>[21]Sumary!S11</f>
        <v>31.496062992125985</v>
      </c>
      <c r="D51" s="29">
        <f>[21]Sumary!T11</f>
        <v>47.244094488188978</v>
      </c>
      <c r="E51" s="29">
        <f>[21]Sumary!U11</f>
        <v>62.99212598425197</v>
      </c>
      <c r="F51" s="29">
        <f>[21]Sumary!V11</f>
        <v>78.740157480314963</v>
      </c>
      <c r="G51" s="29">
        <f>[21]Sumary!W11</f>
        <v>94.488188976377955</v>
      </c>
      <c r="H51" s="30">
        <f>[21]Sumary!X11</f>
        <v>110.23622047244095</v>
      </c>
      <c r="I51" s="30">
        <f>[21]Sumary!Y11</f>
        <v>125.98425196850394</v>
      </c>
      <c r="J51" s="30">
        <f>[21]Sumary!Z11</f>
        <v>141.73228346456693</v>
      </c>
      <c r="K51" s="30">
        <f>[21]Sumary!AA11</f>
        <v>157.48031496062993</v>
      </c>
      <c r="L51" s="30">
        <f>[21]Sumary!AB11</f>
        <v>173.22834645669292</v>
      </c>
      <c r="M51" s="440">
        <f>[21]Sumary!AC11</f>
        <v>188.97637795275591</v>
      </c>
    </row>
    <row r="52" spans="1:42" ht="20.100000000000001" customHeight="1" x14ac:dyDescent="0.2">
      <c r="A52" s="13">
        <f>[21]Sumary!Q12</f>
        <v>0.8</v>
      </c>
      <c r="B52" s="14">
        <f>[21]Sumary!R12</f>
        <v>31.496062992125985</v>
      </c>
      <c r="C52" s="15">
        <f>'SlimLine Vertical D'!C52*(1+Sumary!$C$20)</f>
        <v>22.788122683982685</v>
      </c>
      <c r="D52" s="15">
        <f>'SlimLine Vertical D'!D52*(1+Sumary!$C$20)</f>
        <v>30.408167359307356</v>
      </c>
      <c r="E52" s="15">
        <f>'SlimLine Vertical D'!E52*(1+Sumary!$C$20)</f>
        <v>38.028212034632041</v>
      </c>
      <c r="F52" s="15">
        <f>'SlimLine Vertical D'!F52*(1+Sumary!$C$20)</f>
        <v>46.909146709956708</v>
      </c>
      <c r="G52" s="15">
        <f>'SlimLine Vertical D'!G52*(1+Sumary!$C$20)</f>
        <v>54.529191385281386</v>
      </c>
      <c r="H52" s="15">
        <f>'SlimLine Vertical D'!H52*(1+Sumary!$C$20)</f>
        <v>59.258440924242421</v>
      </c>
      <c r="I52" s="15">
        <f>'SlimLine Vertical D'!I52*(1+Sumary!$C$20)</f>
        <v>66.497483365800861</v>
      </c>
      <c r="J52" s="15">
        <f>'SlimLine Vertical D'!J52*(1+Sumary!$C$20)</f>
        <v>73.736525807359286</v>
      </c>
      <c r="K52" s="15">
        <f>'SlimLine Vertical D'!K52*(1+Sumary!$C$20)</f>
        <v>76.941766411255415</v>
      </c>
      <c r="L52" s="15">
        <f>'SlimLine Vertical D'!L52*(1+Sumary!$C$20)</f>
        <v>83.799806619047615</v>
      </c>
      <c r="M52" s="15">
        <f>'SlimLine Vertical D'!M52*(1+Sumary!$C$20)</f>
        <v>85.862040521645</v>
      </c>
      <c r="AP52" s="4" t="s">
        <v>36</v>
      </c>
    </row>
    <row r="53" spans="1:42" ht="20.100000000000001" customHeight="1" x14ac:dyDescent="0.2">
      <c r="A53" s="13">
        <f>[21]Sumary!Q13</f>
        <v>1.2</v>
      </c>
      <c r="B53" s="14">
        <f>[21]Sumary!R13</f>
        <v>47.244094488188978</v>
      </c>
      <c r="C53" s="15">
        <f>'SlimLine Vertical D'!C53*(1+Sumary!$C$20)</f>
        <v>27.903135670995674</v>
      </c>
      <c r="D53" s="15">
        <f>'SlimLine Vertical D'!D53*(1+Sumary!$C$20)</f>
        <v>38.080686839826846</v>
      </c>
      <c r="E53" s="15">
        <f>'SlimLine Vertical D'!E53*(1+Sumary!$C$20)</f>
        <v>48.258238008658005</v>
      </c>
      <c r="F53" s="15">
        <f>'SlimLine Vertical D'!F53*(1+Sumary!$C$20)</f>
        <v>59.696679177489173</v>
      </c>
      <c r="G53" s="15">
        <f>'SlimLine Vertical D'!G53*(1+Sumary!$C$20)</f>
        <v>69.874230346320331</v>
      </c>
      <c r="H53" s="15">
        <f>'SlimLine Vertical D'!H53*(1+Sumary!$C$20)</f>
        <v>76.265859106060589</v>
      </c>
      <c r="I53" s="15">
        <f>'SlimLine Vertical D'!I53*(1+Sumary!$C$20)</f>
        <v>85.934532716450192</v>
      </c>
      <c r="J53" s="15">
        <f>'SlimLine Vertical D'!J53*(1+Sumary!$C$20)</f>
        <v>95.603206326839825</v>
      </c>
      <c r="K53" s="15">
        <f>'SlimLine Vertical D'!K53*(1+Sumary!$C$20)</f>
        <v>99.959324852813836</v>
      </c>
      <c r="L53" s="15">
        <f>'SlimLine Vertical D'!L53*(1+Sumary!$C$20)</f>
        <v>109.1191209047619</v>
      </c>
      <c r="M53" s="15">
        <f>'SlimLine Vertical D'!M53*(1+Sumary!$C$20)</f>
        <v>111.94860675541125</v>
      </c>
    </row>
    <row r="54" spans="1:42" ht="20.100000000000001" customHeight="1" x14ac:dyDescent="0.2">
      <c r="A54" s="13">
        <f>[21]Sumary!Q14</f>
        <v>1.6</v>
      </c>
      <c r="B54" s="14">
        <f>[21]Sumary!R14</f>
        <v>62.99212598425197</v>
      </c>
      <c r="C54" s="15">
        <f>'SlimLine Vertical D'!C54*(1+Sumary!$C$20)</f>
        <v>33.018148658008663</v>
      </c>
      <c r="D54" s="15">
        <f>'SlimLine Vertical D'!D54*(1+Sumary!$C$20)</f>
        <v>45.753206320346315</v>
      </c>
      <c r="E54" s="15">
        <f>'SlimLine Vertical D'!E54*(1+Sumary!$C$20)</f>
        <v>58.488263982683982</v>
      </c>
      <c r="F54" s="15">
        <f>'SlimLine Vertical D'!F54*(1+Sumary!$C$20)</f>
        <v>72.484211645021645</v>
      </c>
      <c r="G54" s="15">
        <f>'SlimLine Vertical D'!G54*(1+Sumary!$C$20)</f>
        <v>85.219269307359298</v>
      </c>
      <c r="H54" s="15">
        <f>'SlimLine Vertical D'!H54*(1+Sumary!$C$20)</f>
        <v>93.273277287878784</v>
      </c>
      <c r="I54" s="15">
        <f>'SlimLine Vertical D'!I54*(1+Sumary!$C$20)</f>
        <v>105.37158206709955</v>
      </c>
      <c r="J54" s="15">
        <f>'SlimLine Vertical D'!J54*(1+Sumary!$C$20)</f>
        <v>117.46988684632035</v>
      </c>
      <c r="K54" s="15">
        <f>'SlimLine Vertical D'!K54*(1+Sumary!$C$20)</f>
        <v>122.97688329437229</v>
      </c>
      <c r="L54" s="15">
        <f>'SlimLine Vertical D'!L54*(1+Sumary!$C$20)</f>
        <v>134.43843519047618</v>
      </c>
      <c r="M54" s="15">
        <f>'SlimLine Vertical D'!M54*(1+Sumary!$C$20)</f>
        <v>138.03517298917751</v>
      </c>
    </row>
    <row r="55" spans="1:42" ht="20.100000000000001" customHeight="1" x14ac:dyDescent="0.2">
      <c r="A55" s="13">
        <f>[21]Sumary!Q15</f>
        <v>2</v>
      </c>
      <c r="B55" s="14">
        <f>[21]Sumary!R15</f>
        <v>78.740157480314963</v>
      </c>
      <c r="C55" s="15">
        <f>'SlimLine Vertical D'!C55*(1+Sumary!$C$20)</f>
        <v>38.133161645021652</v>
      </c>
      <c r="D55" s="15">
        <f>'SlimLine Vertical D'!D55*(1+Sumary!$C$20)</f>
        <v>53.425725800865798</v>
      </c>
      <c r="E55" s="15">
        <f>'SlimLine Vertical D'!E55*(1+Sumary!$C$20)</f>
        <v>68.718289956709953</v>
      </c>
      <c r="F55" s="15">
        <f>'SlimLine Vertical D'!F55*(1+Sumary!$C$20)</f>
        <v>85.271744112554103</v>
      </c>
      <c r="G55" s="15">
        <f>'SlimLine Vertical D'!G55*(1+Sumary!$C$20)</f>
        <v>100.56430826839826</v>
      </c>
      <c r="H55" s="15">
        <f>'SlimLine Vertical D'!H55*(1+Sumary!$C$20)</f>
        <v>110.28069546969698</v>
      </c>
      <c r="I55" s="15">
        <f>'SlimLine Vertical D'!I55*(1+Sumary!$C$20)</f>
        <v>124.80863141774891</v>
      </c>
      <c r="J55" s="15">
        <f>'SlimLine Vertical D'!J55*(1+Sumary!$C$20)</f>
        <v>139.33656736580087</v>
      </c>
      <c r="K55" s="15">
        <f>'SlimLine Vertical D'!K55*(1+Sumary!$C$20)</f>
        <v>145.99444173593076</v>
      </c>
      <c r="L55" s="15">
        <f>'SlimLine Vertical D'!L55*(1+Sumary!$C$20)</f>
        <v>159.7577494761905</v>
      </c>
      <c r="M55" s="15">
        <f>'SlimLine Vertical D'!M55*(1+Sumary!$C$20)</f>
        <v>164.12173922294375</v>
      </c>
    </row>
    <row r="56" spans="1:42" ht="20.100000000000001" customHeight="1" x14ac:dyDescent="0.2">
      <c r="A56" s="13">
        <f>[21]Sumary!Q16</f>
        <v>2.4</v>
      </c>
      <c r="B56" s="14">
        <f>[21]Sumary!R16</f>
        <v>94.488188976377955</v>
      </c>
      <c r="C56" s="15">
        <f>'SlimLine Vertical D'!C56*(1+Sumary!$C$20)</f>
        <v>43.248174632034633</v>
      </c>
      <c r="D56" s="15">
        <f>'SlimLine Vertical D'!D56*(1+Sumary!$C$20)</f>
        <v>61.098245281385282</v>
      </c>
      <c r="E56" s="15">
        <f>'SlimLine Vertical D'!E56*(1+Sumary!$C$20)</f>
        <v>78.94831593073593</v>
      </c>
      <c r="F56" s="15">
        <f>'SlimLine Vertical D'!F56*(1+Sumary!$C$20)</f>
        <v>98.059276580086575</v>
      </c>
      <c r="G56" s="15">
        <f>'SlimLine Vertical D'!G56*(1+Sumary!$C$20)</f>
        <v>115.90934722943723</v>
      </c>
      <c r="H56" s="15">
        <f>'SlimLine Vertical D'!H56*(1+Sumary!$C$20)</f>
        <v>127.28811365151512</v>
      </c>
      <c r="I56" s="15">
        <f>'SlimLine Vertical D'!I56*(1+Sumary!$C$20)</f>
        <v>144.24568076839827</v>
      </c>
      <c r="J56" s="15">
        <f>'SlimLine Vertical D'!J56*(1+Sumary!$C$20)</f>
        <v>161.20324788528137</v>
      </c>
      <c r="K56" s="15">
        <f>'SlimLine Vertical D'!K56*(1+Sumary!$C$20)</f>
        <v>169.01200017748917</v>
      </c>
      <c r="L56" s="15">
        <f>'SlimLine Vertical D'!L56*(1+Sumary!$C$20)</f>
        <v>185.07706376190475</v>
      </c>
      <c r="M56" s="15">
        <f>'SlimLine Vertical D'!M56*(1+Sumary!$C$20)</f>
        <v>190.20830545670998</v>
      </c>
    </row>
    <row r="57" spans="1:42" ht="20.100000000000001" customHeight="1" x14ac:dyDescent="0.2">
      <c r="A57" s="13">
        <f>[21]Sumary!Q17</f>
        <v>2.8</v>
      </c>
      <c r="B57" s="14">
        <f>[21]Sumary!R17</f>
        <v>110.23622047244095</v>
      </c>
      <c r="C57" s="15">
        <f>'SlimLine Vertical D'!C57*(1+Sumary!$C$20)</f>
        <v>48.363187619047629</v>
      </c>
      <c r="D57" s="15">
        <f>'SlimLine Vertical D'!D57*(1+Sumary!$C$20)</f>
        <v>68.770764761904758</v>
      </c>
      <c r="E57" s="15">
        <f>'SlimLine Vertical D'!E57*(1+Sumary!$C$20)</f>
        <v>89.178341904761893</v>
      </c>
      <c r="F57" s="15">
        <f>'SlimLine Vertical D'!F57*(1+Sumary!$C$20)</f>
        <v>110.84680904761903</v>
      </c>
      <c r="G57" s="15">
        <f>'SlimLine Vertical D'!G57*(1+Sumary!$C$20)</f>
        <v>131.25438619047617</v>
      </c>
      <c r="H57" s="15">
        <f>'SlimLine Vertical D'!H57*(1+Sumary!$C$20)</f>
        <v>144.29553183333331</v>
      </c>
      <c r="I57" s="15">
        <f>'SlimLine Vertical D'!I57*(1+Sumary!$C$20)</f>
        <v>163.68273011904762</v>
      </c>
      <c r="J57" s="15">
        <f>'SlimLine Vertical D'!J57*(1+Sumary!$C$20)</f>
        <v>183.0699284047619</v>
      </c>
      <c r="K57" s="15">
        <f>'SlimLine Vertical D'!K57*(1+Sumary!$C$20)</f>
        <v>192.02955861904763</v>
      </c>
      <c r="L57" s="15">
        <f>'SlimLine Vertical D'!L57*(1+Sumary!$C$20)</f>
        <v>210.39637804761907</v>
      </c>
      <c r="M57" s="15">
        <f>'SlimLine Vertical D'!M57*(1+Sumary!$C$20)</f>
        <v>216.29487169047619</v>
      </c>
    </row>
    <row r="58" spans="1:42" ht="20.100000000000001" customHeight="1" x14ac:dyDescent="0.2">
      <c r="A58" s="13">
        <f>[21]Sumary!Q18</f>
        <v>3.2</v>
      </c>
      <c r="B58" s="14">
        <f>[21]Sumary!R18</f>
        <v>125.98425196850394</v>
      </c>
      <c r="C58" s="15">
        <f>'SlimLine Vertical D'!C58*(1+Sumary!$C$20)</f>
        <v>53.478200606060618</v>
      </c>
      <c r="D58" s="15">
        <f>'SlimLine Vertical D'!D58*(1+Sumary!$C$20)</f>
        <v>76.443284242424241</v>
      </c>
      <c r="E58" s="15">
        <f>'SlimLine Vertical D'!E58*(1+Sumary!$C$20)</f>
        <v>99.408367878787885</v>
      </c>
      <c r="F58" s="15">
        <f>'SlimLine Vertical D'!F58*(1+Sumary!$C$20)</f>
        <v>123.63434151515152</v>
      </c>
      <c r="G58" s="15">
        <f>'SlimLine Vertical D'!G58*(1+Sumary!$C$20)</f>
        <v>146.59942515151513</v>
      </c>
      <c r="H58" s="15">
        <f>'SlimLine Vertical D'!H58*(1+Sumary!$C$20)</f>
        <v>161.30295001515151</v>
      </c>
      <c r="I58" s="15">
        <f>'SlimLine Vertical D'!I58*(1+Sumary!$C$20)</f>
        <v>183.11977946969699</v>
      </c>
      <c r="J58" s="15">
        <f>'SlimLine Vertical D'!J58*(1+Sumary!$C$20)</f>
        <v>204.93660892424245</v>
      </c>
      <c r="K58" s="15">
        <f>'SlimLine Vertical D'!K58*(1+Sumary!$C$20)</f>
        <v>215.04711706060607</v>
      </c>
      <c r="L58" s="15">
        <f>'SlimLine Vertical D'!L58*(1+Sumary!$C$20)</f>
        <v>235.71569233333332</v>
      </c>
      <c r="M58" s="15">
        <f>'SlimLine Vertical D'!M58*(1+Sumary!$C$20)</f>
        <v>242.38143792424242</v>
      </c>
    </row>
    <row r="59" spans="1:42" ht="20.100000000000001" customHeight="1" x14ac:dyDescent="0.2">
      <c r="A59" s="17">
        <f>[21]Sumary!Q19</f>
        <v>3.6</v>
      </c>
      <c r="B59" s="18">
        <f>[21]Sumary!R19</f>
        <v>141.73228346456693</v>
      </c>
      <c r="C59" s="15">
        <f>'SlimLine Vertical D'!C59*(1+Sumary!$C$20)</f>
        <v>58.593213593073592</v>
      </c>
      <c r="D59" s="15">
        <f>'SlimLine Vertical D'!D59*(1+Sumary!$C$20)</f>
        <v>84.115803722943724</v>
      </c>
      <c r="E59" s="15">
        <f>'SlimLine Vertical D'!E59*(1+Sumary!$C$20)</f>
        <v>109.63839385281385</v>
      </c>
      <c r="F59" s="15">
        <f>'SlimLine Vertical D'!F59*(1+Sumary!$C$20)</f>
        <v>136.42187398268399</v>
      </c>
      <c r="G59" s="15">
        <f>'SlimLine Vertical D'!G59*(1+Sumary!$C$20)</f>
        <v>161.94446411255413</v>
      </c>
      <c r="H59" s="15">
        <f>'SlimLine Vertical D'!H59*(1+Sumary!$C$20)</f>
        <v>178.31036819696965</v>
      </c>
      <c r="I59" s="15">
        <f>'SlimLine Vertical D'!I59*(1+Sumary!$C$20)</f>
        <v>202.55682882034631</v>
      </c>
      <c r="J59" s="15">
        <f>'SlimLine Vertical D'!J59*(1+Sumary!$C$20)</f>
        <v>226.80328944372297</v>
      </c>
      <c r="K59" s="15">
        <f>'SlimLine Vertical D'!K59*(1+Sumary!$C$20)</f>
        <v>238.06467550216456</v>
      </c>
      <c r="L59" s="15">
        <f>'SlimLine Vertical D'!L59*(1+Sumary!$C$20)</f>
        <v>261.03500661904758</v>
      </c>
      <c r="M59" s="15">
        <f>'SlimLine Vertical D'!M59*(1+Sumary!$C$20)</f>
        <v>268.46800415800863</v>
      </c>
    </row>
    <row r="60" spans="1:42" ht="20.100000000000001" customHeight="1" x14ac:dyDescent="0.2">
      <c r="A60" s="17">
        <f>[21]Sumary!Q20</f>
        <v>4</v>
      </c>
      <c r="B60" s="18">
        <f>[21]Sumary!R20</f>
        <v>157.48031496062993</v>
      </c>
      <c r="C60" s="15">
        <f>'SlimLine Vertical D'!C60*(1+Sumary!$C$20)</f>
        <v>63.708226580086581</v>
      </c>
      <c r="D60" s="15">
        <f>'SlimLine Vertical D'!D60*(1+Sumary!$C$20)</f>
        <v>91.788323203463193</v>
      </c>
      <c r="E60" s="15">
        <f>'SlimLine Vertical D'!E60*(1+Sumary!$C$20)</f>
        <v>119.8684198268398</v>
      </c>
      <c r="F60" s="15">
        <f>'SlimLine Vertical D'!F60*(1+Sumary!$C$20)</f>
        <v>149.20940645021645</v>
      </c>
      <c r="G60" s="15">
        <f>'SlimLine Vertical D'!G60*(1+Sumary!$C$20)</f>
        <v>177.28950307359307</v>
      </c>
      <c r="H60" s="15">
        <f>'SlimLine Vertical D'!H60*(1+Sumary!$C$20)</f>
        <v>195.31778637878784</v>
      </c>
      <c r="I60" s="15">
        <f>'SlimLine Vertical D'!I60*(1+Sumary!$C$20)</f>
        <v>221.99387817099563</v>
      </c>
      <c r="J60" s="15">
        <f>'SlimLine Vertical D'!J60*(1+Sumary!$C$20)</f>
        <v>248.6699699632035</v>
      </c>
      <c r="K60" s="15">
        <f>'SlimLine Vertical D'!K60*(1+Sumary!$C$20)</f>
        <v>261.08223394372288</v>
      </c>
      <c r="L60" s="15">
        <f>'SlimLine Vertical D'!L60*(1+Sumary!$C$20)</f>
        <v>286.35432090476183</v>
      </c>
      <c r="M60" s="15">
        <f>'SlimLine Vertical D'!M60*(1+Sumary!$C$20)</f>
        <v>294.5545703917748</v>
      </c>
    </row>
    <row r="61" spans="1:42" ht="20.100000000000001" customHeight="1" x14ac:dyDescent="0.2">
      <c r="A61" s="1" t="s">
        <v>7</v>
      </c>
    </row>
    <row r="62" spans="1:42" ht="20.100000000000001" customHeight="1" x14ac:dyDescent="0.2">
      <c r="A62" s="5" t="s">
        <v>1</v>
      </c>
      <c r="B62" s="6"/>
      <c r="C62" s="7">
        <f>[21]Sumary!S10</f>
        <v>0.8</v>
      </c>
      <c r="D62" s="24">
        <f>[21]Sumary!T10</f>
        <v>1.2</v>
      </c>
      <c r="E62" s="24">
        <f>[21]Sumary!U10</f>
        <v>1.6</v>
      </c>
      <c r="F62" s="24">
        <f>[21]Sumary!V10</f>
        <v>2</v>
      </c>
      <c r="G62" s="24">
        <f>[21]Sumary!W10</f>
        <v>2.4</v>
      </c>
      <c r="H62" s="25">
        <f>[21]Sumary!X10</f>
        <v>2.8</v>
      </c>
      <c r="I62" s="25">
        <f>[21]Sumary!Y10</f>
        <v>3.2</v>
      </c>
      <c r="J62" s="25">
        <f>[21]Sumary!Z10</f>
        <v>3.6</v>
      </c>
      <c r="K62" s="25">
        <f>[21]Sumary!AA10</f>
        <v>4</v>
      </c>
      <c r="L62" s="25">
        <f>[21]Sumary!AB10</f>
        <v>4.4000000000000004</v>
      </c>
      <c r="M62" s="438">
        <f>[21]Sumary!AC10</f>
        <v>4.8</v>
      </c>
    </row>
    <row r="63" spans="1:42" ht="20.100000000000001" customHeight="1" x14ac:dyDescent="0.2">
      <c r="A63" s="9"/>
      <c r="B63" s="10" t="s">
        <v>2</v>
      </c>
      <c r="C63" s="32">
        <f>[21]Sumary!S11</f>
        <v>31.496062992125985</v>
      </c>
      <c r="D63" s="29">
        <f>[21]Sumary!T11</f>
        <v>47.244094488188978</v>
      </c>
      <c r="E63" s="29">
        <f>[21]Sumary!U11</f>
        <v>62.99212598425197</v>
      </c>
      <c r="F63" s="29">
        <f>[21]Sumary!V11</f>
        <v>78.740157480314963</v>
      </c>
      <c r="G63" s="29">
        <f>[21]Sumary!W11</f>
        <v>94.488188976377955</v>
      </c>
      <c r="H63" s="30">
        <f>[21]Sumary!X11</f>
        <v>110.23622047244095</v>
      </c>
      <c r="I63" s="30">
        <f>[21]Sumary!Y11</f>
        <v>125.98425196850394</v>
      </c>
      <c r="J63" s="30">
        <f>[21]Sumary!Z11</f>
        <v>141.73228346456693</v>
      </c>
      <c r="K63" s="30">
        <f>[21]Sumary!AA11</f>
        <v>157.48031496062993</v>
      </c>
      <c r="L63" s="30">
        <f>[21]Sumary!AB11</f>
        <v>173.22834645669292</v>
      </c>
      <c r="M63" s="440">
        <f>[21]Sumary!AC11</f>
        <v>188.97637795275591</v>
      </c>
    </row>
    <row r="64" spans="1:42" ht="20.100000000000001" customHeight="1" x14ac:dyDescent="0.2">
      <c r="A64" s="13">
        <f>[21]Sumary!Q12</f>
        <v>0.8</v>
      </c>
      <c r="B64" s="14">
        <f>[21]Sumary!R12</f>
        <v>31.496062992125985</v>
      </c>
      <c r="C64" s="15">
        <f>'SlimLine Vertical D'!C64*(1+Sumary!$C$20)</f>
        <v>25.250186320346323</v>
      </c>
      <c r="D64" s="15">
        <f>'SlimLine Vertical D'!D64*(1+Sumary!$C$20)</f>
        <v>34.101262813852813</v>
      </c>
      <c r="E64" s="15">
        <f>'SlimLine Vertical D'!E64*(1+Sumary!$C$20)</f>
        <v>42.952339307359317</v>
      </c>
      <c r="F64" s="15">
        <f>'SlimLine Vertical D'!F64*(1+Sumary!$C$20)</f>
        <v>53.06430580086581</v>
      </c>
      <c r="G64" s="15">
        <f>'SlimLine Vertical D'!G64*(1+Sumary!$C$20)</f>
        <v>61.915382294372286</v>
      </c>
      <c r="H64" s="15">
        <f>'SlimLine Vertical D'!H64*(1+Sumary!$C$20)</f>
        <v>67.444802515151508</v>
      </c>
      <c r="I64" s="15">
        <f>'SlimLine Vertical D'!I64*(1+Sumary!$C$20)</f>
        <v>75.85332518398269</v>
      </c>
      <c r="J64" s="15">
        <f>'SlimLine Vertical D'!J64*(1+Sumary!$C$20)</f>
        <v>84.261847852813858</v>
      </c>
      <c r="K64" s="15">
        <f>'SlimLine Vertical D'!K64*(1+Sumary!$C$20)</f>
        <v>88.021052774891785</v>
      </c>
      <c r="L64" s="15">
        <f>'SlimLine Vertical D'!L64*(1+Sumary!$C$20)</f>
        <v>95.987021619047638</v>
      </c>
      <c r="M64" s="15">
        <f>'SlimLine Vertical D'!M64*(1+Sumary!$C$20)</f>
        <v>98.41856506709955</v>
      </c>
    </row>
    <row r="65" spans="1:13" ht="20.100000000000001" customHeight="1" x14ac:dyDescent="0.2">
      <c r="A65" s="13">
        <f>[21]Sumary!Q13</f>
        <v>1.2</v>
      </c>
      <c r="B65" s="14">
        <f>[21]Sumary!R13</f>
        <v>47.244094488188978</v>
      </c>
      <c r="C65" s="15">
        <f>'SlimLine Vertical D'!C65*(1+Sumary!$C$20)</f>
        <v>31.465562943722944</v>
      </c>
      <c r="D65" s="15">
        <f>'SlimLine Vertical D'!D65*(1+Sumary!$C$20)</f>
        <v>43.424327748917754</v>
      </c>
      <c r="E65" s="15">
        <f>'SlimLine Vertical D'!E65*(1+Sumary!$C$20)</f>
        <v>55.383092554112551</v>
      </c>
      <c r="F65" s="15">
        <f>'SlimLine Vertical D'!F65*(1+Sumary!$C$20)</f>
        <v>68.602747359307358</v>
      </c>
      <c r="G65" s="15">
        <f>'SlimLine Vertical D'!G65*(1+Sumary!$C$20)</f>
        <v>80.561512164502147</v>
      </c>
      <c r="H65" s="15">
        <f>'SlimLine Vertical D'!H65*(1+Sumary!$C$20)</f>
        <v>88.11092978787876</v>
      </c>
      <c r="I65" s="15">
        <f>'SlimLine Vertical D'!I65*(1+Sumary!$C$20)</f>
        <v>99.471756352813841</v>
      </c>
      <c r="J65" s="15">
        <f>'SlimLine Vertical D'!J65*(1+Sumary!$C$20)</f>
        <v>110.83258291774891</v>
      </c>
      <c r="K65" s="15">
        <f>'SlimLine Vertical D'!K65*(1+Sumary!$C$20)</f>
        <v>115.99024758008657</v>
      </c>
      <c r="L65" s="15">
        <f>'SlimLine Vertical D'!L65*(1+Sumary!$C$20)</f>
        <v>126.7531359047619</v>
      </c>
      <c r="M65" s="15">
        <f>'SlimLine Vertical D'!M65*(1+Sumary!$C$20)</f>
        <v>130.11698584632035</v>
      </c>
    </row>
    <row r="66" spans="1:13" ht="20.100000000000001" customHeight="1" x14ac:dyDescent="0.2">
      <c r="A66" s="13">
        <f>[21]Sumary!Q14</f>
        <v>1.6</v>
      </c>
      <c r="B66" s="14">
        <f>[21]Sumary!R14</f>
        <v>62.99212598425197</v>
      </c>
      <c r="C66" s="15">
        <f>'SlimLine Vertical D'!C66*(1+Sumary!$C$20)</f>
        <v>37.680939567099571</v>
      </c>
      <c r="D66" s="15">
        <f>'SlimLine Vertical D'!D66*(1+Sumary!$C$20)</f>
        <v>52.747392683982689</v>
      </c>
      <c r="E66" s="15">
        <f>'SlimLine Vertical D'!E66*(1+Sumary!$C$20)</f>
        <v>67.813845800865806</v>
      </c>
      <c r="F66" s="15">
        <f>'SlimLine Vertical D'!F66*(1+Sumary!$C$20)</f>
        <v>84.14118891774892</v>
      </c>
      <c r="G66" s="15">
        <f>'SlimLine Vertical D'!G66*(1+Sumary!$C$20)</f>
        <v>99.20764203463203</v>
      </c>
      <c r="H66" s="15">
        <f>'SlimLine Vertical D'!H66*(1+Sumary!$C$20)</f>
        <v>108.77705706060604</v>
      </c>
      <c r="I66" s="15">
        <f>'SlimLine Vertical D'!I66*(1+Sumary!$C$20)</f>
        <v>123.09018752164501</v>
      </c>
      <c r="J66" s="15">
        <f>'SlimLine Vertical D'!J66*(1+Sumary!$C$20)</f>
        <v>137.40331798268403</v>
      </c>
      <c r="K66" s="15">
        <f>'SlimLine Vertical D'!K66*(1+Sumary!$C$20)</f>
        <v>143.95944238528139</v>
      </c>
      <c r="L66" s="15">
        <f>'SlimLine Vertical D'!L66*(1+Sumary!$C$20)</f>
        <v>157.51925019047621</v>
      </c>
      <c r="M66" s="15">
        <f>'SlimLine Vertical D'!M66*(1+Sumary!$C$20)</f>
        <v>161.81540662554116</v>
      </c>
    </row>
    <row r="67" spans="1:13" ht="20.100000000000001" customHeight="1" x14ac:dyDescent="0.2">
      <c r="A67" s="13">
        <f>[21]Sumary!Q15</f>
        <v>2</v>
      </c>
      <c r="B67" s="14">
        <f>[21]Sumary!R15</f>
        <v>78.740157480314963</v>
      </c>
      <c r="C67" s="15">
        <f>'SlimLine Vertical D'!C67*(1+Sumary!$C$20)</f>
        <v>43.896316190476192</v>
      </c>
      <c r="D67" s="15">
        <f>'SlimLine Vertical D'!D67*(1+Sumary!$C$20)</f>
        <v>62.070457619047623</v>
      </c>
      <c r="E67" s="15">
        <f>'SlimLine Vertical D'!E67*(1+Sumary!$C$20)</f>
        <v>80.244599047619047</v>
      </c>
      <c r="F67" s="15">
        <f>'SlimLine Vertical D'!F67*(1+Sumary!$C$20)</f>
        <v>99.679630476190468</v>
      </c>
      <c r="G67" s="15">
        <f>'SlimLine Vertical D'!G67*(1+Sumary!$C$20)</f>
        <v>117.8537719047619</v>
      </c>
      <c r="H67" s="15">
        <f>'SlimLine Vertical D'!H67*(1+Sumary!$C$20)</f>
        <v>129.44318433333336</v>
      </c>
      <c r="I67" s="15">
        <f>'SlimLine Vertical D'!I67*(1+Sumary!$C$20)</f>
        <v>146.70861869047621</v>
      </c>
      <c r="J67" s="15">
        <f>'SlimLine Vertical D'!J67*(1+Sumary!$C$20)</f>
        <v>163.97405304761907</v>
      </c>
      <c r="K67" s="15">
        <f>'SlimLine Vertical D'!K67*(1+Sumary!$C$20)</f>
        <v>171.92863719047619</v>
      </c>
      <c r="L67" s="15">
        <f>'SlimLine Vertical D'!L67*(1+Sumary!$C$20)</f>
        <v>188.28536447619052</v>
      </c>
      <c r="M67" s="15">
        <f>'SlimLine Vertical D'!M67*(1+Sumary!$C$20)</f>
        <v>193.51382740476191</v>
      </c>
    </row>
    <row r="68" spans="1:13" ht="20.100000000000001" customHeight="1" x14ac:dyDescent="0.2">
      <c r="A68" s="13">
        <f>[21]Sumary!Q16</f>
        <v>2.4</v>
      </c>
      <c r="B68" s="14">
        <f>[21]Sumary!R16</f>
        <v>94.488188976377955</v>
      </c>
      <c r="C68" s="15">
        <f>'SlimLine Vertical D'!C68*(1+Sumary!$C$20)</f>
        <v>50.111692813852819</v>
      </c>
      <c r="D68" s="15">
        <f>'SlimLine Vertical D'!D68*(1+Sumary!$C$20)</f>
        <v>71.393522554112565</v>
      </c>
      <c r="E68" s="15">
        <f>'SlimLine Vertical D'!E68*(1+Sumary!$C$20)</f>
        <v>92.675352294372288</v>
      </c>
      <c r="F68" s="15">
        <f>'SlimLine Vertical D'!F68*(1+Sumary!$C$20)</f>
        <v>115.21807203463202</v>
      </c>
      <c r="G68" s="15">
        <f>'SlimLine Vertical D'!G68*(1+Sumary!$C$20)</f>
        <v>136.49990177489178</v>
      </c>
      <c r="H68" s="15">
        <f>'SlimLine Vertical D'!H68*(1+Sumary!$C$20)</f>
        <v>150.1093116060606</v>
      </c>
      <c r="I68" s="15">
        <f>'SlimLine Vertical D'!I68*(1+Sumary!$C$20)</f>
        <v>170.32704985930735</v>
      </c>
      <c r="J68" s="15">
        <f>'SlimLine Vertical D'!J68*(1+Sumary!$C$20)</f>
        <v>190.54478811255416</v>
      </c>
      <c r="K68" s="15">
        <f>'SlimLine Vertical D'!K68*(1+Sumary!$C$20)</f>
        <v>199.897831995671</v>
      </c>
      <c r="L68" s="15">
        <f>'SlimLine Vertical D'!L68*(1+Sumary!$C$20)</f>
        <v>219.0514787619048</v>
      </c>
      <c r="M68" s="15">
        <f>'SlimLine Vertical D'!M68*(1+Sumary!$C$20)</f>
        <v>225.21224818398272</v>
      </c>
    </row>
    <row r="69" spans="1:13" ht="20.100000000000001" customHeight="1" x14ac:dyDescent="0.2">
      <c r="A69" s="13">
        <f>[21]Sumary!Q17</f>
        <v>2.8</v>
      </c>
      <c r="B69" s="14">
        <f>[21]Sumary!R17</f>
        <v>110.23622047244095</v>
      </c>
      <c r="C69" s="15">
        <f>'SlimLine Vertical D'!C69*(1+Sumary!$C$20)</f>
        <v>56.327069437229447</v>
      </c>
      <c r="D69" s="15">
        <f>'SlimLine Vertical D'!D69*(1+Sumary!$C$20)</f>
        <v>80.716587489177499</v>
      </c>
      <c r="E69" s="15">
        <f>'SlimLine Vertical D'!E69*(1+Sumary!$C$20)</f>
        <v>105.10610554112553</v>
      </c>
      <c r="F69" s="15">
        <f>'SlimLine Vertical D'!F69*(1+Sumary!$C$20)</f>
        <v>130.75651359307361</v>
      </c>
      <c r="G69" s="15">
        <f>'SlimLine Vertical D'!G69*(1+Sumary!$C$20)</f>
        <v>155.14603164502165</v>
      </c>
      <c r="H69" s="15">
        <f>'SlimLine Vertical D'!H69*(1+Sumary!$C$20)</f>
        <v>170.77543887878787</v>
      </c>
      <c r="I69" s="15">
        <f>'SlimLine Vertical D'!I69*(1+Sumary!$C$20)</f>
        <v>193.94548102813854</v>
      </c>
      <c r="J69" s="15">
        <f>'SlimLine Vertical D'!J69*(1+Sumary!$C$20)</f>
        <v>217.11552317748917</v>
      </c>
      <c r="K69" s="15">
        <f>'SlimLine Vertical D'!K69*(1+Sumary!$C$20)</f>
        <v>227.86702680086583</v>
      </c>
      <c r="L69" s="15">
        <f>'SlimLine Vertical D'!L69*(1+Sumary!$C$20)</f>
        <v>249.81759304761908</v>
      </c>
      <c r="M69" s="15">
        <f>'SlimLine Vertical D'!M69*(1+Sumary!$C$20)</f>
        <v>256.91066896320342</v>
      </c>
    </row>
    <row r="70" spans="1:13" ht="20.100000000000001" customHeight="1" x14ac:dyDescent="0.2">
      <c r="A70" s="13">
        <f>[21]Sumary!Q18</f>
        <v>3.2</v>
      </c>
      <c r="B70" s="14">
        <f>[21]Sumary!R18</f>
        <v>125.98425196850394</v>
      </c>
      <c r="C70" s="15">
        <f>'SlimLine Vertical D'!C70*(1+Sumary!$C$20)</f>
        <v>62.542446060606075</v>
      </c>
      <c r="D70" s="15">
        <f>'SlimLine Vertical D'!D70*(1+Sumary!$C$20)</f>
        <v>90.039652424242419</v>
      </c>
      <c r="E70" s="15">
        <f>'SlimLine Vertical D'!E70*(1+Sumary!$C$20)</f>
        <v>117.5368587878788</v>
      </c>
      <c r="F70" s="15">
        <f>'SlimLine Vertical D'!F70*(1+Sumary!$C$20)</f>
        <v>146.29495515151518</v>
      </c>
      <c r="G70" s="15">
        <f>'SlimLine Vertical D'!G70*(1+Sumary!$C$20)</f>
        <v>173.79216151515152</v>
      </c>
      <c r="H70" s="15">
        <f>'SlimLine Vertical D'!H70*(1+Sumary!$C$20)</f>
        <v>191.44156615151516</v>
      </c>
      <c r="I70" s="15">
        <f>'SlimLine Vertical D'!I70*(1+Sumary!$C$20)</f>
        <v>217.56391219696971</v>
      </c>
      <c r="J70" s="15">
        <f>'SlimLine Vertical D'!J70*(1+Sumary!$C$20)</f>
        <v>243.68625824242429</v>
      </c>
      <c r="K70" s="15">
        <f>'SlimLine Vertical D'!K70*(1+Sumary!$C$20)</f>
        <v>255.83622160606066</v>
      </c>
      <c r="L70" s="15">
        <f>'SlimLine Vertical D'!L70*(1+Sumary!$C$20)</f>
        <v>280.58370733333334</v>
      </c>
      <c r="M70" s="15">
        <f>'SlimLine Vertical D'!M70*(1+Sumary!$C$20)</f>
        <v>288.60908974242426</v>
      </c>
    </row>
    <row r="71" spans="1:13" ht="20.100000000000001" customHeight="1" x14ac:dyDescent="0.2">
      <c r="A71" s="17">
        <f>[21]Sumary!Q19</f>
        <v>3.6</v>
      </c>
      <c r="B71" s="18">
        <f>[21]Sumary!R19</f>
        <v>141.73228346456693</v>
      </c>
      <c r="C71" s="15">
        <f>'SlimLine Vertical D'!C71*(1+Sumary!$C$20)</f>
        <v>68.757822683982667</v>
      </c>
      <c r="D71" s="15">
        <f>'SlimLine Vertical D'!D71*(1+Sumary!$C$20)</f>
        <v>99.362717359307354</v>
      </c>
      <c r="E71" s="15">
        <f>'SlimLine Vertical D'!E71*(1+Sumary!$C$20)</f>
        <v>129.96761203463203</v>
      </c>
      <c r="F71" s="15">
        <f>'SlimLine Vertical D'!F71*(1+Sumary!$C$20)</f>
        <v>161.83339670995676</v>
      </c>
      <c r="G71" s="15">
        <f>'SlimLine Vertical D'!G71*(1+Sumary!$C$20)</f>
        <v>192.43829138528139</v>
      </c>
      <c r="H71" s="15">
        <f>'SlimLine Vertical D'!H71*(1+Sumary!$C$20)</f>
        <v>212.10769342424243</v>
      </c>
      <c r="I71" s="15">
        <f>'SlimLine Vertical D'!I71*(1+Sumary!$C$20)</f>
        <v>241.18234336580085</v>
      </c>
      <c r="J71" s="15">
        <f>'SlimLine Vertical D'!J71*(1+Sumary!$C$20)</f>
        <v>270.25699330735932</v>
      </c>
      <c r="K71" s="15">
        <f>'SlimLine Vertical D'!K71*(1+Sumary!$C$20)</f>
        <v>283.80541641125546</v>
      </c>
      <c r="L71" s="15">
        <f>'SlimLine Vertical D'!L71*(1+Sumary!$C$20)</f>
        <v>311.34982161904765</v>
      </c>
      <c r="M71" s="15">
        <f>'SlimLine Vertical D'!M71*(1+Sumary!$C$20)</f>
        <v>320.30751052164499</v>
      </c>
    </row>
    <row r="72" spans="1:13" ht="20.100000000000001" customHeight="1" x14ac:dyDescent="0.2">
      <c r="A72" s="17">
        <f>[21]Sumary!Q20</f>
        <v>4</v>
      </c>
      <c r="B72" s="18">
        <f>[21]Sumary!R20</f>
        <v>157.48031496062993</v>
      </c>
      <c r="C72" s="15">
        <f>'SlimLine Vertical D'!C72*(1+Sumary!$C$20)</f>
        <v>74.973199307359295</v>
      </c>
      <c r="D72" s="15">
        <f>'SlimLine Vertical D'!D72*(1+Sumary!$C$20)</f>
        <v>108.68578229437229</v>
      </c>
      <c r="E72" s="15">
        <f>'SlimLine Vertical D'!E72*(1+Sumary!$C$20)</f>
        <v>142.39836528138528</v>
      </c>
      <c r="F72" s="15">
        <f>'SlimLine Vertical D'!F72*(1+Sumary!$C$20)</f>
        <v>177.37183826839831</v>
      </c>
      <c r="G72" s="15">
        <f>'SlimLine Vertical D'!G72*(1+Sumary!$C$20)</f>
        <v>211.08442125541123</v>
      </c>
      <c r="H72" s="15">
        <f>'SlimLine Vertical D'!H72*(1+Sumary!$C$20)</f>
        <v>232.77382069696966</v>
      </c>
      <c r="I72" s="15">
        <f>'SlimLine Vertical D'!I72*(1+Sumary!$C$20)</f>
        <v>264.80077453463196</v>
      </c>
      <c r="J72" s="15">
        <f>'SlimLine Vertical D'!J72*(1+Sumary!$C$20)</f>
        <v>296.82772837229442</v>
      </c>
      <c r="K72" s="15">
        <f>'SlimLine Vertical D'!K72*(1+Sumary!$C$20)</f>
        <v>311.77461121645024</v>
      </c>
      <c r="L72" s="15">
        <f>'SlimLine Vertical D'!L72*(1+Sumary!$C$20)</f>
        <v>342.1159359047619</v>
      </c>
      <c r="M72" s="15">
        <f>'SlimLine Vertical D'!M72*(1+Sumary!$C$20)</f>
        <v>352.00593130086571</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[21]Sumary!S10</f>
        <v>0.8</v>
      </c>
      <c r="D74" s="24">
        <f>[21]Sumary!T10</f>
        <v>1.2</v>
      </c>
      <c r="E74" s="24">
        <f>[21]Sumary!U10</f>
        <v>1.6</v>
      </c>
      <c r="F74" s="24">
        <f>[21]Sumary!V10</f>
        <v>2</v>
      </c>
      <c r="G74" s="24">
        <f>[21]Sumary!W10</f>
        <v>2.4</v>
      </c>
      <c r="H74" s="25">
        <f>[21]Sumary!X10</f>
        <v>2.8</v>
      </c>
      <c r="I74" s="25">
        <f>[21]Sumary!Y10</f>
        <v>3.2</v>
      </c>
      <c r="J74" s="25">
        <f>[21]Sumary!Z10</f>
        <v>3.6</v>
      </c>
      <c r="K74" s="25">
        <f>[21]Sumary!AA10</f>
        <v>4</v>
      </c>
      <c r="L74" s="25">
        <f>[21]Sumary!AB10</f>
        <v>4.4000000000000004</v>
      </c>
      <c r="M74" s="438">
        <f>[21]Sumary!AC10</f>
        <v>4.8</v>
      </c>
    </row>
    <row r="75" spans="1:13" ht="20.100000000000001" customHeight="1" x14ac:dyDescent="0.2">
      <c r="A75" s="9"/>
      <c r="B75" s="26" t="s">
        <v>2</v>
      </c>
      <c r="C75" s="29">
        <f>[21]Sumary!S11</f>
        <v>31.496062992125985</v>
      </c>
      <c r="D75" s="29">
        <f>[21]Sumary!T11</f>
        <v>47.244094488188978</v>
      </c>
      <c r="E75" s="29">
        <f>[21]Sumary!U11</f>
        <v>62.99212598425197</v>
      </c>
      <c r="F75" s="29">
        <f>[21]Sumary!V11</f>
        <v>78.740157480314963</v>
      </c>
      <c r="G75" s="29">
        <f>[21]Sumary!W11</f>
        <v>94.488188976377955</v>
      </c>
      <c r="H75" s="30">
        <f>[21]Sumary!X11</f>
        <v>110.23622047244095</v>
      </c>
      <c r="I75" s="30">
        <f>[21]Sumary!Y11</f>
        <v>125.98425196850394</v>
      </c>
      <c r="J75" s="30">
        <f>[21]Sumary!Z11</f>
        <v>141.73228346456693</v>
      </c>
      <c r="K75" s="30">
        <f>[21]Sumary!AA11</f>
        <v>157.48031496062993</v>
      </c>
      <c r="L75" s="30">
        <f>[21]Sumary!AB11</f>
        <v>173.22834645669292</v>
      </c>
      <c r="M75" s="440">
        <f>[21]Sumary!AC11</f>
        <v>188.97637795275591</v>
      </c>
    </row>
    <row r="76" spans="1:13" ht="20.100000000000001" customHeight="1" x14ac:dyDescent="0.2">
      <c r="A76" s="13">
        <f>[21]Sumary!Q12</f>
        <v>0.8</v>
      </c>
      <c r="B76" s="14">
        <f>[21]Sumary!R12</f>
        <v>31.496062992125985</v>
      </c>
      <c r="C76" s="15">
        <f>'SlimLine Vertical D'!C76*(1+Sumary!$C$20)</f>
        <v>27.151073333333336</v>
      </c>
      <c r="D76" s="15">
        <f>'SlimLine Vertical D'!D76*(1+Sumary!$C$20)</f>
        <v>36.952593333333333</v>
      </c>
      <c r="E76" s="15">
        <f>'SlimLine Vertical D'!E76*(1+Sumary!$C$20)</f>
        <v>46.754113333333336</v>
      </c>
      <c r="F76" s="15">
        <f>'SlimLine Vertical D'!F76*(1+Sumary!$C$20)</f>
        <v>57.816523333333343</v>
      </c>
      <c r="G76" s="15">
        <f>'SlimLine Vertical D'!G76*(1+Sumary!$C$20)</f>
        <v>67.618043333333318</v>
      </c>
      <c r="H76" s="15">
        <f>'SlimLine Vertical D'!H76*(1+Sumary!$C$20)</f>
        <v>73.765251833333309</v>
      </c>
      <c r="I76" s="15">
        <f>'SlimLine Vertical D'!I76*(1+Sumary!$C$20)</f>
        <v>83.076695833333332</v>
      </c>
      <c r="J76" s="15">
        <f>'SlimLine Vertical D'!J76*(1+Sumary!$C$20)</f>
        <v>92.388139833333327</v>
      </c>
      <c r="K76" s="15">
        <f>'SlimLine Vertical D'!K76*(1+Sumary!$C$20)</f>
        <v>96.575044333333338</v>
      </c>
      <c r="L76" s="15">
        <f>'SlimLine Vertical D'!L76*(1+Sumary!$C$20)</f>
        <v>105.39641233333332</v>
      </c>
      <c r="M76" s="15">
        <f>'SlimLine Vertical D'!M76*(1+Sumary!$C$20)</f>
        <v>108.11308883333331</v>
      </c>
    </row>
    <row r="77" spans="1:13" ht="20.100000000000001" customHeight="1" x14ac:dyDescent="0.2">
      <c r="A77" s="13">
        <f>[21]Sumary!Q13</f>
        <v>1.2</v>
      </c>
      <c r="B77" s="14">
        <f>[21]Sumary!R13</f>
        <v>47.244094488188978</v>
      </c>
      <c r="C77" s="15">
        <f>'SlimLine Vertical D'!C77*(1+Sumary!$C$20)</f>
        <v>34.216008398268393</v>
      </c>
      <c r="D77" s="15">
        <f>'SlimLine Vertical D'!D77*(1+Sumary!$C$20)</f>
        <v>47.549995930735925</v>
      </c>
      <c r="E77" s="15">
        <f>'SlimLine Vertical D'!E77*(1+Sumary!$C$20)</f>
        <v>60.883983463203457</v>
      </c>
      <c r="F77" s="15">
        <f>'SlimLine Vertical D'!F77*(1+Sumary!$C$20)</f>
        <v>75.478860995670985</v>
      </c>
      <c r="G77" s="15">
        <f>'SlimLine Vertical D'!G77*(1+Sumary!$C$20)</f>
        <v>88.812848528138503</v>
      </c>
      <c r="H77" s="15">
        <f>'SlimLine Vertical D'!H77*(1+Sumary!$C$20)</f>
        <v>97.256160924242408</v>
      </c>
      <c r="I77" s="15">
        <f>'SlimLine Vertical D'!I77*(1+Sumary!$C$20)</f>
        <v>109.92344908008657</v>
      </c>
      <c r="J77" s="15">
        <f>'SlimLine Vertical D'!J77*(1+Sumary!$C$20)</f>
        <v>122.59073723593072</v>
      </c>
      <c r="K77" s="15">
        <f>'SlimLine Vertical D'!K77*(1+Sumary!$C$20)</f>
        <v>128.36725212554111</v>
      </c>
      <c r="L77" s="15">
        <f>'SlimLine Vertical D'!L77*(1+Sumary!$C$20)</f>
        <v>140.36784090476192</v>
      </c>
      <c r="M77" s="15">
        <f>'SlimLine Vertical D'!M77*(1+Sumary!$C$20)</f>
        <v>144.14425766450213</v>
      </c>
    </row>
    <row r="78" spans="1:13" ht="20.100000000000001" customHeight="1" x14ac:dyDescent="0.2">
      <c r="A78" s="13">
        <f>[21]Sumary!Q14</f>
        <v>1.6</v>
      </c>
      <c r="B78" s="14">
        <f>[21]Sumary!R14</f>
        <v>62.99212598425197</v>
      </c>
      <c r="C78" s="15">
        <f>'SlimLine Vertical D'!C78*(1+Sumary!$C$20)</f>
        <v>41.280943463203464</v>
      </c>
      <c r="D78" s="15">
        <f>'SlimLine Vertical D'!D78*(1+Sumary!$C$20)</f>
        <v>58.147398528138531</v>
      </c>
      <c r="E78" s="15">
        <f>'SlimLine Vertical D'!E78*(1+Sumary!$C$20)</f>
        <v>75.013853593073591</v>
      </c>
      <c r="F78" s="15">
        <f>'SlimLine Vertical D'!F78*(1+Sumary!$C$20)</f>
        <v>93.141198658008662</v>
      </c>
      <c r="G78" s="15">
        <f>'SlimLine Vertical D'!G78*(1+Sumary!$C$20)</f>
        <v>110.00765372294372</v>
      </c>
      <c r="H78" s="15">
        <f>'SlimLine Vertical D'!H78*(1+Sumary!$C$20)</f>
        <v>120.74707001515149</v>
      </c>
      <c r="I78" s="15">
        <f>'SlimLine Vertical D'!I78*(1+Sumary!$C$20)</f>
        <v>136.77020232683984</v>
      </c>
      <c r="J78" s="15">
        <f>'SlimLine Vertical D'!J78*(1+Sumary!$C$20)</f>
        <v>152.79333463852817</v>
      </c>
      <c r="K78" s="15">
        <f>'SlimLine Vertical D'!K78*(1+Sumary!$C$20)</f>
        <v>160.15945991774893</v>
      </c>
      <c r="L78" s="15">
        <f>'SlimLine Vertical D'!L78*(1+Sumary!$C$20)</f>
        <v>175.33926947619048</v>
      </c>
      <c r="M78" s="15">
        <f>'SlimLine Vertical D'!M78*(1+Sumary!$C$20)</f>
        <v>180.17542649567102</v>
      </c>
    </row>
    <row r="79" spans="1:13" ht="20.100000000000001" customHeight="1" x14ac:dyDescent="0.2">
      <c r="A79" s="13">
        <f>[21]Sumary!Q15</f>
        <v>2</v>
      </c>
      <c r="B79" s="14">
        <f>[21]Sumary!R15</f>
        <v>78.740157480314963</v>
      </c>
      <c r="C79" s="15">
        <f>'SlimLine Vertical D'!C79*(1+Sumary!$C$20)</f>
        <v>48.345878528138535</v>
      </c>
      <c r="D79" s="15">
        <f>'SlimLine Vertical D'!D79*(1+Sumary!$C$20)</f>
        <v>68.74480112554113</v>
      </c>
      <c r="E79" s="15">
        <f>'SlimLine Vertical D'!E79*(1+Sumary!$C$20)</f>
        <v>89.143723722943719</v>
      </c>
      <c r="F79" s="15">
        <f>'SlimLine Vertical D'!F79*(1+Sumary!$C$20)</f>
        <v>110.80353632034631</v>
      </c>
      <c r="G79" s="15">
        <f>'SlimLine Vertical D'!G79*(1+Sumary!$C$20)</f>
        <v>131.20245891774891</v>
      </c>
      <c r="H79" s="15">
        <f>'SlimLine Vertical D'!H79*(1+Sumary!$C$20)</f>
        <v>144.23797910606061</v>
      </c>
      <c r="I79" s="15">
        <f>'SlimLine Vertical D'!I79*(1+Sumary!$C$20)</f>
        <v>163.61695557359306</v>
      </c>
      <c r="J79" s="15">
        <f>'SlimLine Vertical D'!J79*(1+Sumary!$C$20)</f>
        <v>182.99593204112557</v>
      </c>
      <c r="K79" s="15">
        <f>'SlimLine Vertical D'!K79*(1+Sumary!$C$20)</f>
        <v>191.95166770995672</v>
      </c>
      <c r="L79" s="15">
        <f>'SlimLine Vertical D'!L79*(1+Sumary!$C$20)</f>
        <v>210.3106980476191</v>
      </c>
      <c r="M79" s="15">
        <f>'SlimLine Vertical D'!M79*(1+Sumary!$C$20)</f>
        <v>216.20659532683982</v>
      </c>
    </row>
    <row r="80" spans="1:13" ht="20.100000000000001" customHeight="1" x14ac:dyDescent="0.2">
      <c r="A80" s="13">
        <f>[21]Sumary!Q16</f>
        <v>2.4</v>
      </c>
      <c r="B80" s="14">
        <f>[21]Sumary!R16</f>
        <v>94.488188976377955</v>
      </c>
      <c r="C80" s="15">
        <f>'SlimLine Vertical D'!C80*(1+Sumary!$C$20)</f>
        <v>55.410813593073598</v>
      </c>
      <c r="D80" s="15">
        <f>'SlimLine Vertical D'!D80*(1+Sumary!$C$20)</f>
        <v>79.342203722943722</v>
      </c>
      <c r="E80" s="15">
        <f>'SlimLine Vertical D'!E80*(1+Sumary!$C$20)</f>
        <v>103.27359385281385</v>
      </c>
      <c r="F80" s="15">
        <f>'SlimLine Vertical D'!F80*(1+Sumary!$C$20)</f>
        <v>128.465873982684</v>
      </c>
      <c r="G80" s="15">
        <f>'SlimLine Vertical D'!G80*(1+Sumary!$C$20)</f>
        <v>152.3972641125541</v>
      </c>
      <c r="H80" s="15">
        <f>'SlimLine Vertical D'!H80*(1+Sumary!$C$20)</f>
        <v>167.72888819696968</v>
      </c>
      <c r="I80" s="15">
        <f>'SlimLine Vertical D'!I80*(1+Sumary!$C$20)</f>
        <v>190.46370882034631</v>
      </c>
      <c r="J80" s="15">
        <f>'SlimLine Vertical D'!J80*(1+Sumary!$C$20)</f>
        <v>213.19852944372295</v>
      </c>
      <c r="K80" s="15">
        <f>'SlimLine Vertical D'!K80*(1+Sumary!$C$20)</f>
        <v>223.74387550216451</v>
      </c>
      <c r="L80" s="15">
        <f>'SlimLine Vertical D'!L80*(1+Sumary!$C$20)</f>
        <v>245.28212661904763</v>
      </c>
      <c r="M80" s="15">
        <f>'SlimLine Vertical D'!M80*(1+Sumary!$C$20)</f>
        <v>252.23776415800864</v>
      </c>
    </row>
    <row r="81" spans="1:13" ht="20.100000000000001" customHeight="1" x14ac:dyDescent="0.2">
      <c r="A81" s="13">
        <f>[21]Sumary!Q17</f>
        <v>2.8</v>
      </c>
      <c r="B81" s="14">
        <f>[21]Sumary!R17</f>
        <v>110.23622047244095</v>
      </c>
      <c r="C81" s="15">
        <f>'SlimLine Vertical D'!C81*(1+Sumary!$C$20)</f>
        <v>62.475748658008662</v>
      </c>
      <c r="D81" s="15">
        <f>'SlimLine Vertical D'!D81*(1+Sumary!$C$20)</f>
        <v>89.939606320346314</v>
      </c>
      <c r="E81" s="15">
        <f>'SlimLine Vertical D'!E81*(1+Sumary!$C$20)</f>
        <v>117.40346398268399</v>
      </c>
      <c r="F81" s="15">
        <f>'SlimLine Vertical D'!F81*(1+Sumary!$C$20)</f>
        <v>146.12821164502165</v>
      </c>
      <c r="G81" s="15">
        <f>'SlimLine Vertical D'!G81*(1+Sumary!$C$20)</f>
        <v>173.59206930735931</v>
      </c>
      <c r="H81" s="15">
        <f>'SlimLine Vertical D'!H81*(1+Sumary!$C$20)</f>
        <v>191.21979728787878</v>
      </c>
      <c r="I81" s="15">
        <f>'SlimLine Vertical D'!I81*(1+Sumary!$C$20)</f>
        <v>217.31046206709956</v>
      </c>
      <c r="J81" s="15">
        <f>'SlimLine Vertical D'!J81*(1+Sumary!$C$20)</f>
        <v>243.40112684632032</v>
      </c>
      <c r="K81" s="15">
        <f>'SlimLine Vertical D'!K81*(1+Sumary!$C$20)</f>
        <v>255.53608329437233</v>
      </c>
      <c r="L81" s="15">
        <f>'SlimLine Vertical D'!L81*(1+Sumary!$C$20)</f>
        <v>280.25355519047616</v>
      </c>
      <c r="M81" s="15">
        <f>'SlimLine Vertical D'!M81*(1+Sumary!$C$20)</f>
        <v>288.26893298917742</v>
      </c>
    </row>
    <row r="82" spans="1:13" ht="20.100000000000001" customHeight="1" x14ac:dyDescent="0.2">
      <c r="A82" s="13">
        <f>[21]Sumary!Q18</f>
        <v>3.2</v>
      </c>
      <c r="B82" s="14">
        <f>[21]Sumary!R18</f>
        <v>125.98425196850394</v>
      </c>
      <c r="C82" s="15">
        <f>'SlimLine Vertical D'!C82*(1+Sumary!$C$20)</f>
        <v>69.540683722943726</v>
      </c>
      <c r="D82" s="15">
        <f>'SlimLine Vertical D'!D82*(1+Sumary!$C$20)</f>
        <v>100.53700891774893</v>
      </c>
      <c r="E82" s="15">
        <f>'SlimLine Vertical D'!E82*(1+Sumary!$C$20)</f>
        <v>131.53333411255412</v>
      </c>
      <c r="F82" s="15">
        <f>'SlimLine Vertical D'!F82*(1+Sumary!$C$20)</f>
        <v>163.79054930735933</v>
      </c>
      <c r="G82" s="15">
        <f>'SlimLine Vertical D'!G82*(1+Sumary!$C$20)</f>
        <v>194.78687450216452</v>
      </c>
      <c r="H82" s="15">
        <f>'SlimLine Vertical D'!H82*(1+Sumary!$C$20)</f>
        <v>214.71070637878788</v>
      </c>
      <c r="I82" s="15">
        <f>'SlimLine Vertical D'!I82*(1+Sumary!$C$20)</f>
        <v>244.15721531385284</v>
      </c>
      <c r="J82" s="15">
        <f>'SlimLine Vertical D'!J82*(1+Sumary!$C$20)</f>
        <v>273.60372424891773</v>
      </c>
      <c r="K82" s="15">
        <f>'SlimLine Vertical D'!K82*(1+Sumary!$C$20)</f>
        <v>287.32829108658007</v>
      </c>
      <c r="L82" s="15">
        <f>'SlimLine Vertical D'!L82*(1+Sumary!$C$20)</f>
        <v>315.22498376190475</v>
      </c>
      <c r="M82" s="15">
        <f>'SlimLine Vertical D'!M82*(1+Sumary!$C$20)</f>
        <v>324.3001018203463</v>
      </c>
    </row>
    <row r="83" spans="1:13" ht="20.100000000000001" customHeight="1" x14ac:dyDescent="0.2">
      <c r="A83" s="17">
        <f>[21]Sumary!Q19</f>
        <v>3.6</v>
      </c>
      <c r="B83" s="18">
        <f>[21]Sumary!R19</f>
        <v>141.73228346456693</v>
      </c>
      <c r="C83" s="15">
        <f>'SlimLine Vertical D'!C83*(1+Sumary!$C$20)</f>
        <v>76.605618787878782</v>
      </c>
      <c r="D83" s="15">
        <f>'SlimLine Vertical D'!D83*(1+Sumary!$C$20)</f>
        <v>111.13441151515151</v>
      </c>
      <c r="E83" s="15">
        <f>'SlimLine Vertical D'!E83*(1+Sumary!$C$20)</f>
        <v>145.66320424242423</v>
      </c>
      <c r="F83" s="15">
        <f>'SlimLine Vertical D'!F83*(1+Sumary!$C$20)</f>
        <v>181.452886969697</v>
      </c>
      <c r="G83" s="15">
        <f>'SlimLine Vertical D'!G83*(1+Sumary!$C$20)</f>
        <v>215.98167969696971</v>
      </c>
      <c r="H83" s="15">
        <f>'SlimLine Vertical D'!H83*(1+Sumary!$C$20)</f>
        <v>238.20161546969695</v>
      </c>
      <c r="I83" s="15">
        <f>'SlimLine Vertical D'!I83*(1+Sumary!$C$20)</f>
        <v>271.00396856060598</v>
      </c>
      <c r="J83" s="15">
        <f>'SlimLine Vertical D'!J83*(1+Sumary!$C$20)</f>
        <v>303.80632165151513</v>
      </c>
      <c r="K83" s="15">
        <f>'SlimLine Vertical D'!K83*(1+Sumary!$C$20)</f>
        <v>319.12049887878788</v>
      </c>
      <c r="L83" s="15">
        <f>'SlimLine Vertical D'!L83*(1+Sumary!$C$20)</f>
        <v>350.19641233333334</v>
      </c>
      <c r="M83" s="15">
        <f>'SlimLine Vertical D'!M83*(1+Sumary!$C$20)</f>
        <v>360.33127065151513</v>
      </c>
    </row>
    <row r="84" spans="1:13" ht="20.100000000000001" customHeight="1" x14ac:dyDescent="0.2">
      <c r="A84" s="17">
        <f>[21]Sumary!Q20</f>
        <v>4</v>
      </c>
      <c r="B84" s="18">
        <f>[21]Sumary!R20</f>
        <v>157.48031496062993</v>
      </c>
      <c r="C84" s="15">
        <f>'SlimLine Vertical D'!C84*(1+Sumary!$C$20)</f>
        <v>83.670553852813825</v>
      </c>
      <c r="D84" s="15">
        <f>'SlimLine Vertical D'!D84*(1+Sumary!$C$20)</f>
        <v>121.7318141125541</v>
      </c>
      <c r="E84" s="15">
        <f>'SlimLine Vertical D'!E84*(1+Sumary!$C$20)</f>
        <v>159.79307437229434</v>
      </c>
      <c r="F84" s="15">
        <f>'SlimLine Vertical D'!F84*(1+Sumary!$C$20)</f>
        <v>199.11522463203463</v>
      </c>
      <c r="G84" s="15">
        <f>'SlimLine Vertical D'!G84*(1+Sumary!$C$20)</f>
        <v>237.17648489177489</v>
      </c>
      <c r="H84" s="15">
        <f>'SlimLine Vertical D'!H84*(1+Sumary!$C$20)</f>
        <v>261.69252456060599</v>
      </c>
      <c r="I84" s="15">
        <f>'SlimLine Vertical D'!I84*(1+Sumary!$C$20)</f>
        <v>297.85072180735921</v>
      </c>
      <c r="J84" s="15">
        <f>'SlimLine Vertical D'!J84*(1+Sumary!$C$20)</f>
        <v>334.0089190541126</v>
      </c>
      <c r="K84" s="15">
        <f>'SlimLine Vertical D'!K84*(1+Sumary!$C$20)</f>
        <v>350.91270667099565</v>
      </c>
      <c r="L84" s="15">
        <f>'SlimLine Vertical D'!L84*(1+Sumary!$C$20)</f>
        <v>385.16784090476187</v>
      </c>
      <c r="M84" s="15">
        <f>'SlimLine Vertical D'!M84*(1+Sumary!$C$20)</f>
        <v>396.36243948268395</v>
      </c>
    </row>
    <row r="85" spans="1:13" ht="20.100000000000001" customHeight="1" thickBot="1" x14ac:dyDescent="0.25">
      <c r="A85" s="21" t="s">
        <v>9</v>
      </c>
      <c r="B85" s="19"/>
      <c r="C85" s="19"/>
      <c r="D85" s="19"/>
      <c r="E85" s="19"/>
      <c r="F85" s="19"/>
      <c r="H85" s="19"/>
      <c r="I85" s="19"/>
      <c r="J85" s="19"/>
      <c r="K85" s="16"/>
      <c r="L85" s="16"/>
    </row>
    <row r="86" spans="1:13" ht="20.100000000000001" customHeight="1" thickBot="1" x14ac:dyDescent="0.25">
      <c r="A86" s="34" t="s">
        <v>10</v>
      </c>
      <c r="B86" s="35"/>
      <c r="C86" s="36">
        <f>[21]Sumary!S10</f>
        <v>0.8</v>
      </c>
      <c r="D86" s="37">
        <f>[21]Sumary!T10</f>
        <v>1.2</v>
      </c>
      <c r="E86" s="37">
        <f>[21]Sumary!U10</f>
        <v>1.6</v>
      </c>
      <c r="F86" s="37">
        <f>[21]Sumary!V10</f>
        <v>2</v>
      </c>
      <c r="G86" s="37">
        <f>[21]Sumary!W10</f>
        <v>2.4</v>
      </c>
      <c r="H86" s="37">
        <f>[21]Sumary!X10</f>
        <v>2.8</v>
      </c>
      <c r="I86" s="37">
        <f>[21]Sumary!Y10</f>
        <v>3.2</v>
      </c>
      <c r="J86" s="37">
        <f>[21]Sumary!Z10</f>
        <v>3.6</v>
      </c>
      <c r="K86" s="37">
        <f>[21]Sumary!AA10</f>
        <v>4</v>
      </c>
      <c r="L86" s="37">
        <f>[21]Sumary!AB10</f>
        <v>4.4000000000000004</v>
      </c>
      <c r="M86" s="442">
        <f>[21]Sumary!AC10</f>
        <v>4.8</v>
      </c>
    </row>
    <row r="87" spans="1:13" ht="20.100000000000001" customHeight="1" thickBot="1" x14ac:dyDescent="0.25">
      <c r="A87" s="38"/>
      <c r="B87" s="39" t="s">
        <v>2</v>
      </c>
      <c r="C87" s="40">
        <f>[21]Sumary!S11</f>
        <v>31.496062992125985</v>
      </c>
      <c r="D87" s="29">
        <f>[21]Sumary!T11</f>
        <v>47.244094488188978</v>
      </c>
      <c r="E87" s="29">
        <f>[21]Sumary!U11</f>
        <v>62.99212598425197</v>
      </c>
      <c r="F87" s="29">
        <f>[21]Sumary!V11</f>
        <v>78.740157480314963</v>
      </c>
      <c r="G87" s="29">
        <f>[21]Sumary!W11</f>
        <v>94.488188976377955</v>
      </c>
      <c r="H87" s="30">
        <f>[21]Sumary!X11</f>
        <v>110.23622047244095</v>
      </c>
      <c r="I87" s="30">
        <f>[21]Sumary!Y11</f>
        <v>125.98425196850394</v>
      </c>
      <c r="J87" s="30">
        <f>[21]Sumary!Z11</f>
        <v>141.73228346456693</v>
      </c>
      <c r="K87" s="30">
        <f>[21]Sumary!AA11</f>
        <v>157.48031496062993</v>
      </c>
      <c r="L87" s="30">
        <f>[21]Sumary!AB11</f>
        <v>173.22834645669292</v>
      </c>
      <c r="M87" s="441">
        <f>[21]Sumary!AC11</f>
        <v>188.97637795275591</v>
      </c>
    </row>
    <row r="88" spans="1:13" ht="20.100000000000001" customHeight="1" x14ac:dyDescent="0.2">
      <c r="A88" s="19"/>
      <c r="B88" s="19"/>
      <c r="C88" s="15">
        <f>'SlimLine Vertical D'!C88*(1+Sumary!$C$21)</f>
        <v>7.9360118614718624</v>
      </c>
      <c r="D88" s="15">
        <f>'SlimLine Vertical D'!D88*(1+Sumary!$C$21)</f>
        <v>9.2133344588744599</v>
      </c>
      <c r="E88" s="15">
        <f>'SlimLine Vertical D'!E88*(1+Sumary!$C$21)</f>
        <v>10.490657056277058</v>
      </c>
      <c r="F88" s="15">
        <f>'SlimLine Vertical D'!F88*(1+Sumary!$C$21)</f>
        <v>13.028869653679653</v>
      </c>
      <c r="G88" s="15">
        <f>'SlimLine Vertical D'!G88*(1+Sumary!$C$21)</f>
        <v>14.306192251082251</v>
      </c>
      <c r="H88" s="15">
        <f>'SlimLine Vertical D'!H88*(1+Sumary!$C$21)</f>
        <v>15.583514848484846</v>
      </c>
      <c r="I88" s="15">
        <f>'SlimLine Vertical D'!I88*(1+Sumary!$C$21)</f>
        <v>16.860837445887444</v>
      </c>
      <c r="J88" s="15">
        <f>'SlimLine Vertical D'!J88*(1+Sumary!$C$21)</f>
        <v>18.138160043290043</v>
      </c>
      <c r="K88" s="15">
        <f>'SlimLine Vertical D'!K88*(1+Sumary!$C$21)</f>
        <v>19.415482640692641</v>
      </c>
      <c r="L88" s="15">
        <f>'SlimLine Vertical D'!L88*(1+Sumary!$C$21)</f>
        <v>20.692805238095236</v>
      </c>
      <c r="M88" s="15">
        <f>'SlimLine Vertical D'!M88*(1+Sumary!$C$21)</f>
        <v>21.970127835497838</v>
      </c>
    </row>
    <row r="89" spans="1:13" x14ac:dyDescent="0.2">
      <c r="K89" s="31"/>
      <c r="L89" s="31"/>
    </row>
    <row r="90" spans="1:13" x14ac:dyDescent="0.2">
      <c r="B90" s="42"/>
    </row>
    <row r="91" spans="1:13" x14ac:dyDescent="0.2">
      <c r="B91" s="42" t="s">
        <v>11</v>
      </c>
    </row>
    <row r="92" spans="1:13" x14ac:dyDescent="0.2">
      <c r="B92" s="42" t="s">
        <v>12</v>
      </c>
    </row>
    <row r="94" spans="1:13" x14ac:dyDescent="0.2">
      <c r="A94" s="43" t="s">
        <v>13</v>
      </c>
      <c r="C94" s="44"/>
      <c r="H94" s="45"/>
    </row>
    <row r="95" spans="1:13" x14ac:dyDescent="0.2">
      <c r="C95" s="42" t="s">
        <v>14</v>
      </c>
      <c r="F95" s="46">
        <f>'[21]Slmline cost'!F95+'[21]Slmline cost'!F95*(SlimBracketMarkUp)</f>
        <v>0.10400000000000001</v>
      </c>
      <c r="H95" s="42"/>
      <c r="I95" s="46"/>
    </row>
    <row r="96" spans="1:13" ht="18.75" customHeight="1" x14ac:dyDescent="0.2">
      <c r="C96" s="497" t="s">
        <v>15</v>
      </c>
      <c r="D96" s="497"/>
      <c r="F96" s="46">
        <f>'[21]Slmline cost'!F96+'[21]Slmline cost'!F96*(SlimBracketMarkUp)</f>
        <v>0.156</v>
      </c>
      <c r="H96" s="42"/>
      <c r="I96" s="46"/>
    </row>
    <row r="97" spans="1:9" x14ac:dyDescent="0.2">
      <c r="C97" s="47"/>
      <c r="F97" s="43"/>
      <c r="H97" s="42"/>
      <c r="I97" s="46"/>
    </row>
    <row r="98" spans="1:9" x14ac:dyDescent="0.2">
      <c r="C98" s="497" t="s">
        <v>16</v>
      </c>
      <c r="D98" s="497"/>
      <c r="E98" s="497"/>
      <c r="F98" s="46">
        <f>'[21]Slmline cost'!F98+'[21]Slmline cost'!F98*(SlimBracketMarkUp)</f>
        <v>0.26</v>
      </c>
      <c r="H98" s="42"/>
      <c r="I98" s="46"/>
    </row>
    <row r="99" spans="1:9" x14ac:dyDescent="0.2">
      <c r="A99" s="44"/>
      <c r="C99" s="497" t="s">
        <v>17</v>
      </c>
      <c r="D99" s="497"/>
      <c r="E99" s="497"/>
      <c r="F99" s="46">
        <f>'[21]Slmline cost'!F99+'[21]Slmline cost'!F99*(SlimBracketMarkUp)</f>
        <v>0.39</v>
      </c>
    </row>
    <row r="100" spans="1:9" x14ac:dyDescent="0.2">
      <c r="F100" s="43"/>
    </row>
    <row r="101" spans="1:9" x14ac:dyDescent="0.2">
      <c r="F101" s="43"/>
    </row>
    <row r="102" spans="1:9" x14ac:dyDescent="0.2">
      <c r="C102" s="498" t="s">
        <v>18</v>
      </c>
      <c r="D102" s="498"/>
      <c r="E102" s="498"/>
      <c r="F102" s="46">
        <f>'[21]Slmline cost'!F102+'[21]Slmline cost'!F102*(SlimBracketMarkUp)</f>
        <v>1.16493</v>
      </c>
    </row>
    <row r="103" spans="1:9" x14ac:dyDescent="0.2">
      <c r="F103" s="43"/>
    </row>
    <row r="104" spans="1:9" x14ac:dyDescent="0.2">
      <c r="F104" s="43"/>
    </row>
    <row r="105" spans="1:9" x14ac:dyDescent="0.2">
      <c r="F105" s="43"/>
    </row>
    <row r="106" spans="1:9" x14ac:dyDescent="0.2">
      <c r="C106" s="499" t="s">
        <v>19</v>
      </c>
      <c r="D106" s="499"/>
      <c r="E106" s="499"/>
      <c r="F106" s="46">
        <f>'[21]Slmline cost'!F106+'[21]Slmline cost'!F106*(SlimBracketMarkUp)</f>
        <v>1.4059500000000003</v>
      </c>
    </row>
    <row r="107" spans="1:9" x14ac:dyDescent="0.2">
      <c r="F107" s="43"/>
    </row>
    <row r="109" spans="1:9" x14ac:dyDescent="0.2">
      <c r="D109" s="43" t="s">
        <v>20</v>
      </c>
      <c r="E109" s="43"/>
      <c r="F109" s="43"/>
    </row>
    <row r="110" spans="1:9" x14ac:dyDescent="0.2">
      <c r="D110" s="43" t="s">
        <v>21</v>
      </c>
      <c r="F110" s="46">
        <f>'[21]Slmline cost'!F110+'[21]Slmline cost'!F110*(SlimBracketMarkUp)</f>
        <v>1.9549400000000001</v>
      </c>
    </row>
    <row r="111" spans="1:9" x14ac:dyDescent="0.2">
      <c r="D111" s="2" t="s">
        <v>22</v>
      </c>
      <c r="F111" s="46">
        <f>'[21]Slmline cost'!F111+'[21]Slmline cost'!F111*(SlimBracketMarkUp)</f>
        <v>1.9549400000000001</v>
      </c>
    </row>
  </sheetData>
  <mergeCells count="9">
    <mergeCell ref="C99:E99"/>
    <mergeCell ref="C102:E102"/>
    <mergeCell ref="C106:E106"/>
    <mergeCell ref="A2:B2"/>
    <mergeCell ref="A14:B14"/>
    <mergeCell ref="A26:B26"/>
    <mergeCell ref="A38:B38"/>
    <mergeCell ref="C96:D96"/>
    <mergeCell ref="C98:E98"/>
  </mergeCells>
  <pageMargins left="0.70866141732283472" right="0.70866141732283472" top="0.74803149606299213" bottom="0.74803149606299213" header="0.31496062992125984" footer="0.31496062992125984"/>
  <pageSetup paperSize="9" scale="58" fitToHeight="2" orientation="portrait" r:id="rId1"/>
  <headerFooter alignWithMargins="0">
    <oddHeader>&amp;L&amp;"Arial,Bold"Slimlie Vertical Blind
Split Wand Op + £1.50
Cord and Chain + £1.50&amp;C&amp;"Arial,Bold"Blind Size Limitations
Width 170 - 4800
Drop 350 - 4000&amp;R&amp;"Arial,Bold"89mm Fabrics Only
Steel Tilt Chain + £1.00</oddHeader>
  </headerFooter>
  <rowBreaks count="1" manualBreakCount="1">
    <brk id="60" max="12" man="1"/>
  </rowBreaks>
  <drawing r:id="rId2"/>
  <legacyDrawing r:id="rId3"/>
  <oleObjects>
    <mc:AlternateContent xmlns:mc="http://schemas.openxmlformats.org/markup-compatibility/2006">
      <mc:Choice Requires="x14">
        <oleObject shapeId="8193" r:id="rId4">
          <objectPr defaultSize="0" autoPict="0" r:id="rId5">
            <anchor moveWithCells="1">
              <from>
                <xdr:col>0</xdr:col>
                <xdr:colOff>114300</xdr:colOff>
                <xdr:row>94</xdr:row>
                <xdr:rowOff>123825</xdr:rowOff>
              </from>
              <to>
                <xdr:col>1</xdr:col>
                <xdr:colOff>171450</xdr:colOff>
                <xdr:row>96</xdr:row>
                <xdr:rowOff>66675</xdr:rowOff>
              </to>
            </anchor>
          </objectPr>
        </oleObject>
      </mc:Choice>
      <mc:Fallback>
        <oleObject shapeId="8193" r:id="rId4"/>
      </mc:Fallback>
    </mc:AlternateContent>
    <mc:AlternateContent xmlns:mc="http://schemas.openxmlformats.org/markup-compatibility/2006">
      <mc:Choice Requires="x14">
        <oleObject shapeId="8194" r:id="rId6">
          <objectPr defaultSize="0" autoPict="0" r:id="rId7">
            <anchor moveWithCells="1">
              <from>
                <xdr:col>0</xdr:col>
                <xdr:colOff>85725</xdr:colOff>
                <xdr:row>97</xdr:row>
                <xdr:rowOff>95250</xdr:rowOff>
              </from>
              <to>
                <xdr:col>1</xdr:col>
                <xdr:colOff>304800</xdr:colOff>
                <xdr:row>99</xdr:row>
                <xdr:rowOff>161925</xdr:rowOff>
              </to>
            </anchor>
          </objectPr>
        </oleObject>
      </mc:Choice>
      <mc:Fallback>
        <oleObject shapeId="8194" r:id="rId6"/>
      </mc:Fallback>
    </mc:AlternateContent>
    <mc:AlternateContent xmlns:mc="http://schemas.openxmlformats.org/markup-compatibility/2006">
      <mc:Choice Requires="x14">
        <oleObject shapeId="8195" r:id="rId8">
          <objectPr defaultSize="0" autoPict="0" r:id="rId9">
            <anchor moveWithCells="1">
              <from>
                <xdr:col>0</xdr:col>
                <xdr:colOff>38100</xdr:colOff>
                <xdr:row>100</xdr:row>
                <xdr:rowOff>142875</xdr:rowOff>
              </from>
              <to>
                <xdr:col>1</xdr:col>
                <xdr:colOff>666750</xdr:colOff>
                <xdr:row>103</xdr:row>
                <xdr:rowOff>19050</xdr:rowOff>
              </to>
            </anchor>
          </objectPr>
        </oleObject>
      </mc:Choice>
      <mc:Fallback>
        <oleObject shapeId="8195" r:id="rId8"/>
      </mc:Fallback>
    </mc:AlternateContent>
    <mc:AlternateContent xmlns:mc="http://schemas.openxmlformats.org/markup-compatibility/2006">
      <mc:Choice Requires="x14">
        <oleObject shapeId="8196" r:id="rId10">
          <objectPr defaultSize="0" autoPict="0" r:id="rId11">
            <anchor moveWithCells="1">
              <from>
                <xdr:col>0</xdr:col>
                <xdr:colOff>133350</xdr:colOff>
                <xdr:row>104</xdr:row>
                <xdr:rowOff>28575</xdr:rowOff>
              </from>
              <to>
                <xdr:col>1</xdr:col>
                <xdr:colOff>361950</xdr:colOff>
                <xdr:row>106</xdr:row>
                <xdr:rowOff>47625</xdr:rowOff>
              </to>
            </anchor>
          </objectPr>
        </oleObject>
      </mc:Choice>
      <mc:Fallback>
        <oleObject shapeId="8196" r:id="rId10"/>
      </mc:Fallback>
    </mc:AlternateContent>
    <mc:AlternateContent xmlns:mc="http://schemas.openxmlformats.org/markup-compatibility/2006">
      <mc:Choice Requires="x14">
        <oleObject shapeId="8197" r:id="rId12">
          <objectPr defaultSize="0" autoPict="0" r:id="rId13">
            <anchor moveWithCells="1">
              <from>
                <xdr:col>0</xdr:col>
                <xdr:colOff>142875</xdr:colOff>
                <xdr:row>108</xdr:row>
                <xdr:rowOff>9525</xdr:rowOff>
              </from>
              <to>
                <xdr:col>2</xdr:col>
                <xdr:colOff>485775</xdr:colOff>
                <xdr:row>111</xdr:row>
                <xdr:rowOff>9525</xdr:rowOff>
              </to>
            </anchor>
          </objectPr>
        </oleObject>
      </mc:Choice>
      <mc:Fallback>
        <oleObject shapeId="8197" r:id="rId12"/>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FF70-DB55-4D3B-BD10-DFDCC634DD4E}">
  <sheetPr>
    <pageSetUpPr fitToPage="1"/>
  </sheetPr>
  <dimension ref="A1:M113"/>
  <sheetViews>
    <sheetView view="pageBreakPreview" topLeftCell="A64" zoomScaleNormal="90" zoomScaleSheetLayoutView="100" workbookViewId="0">
      <selection activeCell="C88" sqref="C88:M88"/>
    </sheetView>
  </sheetViews>
  <sheetFormatPr defaultColWidth="1.28515625" defaultRowHeight="18.75" x14ac:dyDescent="0.2"/>
  <cols>
    <col min="1" max="10" width="11.28515625" style="2" customWidth="1"/>
    <col min="11" max="12" width="11.28515625" style="3" customWidth="1"/>
    <col min="13" max="13" width="11.28515625" style="4" customWidth="1"/>
    <col min="14" max="14" width="12.7109375" style="4" customWidth="1"/>
    <col min="15" max="16384" width="1.28515625" style="4"/>
  </cols>
  <sheetData>
    <row r="1" spans="1:13" ht="20.100000000000001" customHeight="1" x14ac:dyDescent="0.2">
      <c r="A1" s="1" t="s">
        <v>0</v>
      </c>
    </row>
    <row r="2" spans="1:13" ht="20.100000000000001" customHeight="1" x14ac:dyDescent="0.2">
      <c r="A2" s="500" t="s">
        <v>1</v>
      </c>
      <c r="B2" s="501"/>
      <c r="C2" s="7">
        <f>[20]Sumary!S10</f>
        <v>0.8</v>
      </c>
      <c r="D2" s="7">
        <f>[20]Sumary!T10</f>
        <v>1.2</v>
      </c>
      <c r="E2" s="7">
        <f>[20]Sumary!U10</f>
        <v>1.6</v>
      </c>
      <c r="F2" s="7">
        <f>[20]Sumary!V10</f>
        <v>2</v>
      </c>
      <c r="G2" s="7">
        <f>[20]Sumary!W10</f>
        <v>2.4</v>
      </c>
      <c r="H2" s="8">
        <f>[20]Sumary!X10</f>
        <v>2.8</v>
      </c>
      <c r="I2" s="8">
        <f>[20]Sumary!Y10</f>
        <v>3.2</v>
      </c>
      <c r="J2" s="8">
        <f>[20]Sumary!Z10</f>
        <v>3.6</v>
      </c>
      <c r="K2" s="8">
        <f>[20]Sumary!AA10</f>
        <v>4</v>
      </c>
      <c r="L2" s="8">
        <f>[20]Sumary!AB10</f>
        <v>4.4000000000000004</v>
      </c>
      <c r="M2" s="8">
        <f>[20]Sumary!AC10</f>
        <v>4.8</v>
      </c>
    </row>
    <row r="3" spans="1:13" ht="20.100000000000001" customHeight="1" x14ac:dyDescent="0.2">
      <c r="A3" s="9"/>
      <c r="B3" s="10" t="s">
        <v>2</v>
      </c>
      <c r="C3" s="11">
        <f>[20]Sumary!S11</f>
        <v>24</v>
      </c>
      <c r="D3" s="11">
        <f>[20]Sumary!T11</f>
        <v>48</v>
      </c>
      <c r="E3" s="11">
        <f>[20]Sumary!U11</f>
        <v>60</v>
      </c>
      <c r="F3" s="11">
        <f>[20]Sumary!V11</f>
        <v>84</v>
      </c>
      <c r="G3" s="11">
        <f>[20]Sumary!W11</f>
        <v>108</v>
      </c>
      <c r="H3" s="12">
        <f>[20]Sumary!X11</f>
        <v>132</v>
      </c>
      <c r="I3" s="12">
        <f>[20]Sumary!Y11</f>
        <v>156</v>
      </c>
      <c r="J3" s="12">
        <f>[20]Sumary!Z11</f>
        <v>190</v>
      </c>
      <c r="K3" s="12">
        <f>[20]Sumary!AA11</f>
        <v>190</v>
      </c>
      <c r="L3" s="12">
        <f>[20]Sumary!AB11</f>
        <v>190</v>
      </c>
      <c r="M3" s="12">
        <f>[20]Sumary!AC11</f>
        <v>190</v>
      </c>
    </row>
    <row r="4" spans="1:13" ht="20.100000000000001" customHeight="1" x14ac:dyDescent="0.2">
      <c r="A4" s="13">
        <f>[20]Sumary!Q12</f>
        <v>0.8</v>
      </c>
      <c r="B4" s="14">
        <f>[20]Sumary!R12</f>
        <v>31.496062992125985</v>
      </c>
      <c r="C4" s="15">
        <f>'[20]Nova With Progressive Discount'!C4+'[20]Nova With Progressive Discount'!C4*(-NovaDiscount)+FullBlindLabour</f>
        <v>15.646351515151515</v>
      </c>
      <c r="D4" s="15">
        <f>'[20]Nova With Progressive Discount'!D4+'[20]Nova With Progressive Discount'!D4*(-NovaDiscount)+FullBlindLabour</f>
        <v>19.226860606060605</v>
      </c>
      <c r="E4" s="15">
        <f>'[20]Nova With Progressive Discount'!E4+'[20]Nova With Progressive Discount'!E4*(-NovaDiscount)+FullBlindLabour</f>
        <v>22.807369696969698</v>
      </c>
      <c r="F4" s="15">
        <f>'[20]Nova With Progressive Discount'!F4+'[20]Nova With Progressive Discount'!F4*(-NovaDiscount)+FullBlindLabour</f>
        <v>27.084878787878786</v>
      </c>
      <c r="G4" s="15">
        <f>'[20]Nova With Progressive Discount'!G4+'[20]Nova With Progressive Discount'!G4*(-NovaDiscount)+FullBlindLabour</f>
        <v>30.665387878787875</v>
      </c>
      <c r="H4" s="15">
        <f>'[20]Nova With Progressive Discount'!H4+'[20]Nova With Progressive Discount'!H4*(-NovaDiscount)+FullBlindLabour</f>
        <v>34.245896969696965</v>
      </c>
      <c r="I4" s="15">
        <f>'[20]Nova With Progressive Discount'!I4+'[20]Nova With Progressive Discount'!I4*(-NovaDiscount)+FullBlindLabour</f>
        <v>37.826406060606061</v>
      </c>
      <c r="J4" s="15">
        <f>'[20]Nova With Progressive Discount'!J4+'[20]Nova With Progressive Discount'!J4*(-NovaDiscount)+FullBlindLabour</f>
        <v>39.58573606060606</v>
      </c>
      <c r="K4" s="15">
        <f>'[20]Nova With Progressive Discount'!K4+'[20]Nova With Progressive Discount'!K4*(-NovaDiscount)+FullBlindLabour</f>
        <v>42.987219696969696</v>
      </c>
      <c r="L4" s="15">
        <f>'[20]Nova With Progressive Discount'!L4+'[20]Nova With Progressive Discount'!L4*(-NovaDiscount)+FullBlindLabour</f>
        <v>44.209473333333342</v>
      </c>
      <c r="M4" s="15">
        <f>'[20]Nova With Progressive Discount'!M4+'[20]Nova With Progressive Discount'!M4*(-NovaDiscount)+FullBlindLabour</f>
        <v>45.073676060606054</v>
      </c>
    </row>
    <row r="5" spans="1:13" ht="20.100000000000001" customHeight="1" x14ac:dyDescent="0.2">
      <c r="A5" s="13">
        <f>[20]Sumary!Q13</f>
        <v>1.2</v>
      </c>
      <c r="B5" s="14">
        <f>[20]Sumary!R13</f>
        <v>47.244094488188978</v>
      </c>
      <c r="C5" s="15">
        <f>'[20]Nova With Progressive Discount'!C5+'[20]Nova With Progressive Discount'!C5*(-NovaDiscount)+FullBlindLabour</f>
        <v>16.816304761904764</v>
      </c>
      <c r="D5" s="15">
        <f>'[20]Nova With Progressive Discount'!D5+'[20]Nova With Progressive Discount'!D5*(-NovaDiscount)+FullBlindLabour</f>
        <v>20.981790476190476</v>
      </c>
      <c r="E5" s="15">
        <f>'[20]Nova With Progressive Discount'!E5+'[20]Nova With Progressive Discount'!E5*(-NovaDiscount)+FullBlindLabour</f>
        <v>25.147276190476187</v>
      </c>
      <c r="F5" s="15">
        <f>'[20]Nova With Progressive Discount'!F5+'[20]Nova With Progressive Discount'!F5*(-NovaDiscount)+FullBlindLabour</f>
        <v>30.009761904761902</v>
      </c>
      <c r="G5" s="15">
        <f>'[20]Nova With Progressive Discount'!G5+'[20]Nova With Progressive Discount'!G5*(-NovaDiscount)+FullBlindLabour</f>
        <v>34.175247619047617</v>
      </c>
      <c r="H5" s="15">
        <f>'[20]Nova With Progressive Discount'!H5+'[20]Nova With Progressive Discount'!H5*(-NovaDiscount)+FullBlindLabour</f>
        <v>38.340733333333326</v>
      </c>
      <c r="I5" s="15">
        <f>'[20]Nova With Progressive Discount'!I5+'[20]Nova With Progressive Discount'!I5*(-NovaDiscount)+FullBlindLabour</f>
        <v>42.506219047619041</v>
      </c>
      <c r="J5" s="15">
        <f>'[20]Nova With Progressive Discount'!J5+'[20]Nova With Progressive Discount'!J5*(-NovaDiscount)+FullBlindLabour</f>
        <v>44.587286190476192</v>
      </c>
      <c r="K5" s="15">
        <f>'[20]Nova With Progressive Discount'!K5+'[20]Nova With Progressive Discount'!K5*(-NovaDiscount)+FullBlindLabour</f>
        <v>48.544497619047604</v>
      </c>
      <c r="L5" s="15">
        <f>'[20]Nova With Progressive Discount'!L5+'[20]Nova With Progressive Discount'!L5*(-NovaDiscount)+FullBlindLabour</f>
        <v>50.000741904761909</v>
      </c>
      <c r="M5" s="15">
        <f>'[20]Nova With Progressive Discount'!M5+'[20]Nova With Progressive Discount'!M5*(-NovaDiscount)+FullBlindLabour</f>
        <v>51.040437619047616</v>
      </c>
    </row>
    <row r="6" spans="1:13" ht="20.100000000000001" customHeight="1" x14ac:dyDescent="0.2">
      <c r="A6" s="13">
        <f>[20]Sumary!Q14</f>
        <v>1.6</v>
      </c>
      <c r="B6" s="14">
        <f>[20]Sumary!R14</f>
        <v>62.99212598425197</v>
      </c>
      <c r="C6" s="15">
        <f>'[20]Nova With Progressive Discount'!C6+'[20]Nova With Progressive Discount'!C6*(-NovaDiscount)+FullBlindLabour</f>
        <v>17.986258008658009</v>
      </c>
      <c r="D6" s="15">
        <f>'[20]Nova With Progressive Discount'!D6+'[20]Nova With Progressive Discount'!D6*(-NovaDiscount)+FullBlindLabour</f>
        <v>22.736720346320343</v>
      </c>
      <c r="E6" s="15">
        <f>'[20]Nova With Progressive Discount'!E6+'[20]Nova With Progressive Discount'!E6*(-NovaDiscount)+FullBlindLabour</f>
        <v>27.487182683982684</v>
      </c>
      <c r="F6" s="15">
        <f>'[20]Nova With Progressive Discount'!F6+'[20]Nova With Progressive Discount'!F6*(-NovaDiscount)+FullBlindLabour</f>
        <v>32.934645021645025</v>
      </c>
      <c r="G6" s="15">
        <f>'[20]Nova With Progressive Discount'!G6+'[20]Nova With Progressive Discount'!G6*(-NovaDiscount)+FullBlindLabour</f>
        <v>37.685107359307359</v>
      </c>
      <c r="H6" s="15">
        <f>'[20]Nova With Progressive Discount'!H6+'[20]Nova With Progressive Discount'!H6*(-NovaDiscount)+FullBlindLabour</f>
        <v>42.435569696969694</v>
      </c>
      <c r="I6" s="15">
        <f>'[20]Nova With Progressive Discount'!I6+'[20]Nova With Progressive Discount'!I6*(-NovaDiscount)+FullBlindLabour</f>
        <v>47.186032034632035</v>
      </c>
      <c r="J6" s="15">
        <f>'[20]Nova With Progressive Discount'!J6+'[20]Nova With Progressive Discount'!J6*(-NovaDiscount)+FullBlindLabour</f>
        <v>49.588836320346324</v>
      </c>
      <c r="K6" s="15">
        <f>'[20]Nova With Progressive Discount'!K6+'[20]Nova With Progressive Discount'!K6*(-NovaDiscount)+FullBlindLabour</f>
        <v>54.101775541125541</v>
      </c>
      <c r="L6" s="15">
        <f>'[20]Nova With Progressive Discount'!L6+'[20]Nova With Progressive Discount'!L6*(-NovaDiscount)+FullBlindLabour</f>
        <v>55.792010476190491</v>
      </c>
      <c r="M6" s="15">
        <f>'[20]Nova With Progressive Discount'!M6+'[20]Nova With Progressive Discount'!M6*(-NovaDiscount)+FullBlindLabour</f>
        <v>57.007199177489177</v>
      </c>
    </row>
    <row r="7" spans="1:13" ht="20.100000000000001" customHeight="1" x14ac:dyDescent="0.2">
      <c r="A7" s="13">
        <f>[20]Sumary!Q15</f>
        <v>2</v>
      </c>
      <c r="B7" s="14">
        <f>[20]Sumary!R15</f>
        <v>78.740157480314963</v>
      </c>
      <c r="C7" s="15">
        <f>'[20]Nova With Progressive Discount'!C7+'[20]Nova With Progressive Discount'!C7*(-NovaDiscount)+FullBlindLabour</f>
        <v>19.156211255411254</v>
      </c>
      <c r="D7" s="15">
        <f>'[20]Nova With Progressive Discount'!D7+'[20]Nova With Progressive Discount'!D7*(-NovaDiscount)+FullBlindLabour</f>
        <v>24.491650216450218</v>
      </c>
      <c r="E7" s="15">
        <f>'[20]Nova With Progressive Discount'!E7+'[20]Nova With Progressive Discount'!E7*(-NovaDiscount)+FullBlindLabour</f>
        <v>29.827089177489178</v>
      </c>
      <c r="F7" s="15">
        <f>'[20]Nova With Progressive Discount'!F7+'[20]Nova With Progressive Discount'!F7*(-NovaDiscount)+FullBlindLabour</f>
        <v>35.859528138528134</v>
      </c>
      <c r="G7" s="15">
        <f>'[20]Nova With Progressive Discount'!G7+'[20]Nova With Progressive Discount'!G7*(-NovaDiscount)+FullBlindLabour</f>
        <v>41.194967099567094</v>
      </c>
      <c r="H7" s="15">
        <f>'[20]Nova With Progressive Discount'!H7+'[20]Nova With Progressive Discount'!H7*(-NovaDiscount)+FullBlindLabour</f>
        <v>46.530406060606055</v>
      </c>
      <c r="I7" s="15">
        <f>'[20]Nova With Progressive Discount'!I7+'[20]Nova With Progressive Discount'!I7*(-NovaDiscount)+FullBlindLabour</f>
        <v>51.865845021645022</v>
      </c>
      <c r="J7" s="15">
        <f>'[20]Nova With Progressive Discount'!J7+'[20]Nova With Progressive Discount'!J7*(-NovaDiscount)+FullBlindLabour</f>
        <v>54.590386450216457</v>
      </c>
      <c r="K7" s="15">
        <f>'[20]Nova With Progressive Discount'!K7+'[20]Nova With Progressive Discount'!K7*(-NovaDiscount)+FullBlindLabour</f>
        <v>59.659053463203456</v>
      </c>
      <c r="L7" s="15">
        <f>'[20]Nova With Progressive Discount'!L7+'[20]Nova With Progressive Discount'!L7*(-NovaDiscount)+FullBlindLabour</f>
        <v>61.583279047619065</v>
      </c>
      <c r="M7" s="15">
        <f>'[20]Nova With Progressive Discount'!M7+'[20]Nova With Progressive Discount'!M7*(-NovaDiscount)+FullBlindLabour</f>
        <v>62.973960735930739</v>
      </c>
    </row>
    <row r="8" spans="1:13" ht="20.100000000000001" customHeight="1" x14ac:dyDescent="0.2">
      <c r="A8" s="13">
        <f>[20]Sumary!Q16</f>
        <v>2.4</v>
      </c>
      <c r="B8" s="14">
        <f>[20]Sumary!R16</f>
        <v>94.488188976377955</v>
      </c>
      <c r="C8" s="15">
        <f>'[20]Nova With Progressive Discount'!C8+'[20]Nova With Progressive Discount'!C8*(-NovaDiscount)+FullBlindLabour</f>
        <v>20.326164502164499</v>
      </c>
      <c r="D8" s="15">
        <f>'[20]Nova With Progressive Discount'!D8+'[20]Nova With Progressive Discount'!D8*(-NovaDiscount)+FullBlindLabour</f>
        <v>26.246580086580085</v>
      </c>
      <c r="E8" s="15">
        <f>'[20]Nova With Progressive Discount'!E8+'[20]Nova With Progressive Discount'!E8*(-NovaDiscount)+FullBlindLabour</f>
        <v>32.166995670995668</v>
      </c>
      <c r="F8" s="15">
        <f>'[20]Nova With Progressive Discount'!F8+'[20]Nova With Progressive Discount'!F8*(-NovaDiscount)+FullBlindLabour</f>
        <v>38.784411255411257</v>
      </c>
      <c r="G8" s="15">
        <f>'[20]Nova With Progressive Discount'!G8+'[20]Nova With Progressive Discount'!G8*(-NovaDiscount)+FullBlindLabour</f>
        <v>44.704826839826836</v>
      </c>
      <c r="H8" s="15">
        <f>'[20]Nova With Progressive Discount'!H8+'[20]Nova With Progressive Discount'!H8*(-NovaDiscount)+FullBlindLabour</f>
        <v>50.625242424242415</v>
      </c>
      <c r="I8" s="15">
        <f>'[20]Nova With Progressive Discount'!I8+'[20]Nova With Progressive Discount'!I8*(-NovaDiscount)+FullBlindLabour</f>
        <v>56.545658008658009</v>
      </c>
      <c r="J8" s="15">
        <f>'[20]Nova With Progressive Discount'!J8+'[20]Nova With Progressive Discount'!J8*(-NovaDiscount)+FullBlindLabour</f>
        <v>59.591936580086589</v>
      </c>
      <c r="K8" s="15">
        <f>'[20]Nova With Progressive Discount'!K8+'[20]Nova With Progressive Discount'!K8*(-NovaDiscount)+FullBlindLabour</f>
        <v>65.216331385281379</v>
      </c>
      <c r="L8" s="15">
        <f>'[20]Nova With Progressive Discount'!L8+'[20]Nova With Progressive Discount'!L8*(-NovaDiscount)+FullBlindLabour</f>
        <v>67.374547619047618</v>
      </c>
      <c r="M8" s="15">
        <f>'[20]Nova With Progressive Discount'!M8+'[20]Nova With Progressive Discount'!M8*(-NovaDiscount)+FullBlindLabour</f>
        <v>68.940722294372279</v>
      </c>
    </row>
    <row r="9" spans="1:13" ht="20.100000000000001" customHeight="1" x14ac:dyDescent="0.2">
      <c r="A9" s="13">
        <f>[20]Sumary!Q17</f>
        <v>2.8</v>
      </c>
      <c r="B9" s="14">
        <f>[20]Sumary!R17</f>
        <v>110.23622047244095</v>
      </c>
      <c r="C9" s="15">
        <f>'[20]Nova With Progressive Discount'!C9+'[20]Nova With Progressive Discount'!C9*(-NovaDiscount)+FullBlindLabour</f>
        <v>21.496117748917751</v>
      </c>
      <c r="D9" s="15">
        <f>'[20]Nova With Progressive Discount'!D9+'[20]Nova With Progressive Discount'!D9*(-NovaDiscount)+FullBlindLabour</f>
        <v>28.001509956709956</v>
      </c>
      <c r="E9" s="15">
        <f>'[20]Nova With Progressive Discount'!E9+'[20]Nova With Progressive Discount'!E9*(-NovaDiscount)+FullBlindLabour</f>
        <v>34.506902164502165</v>
      </c>
      <c r="F9" s="15">
        <f>'[20]Nova With Progressive Discount'!F9+'[20]Nova With Progressive Discount'!F9*(-NovaDiscount)+FullBlindLabour</f>
        <v>41.709294372294373</v>
      </c>
      <c r="G9" s="15">
        <f>'[20]Nova With Progressive Discount'!G9+'[20]Nova With Progressive Discount'!G9*(-NovaDiscount)+FullBlindLabour</f>
        <v>48.214686580086578</v>
      </c>
      <c r="H9" s="15">
        <f>'[20]Nova With Progressive Discount'!H9+'[20]Nova With Progressive Discount'!H9*(-NovaDiscount)+FullBlindLabour</f>
        <v>54.720078787878776</v>
      </c>
      <c r="I9" s="15">
        <f>'[20]Nova With Progressive Discount'!I9+'[20]Nova With Progressive Discount'!I9*(-NovaDiscount)+FullBlindLabour</f>
        <v>61.225470995671003</v>
      </c>
      <c r="J9" s="15">
        <f>'[20]Nova With Progressive Discount'!J9+'[20]Nova With Progressive Discount'!J9*(-NovaDiscount)+FullBlindLabour</f>
        <v>64.593486709956707</v>
      </c>
      <c r="K9" s="15">
        <f>'[20]Nova With Progressive Discount'!K9+'[20]Nova With Progressive Discount'!K9*(-NovaDiscount)+FullBlindLabour</f>
        <v>70.773609307359308</v>
      </c>
      <c r="L9" s="15">
        <f>'[20]Nova With Progressive Discount'!L9+'[20]Nova With Progressive Discount'!L9*(-NovaDiscount)+FullBlindLabour</f>
        <v>73.165816190476193</v>
      </c>
      <c r="M9" s="15">
        <f>'[20]Nova With Progressive Discount'!M9+'[20]Nova With Progressive Discount'!M9*(-NovaDiscount)+FullBlindLabour</f>
        <v>74.90748385281384</v>
      </c>
    </row>
    <row r="10" spans="1:13" ht="20.100000000000001" customHeight="1" x14ac:dyDescent="0.2">
      <c r="A10" s="13">
        <f>[20]Sumary!Q18</f>
        <v>3.2</v>
      </c>
      <c r="B10" s="14">
        <f>[20]Sumary!R18</f>
        <v>125.98425196850394</v>
      </c>
      <c r="C10" s="15">
        <f>'[20]Nova With Progressive Discount'!C10+'[20]Nova With Progressive Discount'!C10*(-NovaDiscount)+FullBlindLabour</f>
        <v>22.666070995670996</v>
      </c>
      <c r="D10" s="15">
        <f>'[20]Nova With Progressive Discount'!D10+'[20]Nova With Progressive Discount'!D10*(-NovaDiscount)+FullBlindLabour</f>
        <v>29.756439826839824</v>
      </c>
      <c r="E10" s="15">
        <f>'[20]Nova With Progressive Discount'!E10+'[20]Nova With Progressive Discount'!E10*(-NovaDiscount)+FullBlindLabour</f>
        <v>36.846808658008662</v>
      </c>
      <c r="F10" s="15">
        <f>'[20]Nova With Progressive Discount'!F10+'[20]Nova With Progressive Discount'!F10*(-NovaDiscount)+FullBlindLabour</f>
        <v>44.634177489177489</v>
      </c>
      <c r="G10" s="15">
        <f>'[20]Nova With Progressive Discount'!G10+'[20]Nova With Progressive Discount'!G10*(-NovaDiscount)+FullBlindLabour</f>
        <v>51.72454632034632</v>
      </c>
      <c r="H10" s="15">
        <f>'[20]Nova With Progressive Discount'!H10+'[20]Nova With Progressive Discount'!H10*(-NovaDiscount)+FullBlindLabour</f>
        <v>58.814915151515144</v>
      </c>
      <c r="I10" s="15">
        <f>'[20]Nova With Progressive Discount'!I10+'[20]Nova With Progressive Discount'!I10*(-NovaDiscount)+FullBlindLabour</f>
        <v>65.905283982683983</v>
      </c>
      <c r="J10" s="15">
        <f>'[20]Nova With Progressive Discount'!J10+'[20]Nova With Progressive Discount'!J10*(-NovaDiscount)+FullBlindLabour</f>
        <v>69.595036839826847</v>
      </c>
      <c r="K10" s="15">
        <f>'[20]Nova With Progressive Discount'!K10+'[20]Nova With Progressive Discount'!K10*(-NovaDiscount)+FullBlindLabour</f>
        <v>76.330887229437224</v>
      </c>
      <c r="L10" s="15">
        <f>'[20]Nova With Progressive Discount'!L10+'[20]Nova With Progressive Discount'!L10*(-NovaDiscount)+FullBlindLabour</f>
        <v>78.957084761904781</v>
      </c>
      <c r="M10" s="15">
        <f>'[20]Nova With Progressive Discount'!M10+'[20]Nova With Progressive Discount'!M10*(-NovaDiscount)+FullBlindLabour</f>
        <v>80.874245411255416</v>
      </c>
    </row>
    <row r="11" spans="1:13" ht="20.100000000000001" customHeight="1" x14ac:dyDescent="0.2">
      <c r="A11" s="13">
        <f>[20]Sumary!Q19</f>
        <v>3.6</v>
      </c>
      <c r="B11" s="14">
        <f>[20]Sumary!R19</f>
        <v>141.73228346456693</v>
      </c>
      <c r="C11" s="15">
        <f>'[20]Nova With Progressive Discount'!C11+'[20]Nova With Progressive Discount'!C11*(-NovaDiscount)+FullBlindLabour</f>
        <v>23.836024242424241</v>
      </c>
      <c r="D11" s="15">
        <f>'[20]Nova With Progressive Discount'!D11+'[20]Nova With Progressive Discount'!D11*(-NovaDiscount)+FullBlindLabour</f>
        <v>31.511369696969702</v>
      </c>
      <c r="E11" s="15">
        <f>'[20]Nova With Progressive Discount'!E11+'[20]Nova With Progressive Discount'!E11*(-NovaDiscount)+FullBlindLabour</f>
        <v>39.186715151515152</v>
      </c>
      <c r="F11" s="15">
        <f>'[20]Nova With Progressive Discount'!F11+'[20]Nova With Progressive Discount'!F11*(-NovaDiscount)+FullBlindLabour</f>
        <v>47.559060606060612</v>
      </c>
      <c r="G11" s="15">
        <f>'[20]Nova With Progressive Discount'!G11+'[20]Nova With Progressive Discount'!G11*(-NovaDiscount)+FullBlindLabour</f>
        <v>55.234406060606062</v>
      </c>
      <c r="H11" s="15">
        <f>'[20]Nova With Progressive Discount'!H11+'[20]Nova With Progressive Discount'!H11*(-NovaDiscount)+FullBlindLabour</f>
        <v>62.909751515151498</v>
      </c>
      <c r="I11" s="15">
        <f>'[20]Nova With Progressive Discount'!I11+'[20]Nova With Progressive Discount'!I11*(-NovaDiscount)+FullBlindLabour</f>
        <v>70.585096969696977</v>
      </c>
      <c r="J11" s="15">
        <f>'[20]Nova With Progressive Discount'!J11+'[20]Nova With Progressive Discount'!J11*(-NovaDiscount)+FullBlindLabour</f>
        <v>74.596586969696972</v>
      </c>
      <c r="K11" s="15">
        <f>'[20]Nova With Progressive Discount'!K11+'[20]Nova With Progressive Discount'!K11*(-NovaDiscount)+FullBlindLabour</f>
        <v>81.888165151515153</v>
      </c>
      <c r="L11" s="15">
        <f>'[20]Nova With Progressive Discount'!L11+'[20]Nova With Progressive Discount'!L11*(-NovaDiscount)+FullBlindLabour</f>
        <v>84.748353333333341</v>
      </c>
      <c r="M11" s="15">
        <f>'[20]Nova With Progressive Discount'!M11+'[20]Nova With Progressive Discount'!M11*(-NovaDiscount)+FullBlindLabour</f>
        <v>86.841006969696977</v>
      </c>
    </row>
    <row r="12" spans="1:13" ht="20.100000000000001" customHeight="1" x14ac:dyDescent="0.2">
      <c r="A12" s="13">
        <f>[20]Sumary!Q20</f>
        <v>4</v>
      </c>
      <c r="B12" s="14">
        <f>[20]Sumary!R20</f>
        <v>157.48031496062993</v>
      </c>
      <c r="C12" s="15">
        <f>'[20]Nova With Progressive Discount'!C12+'[20]Nova With Progressive Discount'!C12*(-NovaDiscount)+FullBlindLabour</f>
        <v>25.005977489177489</v>
      </c>
      <c r="D12" s="15">
        <f>'[20]Nova With Progressive Discount'!D12+'[20]Nova With Progressive Discount'!D12*(-NovaDiscount)+FullBlindLabour</f>
        <v>33.266299567099566</v>
      </c>
      <c r="E12" s="15">
        <f>'[20]Nova With Progressive Discount'!E12+'[20]Nova With Progressive Discount'!E12*(-NovaDiscount)+FullBlindLabour</f>
        <v>41.526621645021642</v>
      </c>
      <c r="F12" s="15">
        <f>'[20]Nova With Progressive Discount'!F12+'[20]Nova With Progressive Discount'!F12*(-NovaDiscount)+FullBlindLabour</f>
        <v>50.483943722943721</v>
      </c>
      <c r="G12" s="15">
        <f>'[20]Nova With Progressive Discount'!G12+'[20]Nova With Progressive Discount'!G12*(-NovaDiscount)+FullBlindLabour</f>
        <v>58.744265800865797</v>
      </c>
      <c r="H12" s="15">
        <f>'[20]Nova With Progressive Discount'!H12+'[20]Nova With Progressive Discount'!H12*(-NovaDiscount)+FullBlindLabour</f>
        <v>67.004587878787873</v>
      </c>
      <c r="I12" s="15">
        <f>'[20]Nova With Progressive Discount'!I12+'[20]Nova With Progressive Discount'!I12*(-NovaDiscount)+FullBlindLabour</f>
        <v>75.264909956709957</v>
      </c>
      <c r="J12" s="15">
        <f>'[20]Nova With Progressive Discount'!J12+'[20]Nova With Progressive Discount'!J12*(-NovaDiscount)+FullBlindLabour</f>
        <v>79.598137099567083</v>
      </c>
      <c r="K12" s="15">
        <f>'[20]Nova With Progressive Discount'!K12+'[20]Nova With Progressive Discount'!K12*(-NovaDiscount)+FullBlindLabour</f>
        <v>87.445443073593069</v>
      </c>
      <c r="L12" s="15">
        <f>'[20]Nova With Progressive Discount'!L12+'[20]Nova With Progressive Discount'!L12*(-NovaDiscount)+FullBlindLabour</f>
        <v>90.539621904761916</v>
      </c>
      <c r="M12" s="15">
        <f>'[20]Nova With Progressive Discount'!M12+'[20]Nova With Progressive Discount'!M12*(-NovaDiscount)+FullBlindLabour</f>
        <v>92.807768528138524</v>
      </c>
    </row>
    <row r="13" spans="1:13" ht="20.100000000000001" customHeight="1" x14ac:dyDescent="0.2">
      <c r="A13" s="21" t="s">
        <v>3</v>
      </c>
      <c r="B13" s="19"/>
      <c r="C13" s="19"/>
      <c r="D13" s="19"/>
      <c r="E13" s="22"/>
      <c r="F13" s="19"/>
      <c r="H13" s="19"/>
      <c r="I13" s="19"/>
      <c r="J13" s="19"/>
      <c r="K13" s="20"/>
      <c r="L13" s="20"/>
    </row>
    <row r="14" spans="1:13" ht="20.100000000000001" customHeight="1" x14ac:dyDescent="0.2">
      <c r="A14" s="500" t="s">
        <v>1</v>
      </c>
      <c r="B14" s="502"/>
      <c r="C14" s="24">
        <f>[20]Sumary!S10</f>
        <v>0.8</v>
      </c>
      <c r="D14" s="24">
        <f>[20]Sumary!T10</f>
        <v>1.2</v>
      </c>
      <c r="E14" s="24">
        <f>[20]Sumary!U10</f>
        <v>1.6</v>
      </c>
      <c r="F14" s="24">
        <f>[20]Sumary!V10</f>
        <v>2</v>
      </c>
      <c r="G14" s="24">
        <f>[20]Sumary!W10</f>
        <v>2.4</v>
      </c>
      <c r="H14" s="25">
        <f>[20]Sumary!X10</f>
        <v>2.8</v>
      </c>
      <c r="I14" s="25">
        <f>[20]Sumary!Y10</f>
        <v>3.2</v>
      </c>
      <c r="J14" s="25">
        <f>[20]Sumary!Z10</f>
        <v>3.6</v>
      </c>
      <c r="K14" s="25">
        <f>[20]Sumary!AA10</f>
        <v>4</v>
      </c>
      <c r="L14" s="25">
        <f>[20]Sumary!AB10</f>
        <v>4.4000000000000004</v>
      </c>
      <c r="M14" s="25">
        <f>[20]Sumary!AC10</f>
        <v>4.8</v>
      </c>
    </row>
    <row r="15" spans="1:13" ht="20.100000000000001" customHeight="1" x14ac:dyDescent="0.2">
      <c r="A15" s="9"/>
      <c r="B15" s="26" t="s">
        <v>2</v>
      </c>
      <c r="C15" s="27">
        <f>[20]Sumary!S11</f>
        <v>24</v>
      </c>
      <c r="D15" s="27">
        <f>[20]Sumary!T11</f>
        <v>48</v>
      </c>
      <c r="E15" s="27">
        <f>[20]Sumary!U11</f>
        <v>60</v>
      </c>
      <c r="F15" s="27">
        <f>[20]Sumary!V11</f>
        <v>84</v>
      </c>
      <c r="G15" s="27">
        <f>[20]Sumary!W11</f>
        <v>108</v>
      </c>
      <c r="H15" s="28">
        <f>[20]Sumary!X11</f>
        <v>132</v>
      </c>
      <c r="I15" s="28">
        <f>[20]Sumary!Y11</f>
        <v>156</v>
      </c>
      <c r="J15" s="28">
        <f>[20]Sumary!Z11</f>
        <v>190</v>
      </c>
      <c r="K15" s="28">
        <f>[20]Sumary!AA11</f>
        <v>190</v>
      </c>
      <c r="L15" s="28">
        <f>[20]Sumary!AB11</f>
        <v>190</v>
      </c>
      <c r="M15" s="28">
        <f>[20]Sumary!AC11</f>
        <v>190</v>
      </c>
    </row>
    <row r="16" spans="1:13" ht="20.100000000000001" customHeight="1" x14ac:dyDescent="0.2">
      <c r="A16" s="13">
        <f>[20]Sumary!Q12</f>
        <v>0.8</v>
      </c>
      <c r="B16" s="14">
        <f>[20]Sumary!R12</f>
        <v>31.496062992125985</v>
      </c>
      <c r="C16" s="15">
        <f>'[20]Nova With Progressive Discount'!C16+'[20]Nova With Progressive Discount'!C16*(-NovaDiscount)+FullBlindLabour</f>
        <v>17.438955151515152</v>
      </c>
      <c r="D16" s="15">
        <f>'[20]Nova With Progressive Discount'!D16+'[20]Nova With Progressive Discount'!D16*(-NovaDiscount)+FullBlindLabour</f>
        <v>21.91576606060606</v>
      </c>
      <c r="E16" s="15">
        <f>'[20]Nova With Progressive Discount'!E16+'[20]Nova With Progressive Discount'!E16*(-NovaDiscount)+FullBlindLabour</f>
        <v>26.392576969696975</v>
      </c>
      <c r="F16" s="15">
        <f>'[20]Nova With Progressive Discount'!F16+'[20]Nova With Progressive Discount'!F16*(-NovaDiscount)+FullBlindLabour</f>
        <v>31.566387878787879</v>
      </c>
      <c r="G16" s="15">
        <f>'[20]Nova With Progressive Discount'!G16+'[20]Nova With Progressive Discount'!G16*(-NovaDiscount)+FullBlindLabour</f>
        <v>36.043198787878787</v>
      </c>
      <c r="H16" s="15">
        <f>'[20]Nova With Progressive Discount'!H16+'[20]Nova With Progressive Discount'!H16*(-NovaDiscount)+FullBlindLabour</f>
        <v>40.520009696969694</v>
      </c>
      <c r="I16" s="15">
        <f>'[20]Nova With Progressive Discount'!I16+'[20]Nova With Progressive Discount'!I16*(-NovaDiscount)+FullBlindLabour</f>
        <v>44.996820606060609</v>
      </c>
      <c r="J16" s="15">
        <f>'[20]Nova With Progressive Discount'!J16+'[20]Nova With Progressive Discount'!J16*(-NovaDiscount)+FullBlindLabour</f>
        <v>47.249116606060603</v>
      </c>
      <c r="K16" s="15">
        <f>'[20]Nova With Progressive Discount'!K16+'[20]Nova With Progressive Discount'!K16*(-NovaDiscount)+FullBlindLabour</f>
        <v>51.502086969696968</v>
      </c>
      <c r="L16" s="15">
        <f>'[20]Nova With Progressive Discount'!L16+'[20]Nova With Progressive Discount'!L16*(-NovaDiscount)+FullBlindLabour</f>
        <v>53.082861333333341</v>
      </c>
      <c r="M16" s="15">
        <f>'[20]Nova With Progressive Discount'!M16+'[20]Nova With Progressive Discount'!M16*(-NovaDiscount)+FullBlindLabour</f>
        <v>54.215954606060606</v>
      </c>
    </row>
    <row r="17" spans="1:13" ht="20.100000000000001" customHeight="1" x14ac:dyDescent="0.2">
      <c r="A17" s="13">
        <f>[20]Sumary!Q13</f>
        <v>1.2</v>
      </c>
      <c r="B17" s="14">
        <f>[20]Sumary!R13</f>
        <v>47.244094488188978</v>
      </c>
      <c r="C17" s="15">
        <f>'[20]Nova With Progressive Discount'!C17+'[20]Nova With Progressive Discount'!C17*(-NovaDiscount)+FullBlindLabour</f>
        <v>19.410072034632034</v>
      </c>
      <c r="D17" s="15">
        <f>'[20]Nova With Progressive Discount'!D17+'[20]Nova With Progressive Discount'!D17*(-NovaDiscount)+FullBlindLabour</f>
        <v>24.872441385281384</v>
      </c>
      <c r="E17" s="15">
        <f>'[20]Nova With Progressive Discount'!E17+'[20]Nova With Progressive Discount'!E17*(-NovaDiscount)+FullBlindLabour</f>
        <v>30.334810735930738</v>
      </c>
      <c r="F17" s="15">
        <f>'[20]Nova With Progressive Discount'!F17+'[20]Nova With Progressive Discount'!F17*(-NovaDiscount)+FullBlindLabour</f>
        <v>36.49418008658008</v>
      </c>
      <c r="G17" s="15">
        <f>'[20]Nova With Progressive Discount'!G17+'[20]Nova With Progressive Discount'!G17*(-NovaDiscount)+FullBlindLabour</f>
        <v>41.956549437229434</v>
      </c>
      <c r="H17" s="15">
        <f>'[20]Nova With Progressive Discount'!H17+'[20]Nova With Progressive Discount'!H17*(-NovaDiscount)+FullBlindLabour</f>
        <v>47.418918787878781</v>
      </c>
      <c r="I17" s="15">
        <f>'[20]Nova With Progressive Discount'!I17+'[20]Nova With Progressive Discount'!I17*(-NovaDiscount)+FullBlindLabour</f>
        <v>52.881288138528134</v>
      </c>
      <c r="J17" s="15">
        <f>'[20]Nova With Progressive Discount'!J17+'[20]Nova With Progressive Discount'!J17*(-NovaDiscount)+FullBlindLabour</f>
        <v>55.675641281385282</v>
      </c>
      <c r="K17" s="15">
        <f>'[20]Nova With Progressive Discount'!K17+'[20]Nova With Progressive Discount'!K17*(-NovaDiscount)+FullBlindLabour</f>
        <v>60.864892164502159</v>
      </c>
      <c r="L17" s="15">
        <f>'[20]Nova With Progressive Discount'!L17+'[20]Nova With Progressive Discount'!L17*(-NovaDiscount)+FullBlindLabour</f>
        <v>62.839889904761911</v>
      </c>
      <c r="M17" s="15">
        <f>'[20]Nova With Progressive Discount'!M17+'[20]Nova With Progressive Discount'!M17*(-NovaDiscount)+FullBlindLabour</f>
        <v>64.268650709956702</v>
      </c>
    </row>
    <row r="18" spans="1:13" ht="20.100000000000001" customHeight="1" x14ac:dyDescent="0.2">
      <c r="A18" s="13">
        <f>[20]Sumary!Q14</f>
        <v>1.6</v>
      </c>
      <c r="B18" s="14">
        <f>[20]Sumary!R14</f>
        <v>62.99212598425197</v>
      </c>
      <c r="C18" s="15">
        <f>'[20]Nova With Progressive Discount'!C18+'[20]Nova With Progressive Discount'!C18*(-NovaDiscount)+FullBlindLabour</f>
        <v>21.381188917748918</v>
      </c>
      <c r="D18" s="15">
        <f>'[20]Nova With Progressive Discount'!D18+'[20]Nova With Progressive Discount'!D18*(-NovaDiscount)+FullBlindLabour</f>
        <v>27.829116709956711</v>
      </c>
      <c r="E18" s="15">
        <f>'[20]Nova With Progressive Discount'!E18+'[20]Nova With Progressive Discount'!E18*(-NovaDiscount)+FullBlindLabour</f>
        <v>34.2770445021645</v>
      </c>
      <c r="F18" s="15">
        <f>'[20]Nova With Progressive Discount'!F18+'[20]Nova With Progressive Discount'!F18*(-NovaDiscount)+FullBlindLabour</f>
        <v>41.421972294372303</v>
      </c>
      <c r="G18" s="15">
        <f>'[20]Nova With Progressive Discount'!G18+'[20]Nova With Progressive Discount'!G18*(-NovaDiscount)+FullBlindLabour</f>
        <v>47.869900086580088</v>
      </c>
      <c r="H18" s="15">
        <f>'[20]Nova With Progressive Discount'!H18+'[20]Nova With Progressive Discount'!H18*(-NovaDiscount)+FullBlindLabour</f>
        <v>54.317827878787874</v>
      </c>
      <c r="I18" s="15">
        <f>'[20]Nova With Progressive Discount'!I18+'[20]Nova With Progressive Discount'!I18*(-NovaDiscount)+FullBlindLabour</f>
        <v>60.765755670995674</v>
      </c>
      <c r="J18" s="15">
        <f>'[20]Nova With Progressive Discount'!J18+'[20]Nova With Progressive Discount'!J18*(-NovaDiscount)+FullBlindLabour</f>
        <v>64.102165956709953</v>
      </c>
      <c r="K18" s="15">
        <f>'[20]Nova With Progressive Discount'!K18+'[20]Nova With Progressive Discount'!K18*(-NovaDiscount)+FullBlindLabour</f>
        <v>70.227697359307356</v>
      </c>
      <c r="L18" s="15">
        <f>'[20]Nova With Progressive Discount'!L18+'[20]Nova With Progressive Discount'!L18*(-NovaDiscount)+FullBlindLabour</f>
        <v>72.596918476190481</v>
      </c>
      <c r="M18" s="15">
        <f>'[20]Nova With Progressive Discount'!M18+'[20]Nova With Progressive Discount'!M18*(-NovaDiscount)+FullBlindLabour</f>
        <v>74.321346813852799</v>
      </c>
    </row>
    <row r="19" spans="1:13" ht="20.100000000000001" customHeight="1" x14ac:dyDescent="0.2">
      <c r="A19" s="13">
        <f>[20]Sumary!Q15</f>
        <v>2</v>
      </c>
      <c r="B19" s="14">
        <f>[20]Sumary!R15</f>
        <v>78.740157480314963</v>
      </c>
      <c r="C19" s="15">
        <f>'[20]Nova With Progressive Discount'!C19+'[20]Nova With Progressive Discount'!C19*(-NovaDiscount)+FullBlindLabour</f>
        <v>23.352305800865803</v>
      </c>
      <c r="D19" s="15">
        <f>'[20]Nova With Progressive Discount'!D19+'[20]Nova With Progressive Discount'!D19*(-NovaDiscount)+FullBlindLabour</f>
        <v>30.785792034632031</v>
      </c>
      <c r="E19" s="15">
        <f>'[20]Nova With Progressive Discount'!E19+'[20]Nova With Progressive Discount'!E19*(-NovaDiscount)+FullBlindLabour</f>
        <v>38.21927826839827</v>
      </c>
      <c r="F19" s="15">
        <f>'[20]Nova With Progressive Discount'!F19+'[20]Nova With Progressive Discount'!F19*(-NovaDiscount)+FullBlindLabour</f>
        <v>46.349764502164504</v>
      </c>
      <c r="G19" s="15">
        <f>'[20]Nova With Progressive Discount'!G19+'[20]Nova With Progressive Discount'!G19*(-NovaDiscount)+FullBlindLabour</f>
        <v>53.783250735930736</v>
      </c>
      <c r="H19" s="15">
        <f>'[20]Nova With Progressive Discount'!H19+'[20]Nova With Progressive Discount'!H19*(-NovaDiscount)+FullBlindLabour</f>
        <v>61.216736969696967</v>
      </c>
      <c r="I19" s="15">
        <f>'[20]Nova With Progressive Discount'!I19+'[20]Nova With Progressive Discount'!I19*(-NovaDiscount)+FullBlindLabour</f>
        <v>68.650223203463213</v>
      </c>
      <c r="J19" s="15">
        <f>'[20]Nova With Progressive Discount'!J19+'[20]Nova With Progressive Discount'!J19*(-NovaDiscount)+FullBlindLabour</f>
        <v>72.528690632034639</v>
      </c>
      <c r="K19" s="15">
        <f>'[20]Nova With Progressive Discount'!K19+'[20]Nova With Progressive Discount'!K19*(-NovaDiscount)+FullBlindLabour</f>
        <v>79.590502554112575</v>
      </c>
      <c r="L19" s="15">
        <f>'[20]Nova With Progressive Discount'!L19+'[20]Nova With Progressive Discount'!L19*(-NovaDiscount)+FullBlindLabour</f>
        <v>82.353947047619059</v>
      </c>
      <c r="M19" s="15">
        <f>'[20]Nova With Progressive Discount'!M19+'[20]Nova With Progressive Discount'!M19*(-NovaDiscount)+FullBlindLabour</f>
        <v>84.374042917748923</v>
      </c>
    </row>
    <row r="20" spans="1:13" ht="20.100000000000001" customHeight="1" x14ac:dyDescent="0.2">
      <c r="A20" s="13">
        <f>[20]Sumary!Q16</f>
        <v>2.4</v>
      </c>
      <c r="B20" s="14">
        <f>[20]Sumary!R16</f>
        <v>94.488188976377955</v>
      </c>
      <c r="C20" s="15">
        <f>'[20]Nova With Progressive Discount'!C20+'[20]Nova With Progressive Discount'!C20*(-NovaDiscount)+FullBlindLabour</f>
        <v>25.323422683982685</v>
      </c>
      <c r="D20" s="15">
        <f>'[20]Nova With Progressive Discount'!D20+'[20]Nova With Progressive Discount'!D20*(-NovaDiscount)+FullBlindLabour</f>
        <v>33.742467359307362</v>
      </c>
      <c r="E20" s="15">
        <f>'[20]Nova With Progressive Discount'!E20+'[20]Nova With Progressive Discount'!E20*(-NovaDiscount)+FullBlindLabour</f>
        <v>42.16151203463204</v>
      </c>
      <c r="F20" s="15">
        <f>'[20]Nova With Progressive Discount'!F20+'[20]Nova With Progressive Discount'!F20*(-NovaDiscount)+FullBlindLabour</f>
        <v>51.277556709956713</v>
      </c>
      <c r="G20" s="15">
        <f>'[20]Nova With Progressive Discount'!G20+'[20]Nova With Progressive Discount'!G20*(-NovaDiscount)+FullBlindLabour</f>
        <v>59.696601385281383</v>
      </c>
      <c r="H20" s="15">
        <f>'[20]Nova With Progressive Discount'!H20+'[20]Nova With Progressive Discount'!H20*(-NovaDiscount)+FullBlindLabour</f>
        <v>68.115646060606068</v>
      </c>
      <c r="I20" s="15">
        <f>'[20]Nova With Progressive Discount'!I20+'[20]Nova With Progressive Discount'!I20*(-NovaDiscount)+FullBlindLabour</f>
        <v>76.534690735930738</v>
      </c>
      <c r="J20" s="15">
        <f>'[20]Nova With Progressive Discount'!J20+'[20]Nova With Progressive Discount'!J20*(-NovaDiscount)+FullBlindLabour</f>
        <v>80.955215307359296</v>
      </c>
      <c r="K20" s="15">
        <f>'[20]Nova With Progressive Discount'!K20+'[20]Nova With Progressive Discount'!K20*(-NovaDiscount)+FullBlindLabour</f>
        <v>88.953307748917751</v>
      </c>
      <c r="L20" s="15">
        <f>'[20]Nova With Progressive Discount'!L20+'[20]Nova With Progressive Discount'!L20*(-NovaDiscount)+FullBlindLabour</f>
        <v>92.110975619047636</v>
      </c>
      <c r="M20" s="15">
        <f>'[20]Nova With Progressive Discount'!M20+'[20]Nova With Progressive Discount'!M20*(-NovaDiscount)+FullBlindLabour</f>
        <v>94.426739021645034</v>
      </c>
    </row>
    <row r="21" spans="1:13" ht="20.100000000000001" customHeight="1" x14ac:dyDescent="0.2">
      <c r="A21" s="13">
        <f>[20]Sumary!Q17</f>
        <v>2.8</v>
      </c>
      <c r="B21" s="14">
        <f>[20]Sumary!R17</f>
        <v>110.23622047244095</v>
      </c>
      <c r="C21" s="15">
        <f>'[20]Nova With Progressive Discount'!C21+'[20]Nova With Progressive Discount'!C21*(-NovaDiscount)+FullBlindLabour</f>
        <v>27.294539567099569</v>
      </c>
      <c r="D21" s="15">
        <f>'[20]Nova With Progressive Discount'!D21+'[20]Nova With Progressive Discount'!D21*(-NovaDiscount)+FullBlindLabour</f>
        <v>36.699142683982686</v>
      </c>
      <c r="E21" s="15">
        <f>'[20]Nova With Progressive Discount'!E21+'[20]Nova With Progressive Discount'!E21*(-NovaDiscount)+FullBlindLabour</f>
        <v>46.103745800865802</v>
      </c>
      <c r="F21" s="15">
        <f>'[20]Nova With Progressive Discount'!F21+'[20]Nova With Progressive Discount'!F21*(-NovaDiscount)+FullBlindLabour</f>
        <v>56.205348917748921</v>
      </c>
      <c r="G21" s="15">
        <f>'[20]Nova With Progressive Discount'!G21+'[20]Nova With Progressive Discount'!G21*(-NovaDiscount)+FullBlindLabour</f>
        <v>65.60995203463203</v>
      </c>
      <c r="H21" s="15">
        <f>'[20]Nova With Progressive Discount'!H21+'[20]Nova With Progressive Discount'!H21*(-NovaDiscount)+FullBlindLabour</f>
        <v>75.014555151515154</v>
      </c>
      <c r="I21" s="15">
        <f>'[20]Nova With Progressive Discount'!I21+'[20]Nova With Progressive Discount'!I21*(-NovaDiscount)+FullBlindLabour</f>
        <v>84.419158268398277</v>
      </c>
      <c r="J21" s="15">
        <f>'[20]Nova With Progressive Discount'!J21+'[20]Nova With Progressive Discount'!J21*(-NovaDiscount)+FullBlindLabour</f>
        <v>89.381739982683968</v>
      </c>
      <c r="K21" s="15">
        <f>'[20]Nova With Progressive Discount'!K21+'[20]Nova With Progressive Discount'!K21*(-NovaDiscount)+FullBlindLabour</f>
        <v>98.316112943722956</v>
      </c>
      <c r="L21" s="15">
        <f>'[20]Nova With Progressive Discount'!L21+'[20]Nova With Progressive Discount'!L21*(-NovaDiscount)+FullBlindLabour</f>
        <v>101.8680041904762</v>
      </c>
      <c r="M21" s="15">
        <f>'[20]Nova With Progressive Discount'!M21+'[20]Nova With Progressive Discount'!M21*(-NovaDiscount)+FullBlindLabour</f>
        <v>104.47943512554113</v>
      </c>
    </row>
    <row r="22" spans="1:13" ht="20.100000000000001" customHeight="1" x14ac:dyDescent="0.2">
      <c r="A22" s="13">
        <f>[20]Sumary!Q18</f>
        <v>3.2</v>
      </c>
      <c r="B22" s="14">
        <f>[20]Sumary!R18</f>
        <v>125.98425196850394</v>
      </c>
      <c r="C22" s="15">
        <f>'[20]Nova With Progressive Discount'!C22+'[20]Nova With Progressive Discount'!C22*(-NovaDiscount)+FullBlindLabour</f>
        <v>29.265656450216454</v>
      </c>
      <c r="D22" s="15">
        <f>'[20]Nova With Progressive Discount'!D22+'[20]Nova With Progressive Discount'!D22*(-NovaDiscount)+FullBlindLabour</f>
        <v>39.655818008658009</v>
      </c>
      <c r="E22" s="15">
        <f>'[20]Nova With Progressive Discount'!E22+'[20]Nova With Progressive Discount'!E22*(-NovaDiscount)+FullBlindLabour</f>
        <v>50.045979567099572</v>
      </c>
      <c r="F22" s="15">
        <f>'[20]Nova With Progressive Discount'!F22+'[20]Nova With Progressive Discount'!F22*(-NovaDiscount)+FullBlindLabour</f>
        <v>61.13314112554113</v>
      </c>
      <c r="G22" s="15">
        <f>'[20]Nova With Progressive Discount'!G22+'[20]Nova With Progressive Discount'!G22*(-NovaDiscount)+FullBlindLabour</f>
        <v>71.523302683982692</v>
      </c>
      <c r="H22" s="15">
        <f>'[20]Nova With Progressive Discount'!H22+'[20]Nova With Progressive Discount'!H22*(-NovaDiscount)+FullBlindLabour</f>
        <v>81.91346424242424</v>
      </c>
      <c r="I22" s="15">
        <f>'[20]Nova With Progressive Discount'!I22+'[20]Nova With Progressive Discount'!I22*(-NovaDiscount)+FullBlindLabour</f>
        <v>92.303625800865817</v>
      </c>
      <c r="J22" s="15">
        <f>'[20]Nova With Progressive Discount'!J22+'[20]Nova With Progressive Discount'!J22*(-NovaDiscount)+FullBlindLabour</f>
        <v>97.808264658008653</v>
      </c>
      <c r="K22" s="15">
        <f>'[20]Nova With Progressive Discount'!K22+'[20]Nova With Progressive Discount'!K22*(-NovaDiscount)+FullBlindLabour</f>
        <v>107.67891813852816</v>
      </c>
      <c r="L22" s="15">
        <f>'[20]Nova With Progressive Discount'!L22+'[20]Nova With Progressive Discount'!L22*(-NovaDiscount)+FullBlindLabour</f>
        <v>111.62503276190478</v>
      </c>
      <c r="M22" s="15">
        <f>'[20]Nova With Progressive Discount'!M22+'[20]Nova With Progressive Discount'!M22*(-NovaDiscount)+FullBlindLabour</f>
        <v>114.53213122943723</v>
      </c>
    </row>
    <row r="23" spans="1:13" ht="20.100000000000001" customHeight="1" x14ac:dyDescent="0.2">
      <c r="A23" s="13">
        <f>[20]Sumary!Q19</f>
        <v>3.6</v>
      </c>
      <c r="B23" s="14">
        <f>[20]Sumary!R19</f>
        <v>141.73228346456693</v>
      </c>
      <c r="C23" s="15">
        <f>'[20]Nova With Progressive Discount'!C23+'[20]Nova With Progressive Discount'!C23*(-NovaDiscount)+FullBlindLabour</f>
        <v>31.236773333333336</v>
      </c>
      <c r="D23" s="15">
        <f>'[20]Nova With Progressive Discount'!D23+'[20]Nova With Progressive Discount'!D23*(-NovaDiscount)+FullBlindLabour</f>
        <v>42.612493333333333</v>
      </c>
      <c r="E23" s="15">
        <f>'[20]Nova With Progressive Discount'!E23+'[20]Nova With Progressive Discount'!E23*(-NovaDiscount)+FullBlindLabour</f>
        <v>53.988213333333334</v>
      </c>
      <c r="F23" s="15">
        <f>'[20]Nova With Progressive Discount'!F23+'[20]Nova With Progressive Discount'!F23*(-NovaDiscount)+FullBlindLabour</f>
        <v>66.060933333333338</v>
      </c>
      <c r="G23" s="15">
        <f>'[20]Nova With Progressive Discount'!G23+'[20]Nova With Progressive Discount'!G23*(-NovaDiscount)+FullBlindLabour</f>
        <v>77.436653333333339</v>
      </c>
      <c r="H23" s="15">
        <f>'[20]Nova With Progressive Discount'!H23+'[20]Nova With Progressive Discount'!H23*(-NovaDiscount)+FullBlindLabour</f>
        <v>88.812373333333326</v>
      </c>
      <c r="I23" s="15">
        <f>'[20]Nova With Progressive Discount'!I23+'[20]Nova With Progressive Discount'!I23*(-NovaDiscount)+FullBlindLabour</f>
        <v>100.18809333333334</v>
      </c>
      <c r="J23" s="15">
        <f>'[20]Nova With Progressive Discount'!J23+'[20]Nova With Progressive Discount'!J23*(-NovaDiscount)+FullBlindLabour</f>
        <v>106.23478933333335</v>
      </c>
      <c r="K23" s="15">
        <f>'[20]Nova With Progressive Discount'!K23+'[20]Nova With Progressive Discount'!K23*(-NovaDiscount)+FullBlindLabour</f>
        <v>117.04172333333335</v>
      </c>
      <c r="L23" s="15">
        <f>'[20]Nova With Progressive Discount'!L23+'[20]Nova With Progressive Discount'!L23*(-NovaDiscount)+FullBlindLabour</f>
        <v>121.38206133333335</v>
      </c>
      <c r="M23" s="15">
        <f>'[20]Nova With Progressive Discount'!M23+'[20]Nova With Progressive Discount'!M23*(-NovaDiscount)+FullBlindLabour</f>
        <v>124.58482733333335</v>
      </c>
    </row>
    <row r="24" spans="1:13" ht="20.100000000000001" customHeight="1" x14ac:dyDescent="0.2">
      <c r="A24" s="13">
        <f>[20]Sumary!Q20</f>
        <v>4</v>
      </c>
      <c r="B24" s="14">
        <f>[20]Sumary!R20</f>
        <v>157.48031496062993</v>
      </c>
      <c r="C24" s="15">
        <f>'[20]Nova With Progressive Discount'!C24+'[20]Nova With Progressive Discount'!C24*(-NovaDiscount)+FullBlindLabour</f>
        <v>33.207890216450217</v>
      </c>
      <c r="D24" s="15">
        <f>'[20]Nova With Progressive Discount'!D24+'[20]Nova With Progressive Discount'!D24*(-NovaDiscount)+FullBlindLabour</f>
        <v>45.569168658008657</v>
      </c>
      <c r="E24" s="15">
        <f>'[20]Nova With Progressive Discount'!E24+'[20]Nova With Progressive Discount'!E24*(-NovaDiscount)+FullBlindLabour</f>
        <v>57.930447099567097</v>
      </c>
      <c r="F24" s="15">
        <f>'[20]Nova With Progressive Discount'!F24+'[20]Nova With Progressive Discount'!F24*(-NovaDiscount)+FullBlindLabour</f>
        <v>70.988725541125532</v>
      </c>
      <c r="G24" s="15">
        <f>'[20]Nova With Progressive Discount'!G24+'[20]Nova With Progressive Discount'!G24*(-NovaDiscount)+FullBlindLabour</f>
        <v>83.350003982683972</v>
      </c>
      <c r="H24" s="15">
        <f>'[20]Nova With Progressive Discount'!H24+'[20]Nova With Progressive Discount'!H24*(-NovaDiscount)+FullBlindLabour</f>
        <v>95.711282424242413</v>
      </c>
      <c r="I24" s="15">
        <f>'[20]Nova With Progressive Discount'!I24+'[20]Nova With Progressive Discount'!I24*(-NovaDiscount)+FullBlindLabour</f>
        <v>108.07256086580087</v>
      </c>
      <c r="J24" s="15">
        <f>'[20]Nova With Progressive Discount'!J24+'[20]Nova With Progressive Discount'!J24*(-NovaDiscount)+FullBlindLabour</f>
        <v>114.66131400865801</v>
      </c>
      <c r="K24" s="15">
        <f>'[20]Nova With Progressive Discount'!K24+'[20]Nova With Progressive Discount'!K24*(-NovaDiscount)+FullBlindLabour</f>
        <v>126.40452852813851</v>
      </c>
      <c r="L24" s="15">
        <f>'[20]Nova With Progressive Discount'!L24+'[20]Nova With Progressive Discount'!L24*(-NovaDiscount)+FullBlindLabour</f>
        <v>131.1390899047619</v>
      </c>
      <c r="M24" s="15">
        <f>'[20]Nova With Progressive Discount'!M24+'[20]Nova With Progressive Discount'!M24*(-NovaDiscount)+FullBlindLabour</f>
        <v>134.63752343722939</v>
      </c>
    </row>
    <row r="25" spans="1:13" ht="20.100000000000001" customHeight="1" x14ac:dyDescent="0.2">
      <c r="A25" s="1" t="s">
        <v>31</v>
      </c>
    </row>
    <row r="26" spans="1:13" ht="20.100000000000001" customHeight="1" x14ac:dyDescent="0.2">
      <c r="A26" s="500" t="s">
        <v>1</v>
      </c>
      <c r="B26" s="501"/>
      <c r="C26" s="7">
        <f>[20]Sumary!S10</f>
        <v>0.8</v>
      </c>
      <c r="D26" s="7">
        <f>[20]Sumary!T10</f>
        <v>1.2</v>
      </c>
      <c r="E26" s="7">
        <f>[20]Sumary!U10</f>
        <v>1.6</v>
      </c>
      <c r="F26" s="7">
        <f>[20]Sumary!V10</f>
        <v>2</v>
      </c>
      <c r="G26" s="7">
        <f>[20]Sumary!W10</f>
        <v>2.4</v>
      </c>
      <c r="H26" s="8">
        <f>[20]Sumary!X10</f>
        <v>2.8</v>
      </c>
      <c r="I26" s="8">
        <f>[20]Sumary!Y10</f>
        <v>3.2</v>
      </c>
      <c r="J26" s="8">
        <f>[20]Sumary!Z10</f>
        <v>3.6</v>
      </c>
      <c r="K26" s="8">
        <f>[20]Sumary!AA10</f>
        <v>4</v>
      </c>
      <c r="L26" s="8">
        <f>[20]Sumary!AB10</f>
        <v>4.4000000000000004</v>
      </c>
      <c r="M26" s="8">
        <f>[20]Sumary!AC10</f>
        <v>4.8</v>
      </c>
    </row>
    <row r="27" spans="1:13" ht="20.100000000000001" customHeight="1" x14ac:dyDescent="0.2">
      <c r="A27" s="9"/>
      <c r="B27" s="10" t="s">
        <v>2</v>
      </c>
      <c r="C27" s="11">
        <f>[20]Sumary!S11</f>
        <v>24</v>
      </c>
      <c r="D27" s="11">
        <f>[20]Sumary!T11</f>
        <v>48</v>
      </c>
      <c r="E27" s="11">
        <f>[20]Sumary!U11</f>
        <v>60</v>
      </c>
      <c r="F27" s="11">
        <f>[20]Sumary!V11</f>
        <v>84</v>
      </c>
      <c r="G27" s="11">
        <f>[20]Sumary!W11</f>
        <v>108</v>
      </c>
      <c r="H27" s="12">
        <f>[20]Sumary!X11</f>
        <v>132</v>
      </c>
      <c r="I27" s="12">
        <f>[20]Sumary!Y11</f>
        <v>156</v>
      </c>
      <c r="J27" s="12">
        <f>[20]Sumary!Z11</f>
        <v>190</v>
      </c>
      <c r="K27" s="12">
        <f>[20]Sumary!AA11</f>
        <v>190</v>
      </c>
      <c r="L27" s="12">
        <f>[20]Sumary!AB11</f>
        <v>190</v>
      </c>
      <c r="M27" s="12">
        <f>[20]Sumary!AC11</f>
        <v>190</v>
      </c>
    </row>
    <row r="28" spans="1:13" ht="20.100000000000001" customHeight="1" x14ac:dyDescent="0.2">
      <c r="A28" s="13">
        <f>[20]Sumary!Q12</f>
        <v>0.8</v>
      </c>
      <c r="B28" s="14">
        <f>[20]Sumary!R12</f>
        <v>31.496062992125985</v>
      </c>
      <c r="C28" s="15">
        <f>'[20]Nova With Progressive Discount'!C28+'[20]Nova With Progressive Discount'!C28*(-NovaDiscount)+FullBlindLabour</f>
        <v>18.9185645021645</v>
      </c>
      <c r="D28" s="15">
        <f>'[20]Nova With Progressive Discount'!D28+'[20]Nova With Progressive Discount'!D28*(-NovaDiscount)+FullBlindLabour</f>
        <v>24.135180086580085</v>
      </c>
      <c r="E28" s="15">
        <f>'[20]Nova With Progressive Discount'!E28+'[20]Nova With Progressive Discount'!E28*(-NovaDiscount)+FullBlindLabour</f>
        <v>29.351795670995671</v>
      </c>
      <c r="F28" s="15">
        <f>'[20]Nova With Progressive Discount'!F28+'[20]Nova With Progressive Discount'!F28*(-NovaDiscount)+FullBlindLabour</f>
        <v>35.265411255411252</v>
      </c>
      <c r="G28" s="15">
        <f>'[20]Nova With Progressive Discount'!G28+'[20]Nova With Progressive Discount'!G28*(-NovaDiscount)+FullBlindLabour</f>
        <v>40.482026839826837</v>
      </c>
      <c r="H28" s="15">
        <f>'[20]Nova With Progressive Discount'!H28+'[20]Nova With Progressive Discount'!H28*(-NovaDiscount)+FullBlindLabour</f>
        <v>45.698642424242422</v>
      </c>
      <c r="I28" s="15">
        <f>'[20]Nova With Progressive Discount'!I28+'[20]Nova With Progressive Discount'!I28*(-NovaDiscount)+FullBlindLabour</f>
        <v>50.915258008658014</v>
      </c>
      <c r="J28" s="15">
        <f>'[20]Nova With Progressive Discount'!J28+'[20]Nova With Progressive Discount'!J28*(-NovaDiscount)+FullBlindLabour</f>
        <v>53.574446580086587</v>
      </c>
      <c r="K28" s="15">
        <f>'[20]Nova With Progressive Discount'!K28+'[20]Nova With Progressive Discount'!K28*(-NovaDiscount)+FullBlindLabour</f>
        <v>58.530231385281375</v>
      </c>
      <c r="L28" s="15">
        <f>'[20]Nova With Progressive Discount'!L28+'[20]Nova With Progressive Discount'!L28*(-NovaDiscount)+FullBlindLabour</f>
        <v>60.406927619047622</v>
      </c>
      <c r="M28" s="15">
        <f>'[20]Nova With Progressive Discount'!M28+'[20]Nova With Progressive Discount'!M28*(-NovaDiscount)+FullBlindLabour</f>
        <v>61.761962294372289</v>
      </c>
    </row>
    <row r="29" spans="1:13" ht="20.100000000000001" customHeight="1" x14ac:dyDescent="0.2">
      <c r="A29" s="13">
        <f>[20]Sumary!Q13</f>
        <v>1.2</v>
      </c>
      <c r="B29" s="14">
        <f>[20]Sumary!R13</f>
        <v>47.244094488188978</v>
      </c>
      <c r="C29" s="15">
        <f>'[20]Nova With Progressive Discount'!C29+'[20]Nova With Progressive Discount'!C29*(-NovaDiscount)+FullBlindLabour</f>
        <v>21.55095930735931</v>
      </c>
      <c r="D29" s="15">
        <f>'[20]Nova With Progressive Discount'!D29+'[20]Nova With Progressive Discount'!D29*(-NovaDiscount)+FullBlindLabour</f>
        <v>28.083772294372292</v>
      </c>
      <c r="E29" s="15">
        <f>'[20]Nova With Progressive Discount'!E29+'[20]Nova With Progressive Discount'!E29*(-NovaDiscount)+FullBlindLabour</f>
        <v>34.616585281385277</v>
      </c>
      <c r="F29" s="15">
        <f>'[20]Nova With Progressive Discount'!F29+'[20]Nova With Progressive Discount'!F29*(-NovaDiscount)+FullBlindLabour</f>
        <v>41.846398268398268</v>
      </c>
      <c r="G29" s="15">
        <f>'[20]Nova With Progressive Discount'!G29+'[20]Nova With Progressive Discount'!G29*(-NovaDiscount)+FullBlindLabour</f>
        <v>48.379211255411249</v>
      </c>
      <c r="H29" s="15">
        <f>'[20]Nova With Progressive Discount'!H29+'[20]Nova With Progressive Discount'!H29*(-NovaDiscount)+FullBlindLabour</f>
        <v>54.912024242424238</v>
      </c>
      <c r="I29" s="15">
        <f>'[20]Nova With Progressive Discount'!I29+'[20]Nova With Progressive Discount'!I29*(-NovaDiscount)+FullBlindLabour</f>
        <v>61.444837229437226</v>
      </c>
      <c r="J29" s="15">
        <f>'[20]Nova With Progressive Discount'!J29+'[20]Nova With Progressive Discount'!J29*(-NovaDiscount)+FullBlindLabour</f>
        <v>64.827934372294365</v>
      </c>
      <c r="K29" s="15">
        <f>'[20]Nova With Progressive Discount'!K29+'[20]Nova With Progressive Discount'!K29*(-NovaDiscount)+FullBlindLabour</f>
        <v>71.034106709956703</v>
      </c>
      <c r="L29" s="15">
        <f>'[20]Nova With Progressive Discount'!L29+'[20]Nova With Progressive Discount'!L29*(-NovaDiscount)+FullBlindLabour</f>
        <v>73.437281904761903</v>
      </c>
      <c r="M29" s="15">
        <f>'[20]Nova With Progressive Discount'!M29+'[20]Nova With Progressive Discount'!M29*(-NovaDiscount)+FullBlindLabour</f>
        <v>75.187175800865774</v>
      </c>
    </row>
    <row r="30" spans="1:13" ht="20.100000000000001" customHeight="1" x14ac:dyDescent="0.2">
      <c r="A30" s="13">
        <f>[20]Sumary!Q14</f>
        <v>1.6</v>
      </c>
      <c r="B30" s="14">
        <f>[20]Sumary!R14</f>
        <v>62.99212598425197</v>
      </c>
      <c r="C30" s="15">
        <f>'[20]Nova With Progressive Discount'!C30+'[20]Nova With Progressive Discount'!C30*(-NovaDiscount)+FullBlindLabour</f>
        <v>24.183354112554113</v>
      </c>
      <c r="D30" s="15">
        <f>'[20]Nova With Progressive Discount'!D30+'[20]Nova With Progressive Discount'!D30*(-NovaDiscount)+FullBlindLabour</f>
        <v>32.032364502164498</v>
      </c>
      <c r="E30" s="15">
        <f>'[20]Nova With Progressive Discount'!E30+'[20]Nova With Progressive Discount'!E30*(-NovaDiscount)+FullBlindLabour</f>
        <v>39.881374891774897</v>
      </c>
      <c r="F30" s="15">
        <f>'[20]Nova With Progressive Discount'!F30+'[20]Nova With Progressive Discount'!F30*(-NovaDiscount)+FullBlindLabour</f>
        <v>48.427385281385284</v>
      </c>
      <c r="G30" s="15">
        <f>'[20]Nova With Progressive Discount'!G30+'[20]Nova With Progressive Discount'!G30*(-NovaDiscount)+FullBlindLabour</f>
        <v>56.276395670995669</v>
      </c>
      <c r="H30" s="15">
        <f>'[20]Nova With Progressive Discount'!H30+'[20]Nova With Progressive Discount'!H30*(-NovaDiscount)+FullBlindLabour</f>
        <v>64.125406060606053</v>
      </c>
      <c r="I30" s="15">
        <f>'[20]Nova With Progressive Discount'!I30+'[20]Nova With Progressive Discount'!I30*(-NovaDiscount)+FullBlindLabour</f>
        <v>71.974416450216452</v>
      </c>
      <c r="J30" s="15">
        <f>'[20]Nova With Progressive Discount'!J30+'[20]Nova With Progressive Discount'!J30*(-NovaDiscount)+FullBlindLabour</f>
        <v>76.081422164502172</v>
      </c>
      <c r="K30" s="15">
        <f>'[20]Nova With Progressive Discount'!K30+'[20]Nova With Progressive Discount'!K30*(-NovaDiscount)+FullBlindLabour</f>
        <v>83.537982034632037</v>
      </c>
      <c r="L30" s="15">
        <f>'[20]Nova With Progressive Discount'!L30+'[20]Nova With Progressive Discount'!L30*(-NovaDiscount)+FullBlindLabour</f>
        <v>86.467636190476199</v>
      </c>
      <c r="M30" s="15">
        <f>'[20]Nova With Progressive Discount'!M30+'[20]Nova With Progressive Discount'!M30*(-NovaDiscount)+FullBlindLabour</f>
        <v>88.612389307359294</v>
      </c>
    </row>
    <row r="31" spans="1:13" ht="20.100000000000001" customHeight="1" x14ac:dyDescent="0.2">
      <c r="A31" s="13">
        <f>[20]Sumary!Q15</f>
        <v>2</v>
      </c>
      <c r="B31" s="14">
        <f>[20]Sumary!R15</f>
        <v>78.740157480314963</v>
      </c>
      <c r="C31" s="15">
        <f>'[20]Nova With Progressive Discount'!C31+'[20]Nova With Progressive Discount'!C31*(-NovaDiscount)+FullBlindLabour</f>
        <v>26.81574891774892</v>
      </c>
      <c r="D31" s="15">
        <f>'[20]Nova With Progressive Discount'!D31+'[20]Nova With Progressive Discount'!D31*(-NovaDiscount)+FullBlindLabour</f>
        <v>35.980956709956708</v>
      </c>
      <c r="E31" s="15">
        <f>'[20]Nova With Progressive Discount'!E31+'[20]Nova With Progressive Discount'!E31*(-NovaDiscount)+FullBlindLabour</f>
        <v>45.146164502164503</v>
      </c>
      <c r="F31" s="15">
        <f>'[20]Nova With Progressive Discount'!F31+'[20]Nova With Progressive Discount'!F31*(-NovaDiscount)+FullBlindLabour</f>
        <v>55.008372294372293</v>
      </c>
      <c r="G31" s="15">
        <f>'[20]Nova With Progressive Discount'!G31+'[20]Nova With Progressive Discount'!G31*(-NovaDiscount)+FullBlindLabour</f>
        <v>64.173580086580088</v>
      </c>
      <c r="H31" s="15">
        <f>'[20]Nova With Progressive Discount'!H31+'[20]Nova With Progressive Discount'!H31*(-NovaDiscount)+FullBlindLabour</f>
        <v>73.338787878787869</v>
      </c>
      <c r="I31" s="15">
        <f>'[20]Nova With Progressive Discount'!I31+'[20]Nova With Progressive Discount'!I31*(-NovaDiscount)+FullBlindLabour</f>
        <v>82.503995670995678</v>
      </c>
      <c r="J31" s="15">
        <f>'[20]Nova With Progressive Discount'!J31+'[20]Nova With Progressive Discount'!J31*(-NovaDiscount)+FullBlindLabour</f>
        <v>87.334909956709978</v>
      </c>
      <c r="K31" s="15">
        <f>'[20]Nova With Progressive Discount'!K31+'[20]Nova With Progressive Discount'!K31*(-NovaDiscount)+FullBlindLabour</f>
        <v>96.041857359307372</v>
      </c>
      <c r="L31" s="15">
        <f>'[20]Nova With Progressive Discount'!L31+'[20]Nova With Progressive Discount'!L31*(-NovaDiscount)+FullBlindLabour</f>
        <v>99.497990476190495</v>
      </c>
      <c r="M31" s="15">
        <f>'[20]Nova With Progressive Discount'!M31+'[20]Nova With Progressive Discount'!M31*(-NovaDiscount)+FullBlindLabour</f>
        <v>102.03760281385281</v>
      </c>
    </row>
    <row r="32" spans="1:13" ht="20.100000000000001" customHeight="1" x14ac:dyDescent="0.2">
      <c r="A32" s="13">
        <f>[20]Sumary!Q16</f>
        <v>2.4</v>
      </c>
      <c r="B32" s="14">
        <f>[20]Sumary!R16</f>
        <v>94.488188976377955</v>
      </c>
      <c r="C32" s="15">
        <f>'[20]Nova With Progressive Discount'!C32+'[20]Nova With Progressive Discount'!C32*(-NovaDiscount)+FullBlindLabour</f>
        <v>29.448143722943726</v>
      </c>
      <c r="D32" s="15">
        <f>'[20]Nova With Progressive Discount'!D32+'[20]Nova With Progressive Discount'!D32*(-NovaDiscount)+FullBlindLabour</f>
        <v>39.929548917748917</v>
      </c>
      <c r="E32" s="15">
        <f>'[20]Nova With Progressive Discount'!E32+'[20]Nova With Progressive Discount'!E32*(-NovaDiscount)+FullBlindLabour</f>
        <v>50.410954112554109</v>
      </c>
      <c r="F32" s="15">
        <f>'[20]Nova With Progressive Discount'!F32+'[20]Nova With Progressive Discount'!F32*(-NovaDiscount)+FullBlindLabour</f>
        <v>61.589359307359295</v>
      </c>
      <c r="G32" s="15">
        <f>'[20]Nova With Progressive Discount'!G32+'[20]Nova With Progressive Discount'!G32*(-NovaDiscount)+FullBlindLabour</f>
        <v>72.070764502164494</v>
      </c>
      <c r="H32" s="15">
        <f>'[20]Nova With Progressive Discount'!H32+'[20]Nova With Progressive Discount'!H32*(-NovaDiscount)+FullBlindLabour</f>
        <v>82.552169696969685</v>
      </c>
      <c r="I32" s="15">
        <f>'[20]Nova With Progressive Discount'!I32+'[20]Nova With Progressive Discount'!I32*(-NovaDiscount)+FullBlindLabour</f>
        <v>93.03357489177489</v>
      </c>
      <c r="J32" s="15">
        <f>'[20]Nova With Progressive Discount'!J32+'[20]Nova With Progressive Discount'!J32*(-NovaDiscount)+FullBlindLabour</f>
        <v>98.588397748917771</v>
      </c>
      <c r="K32" s="15">
        <f>'[20]Nova With Progressive Discount'!K32+'[20]Nova With Progressive Discount'!K32*(-NovaDiscount)+FullBlindLabour</f>
        <v>108.54573268398266</v>
      </c>
      <c r="L32" s="15">
        <f>'[20]Nova With Progressive Discount'!L32+'[20]Nova With Progressive Discount'!L32*(-NovaDiscount)+FullBlindLabour</f>
        <v>112.52834476190478</v>
      </c>
      <c r="M32" s="15">
        <f>'[20]Nova With Progressive Discount'!M32+'[20]Nova With Progressive Discount'!M32*(-NovaDiscount)+FullBlindLabour</f>
        <v>115.46281632034632</v>
      </c>
    </row>
    <row r="33" spans="1:13" ht="20.100000000000001" customHeight="1" x14ac:dyDescent="0.2">
      <c r="A33" s="13">
        <f>[20]Sumary!Q17</f>
        <v>2.8</v>
      </c>
      <c r="B33" s="14">
        <f>[20]Sumary!R17</f>
        <v>110.23622047244095</v>
      </c>
      <c r="C33" s="15">
        <f>'[20]Nova With Progressive Discount'!C33+'[20]Nova With Progressive Discount'!C33*(-NovaDiscount)+FullBlindLabour</f>
        <v>32.080538528138526</v>
      </c>
      <c r="D33" s="15">
        <f>'[20]Nova With Progressive Discount'!D33+'[20]Nova With Progressive Discount'!D33*(-NovaDiscount)+FullBlindLabour</f>
        <v>43.878141125541127</v>
      </c>
      <c r="E33" s="15">
        <f>'[20]Nova With Progressive Discount'!E33+'[20]Nova With Progressive Discount'!E33*(-NovaDiscount)+FullBlindLabour</f>
        <v>55.675743722943722</v>
      </c>
      <c r="F33" s="15">
        <f>'[20]Nova With Progressive Discount'!F33+'[20]Nova With Progressive Discount'!F33*(-NovaDiscount)+FullBlindLabour</f>
        <v>68.170346320346312</v>
      </c>
      <c r="G33" s="15">
        <f>'[20]Nova With Progressive Discount'!G33+'[20]Nova With Progressive Discount'!G33*(-NovaDiscount)+FullBlindLabour</f>
        <v>79.967948917748899</v>
      </c>
      <c r="H33" s="15">
        <f>'[20]Nova With Progressive Discount'!H33+'[20]Nova With Progressive Discount'!H33*(-NovaDiscount)+FullBlindLabour</f>
        <v>91.7655515151515</v>
      </c>
      <c r="I33" s="15">
        <f>'[20]Nova With Progressive Discount'!I33+'[20]Nova With Progressive Discount'!I33*(-NovaDiscount)+FullBlindLabour</f>
        <v>103.5631541125541</v>
      </c>
      <c r="J33" s="15">
        <f>'[20]Nova With Progressive Discount'!J33+'[20]Nova With Progressive Discount'!J33*(-NovaDiscount)+FullBlindLabour</f>
        <v>109.84188554112554</v>
      </c>
      <c r="K33" s="15">
        <f>'[20]Nova With Progressive Discount'!K33+'[20]Nova With Progressive Discount'!K33*(-NovaDiscount)+FullBlindLabour</f>
        <v>121.049608008658</v>
      </c>
      <c r="L33" s="15">
        <f>'[20]Nova With Progressive Discount'!L33+'[20]Nova With Progressive Discount'!L33*(-NovaDiscount)+FullBlindLabour</f>
        <v>125.55869904761906</v>
      </c>
      <c r="M33" s="15">
        <f>'[20]Nova With Progressive Discount'!M33+'[20]Nova With Progressive Discount'!M33*(-NovaDiscount)+FullBlindLabour</f>
        <v>128.88802982683978</v>
      </c>
    </row>
    <row r="34" spans="1:13" ht="20.100000000000001" customHeight="1" x14ac:dyDescent="0.2">
      <c r="A34" s="13">
        <f>[20]Sumary!Q18</f>
        <v>3.2</v>
      </c>
      <c r="B34" s="14">
        <f>[20]Sumary!R18</f>
        <v>125.98425196850394</v>
      </c>
      <c r="C34" s="15">
        <f>'[20]Nova With Progressive Discount'!C34+'[20]Nova With Progressive Discount'!C34*(-NovaDiscount)+FullBlindLabour</f>
        <v>34.712933333333339</v>
      </c>
      <c r="D34" s="15">
        <f>'[20]Nova With Progressive Discount'!D34+'[20]Nova With Progressive Discount'!D34*(-NovaDiscount)+FullBlindLabour</f>
        <v>47.826733333333337</v>
      </c>
      <c r="E34" s="15">
        <f>'[20]Nova With Progressive Discount'!E34+'[20]Nova With Progressive Discount'!E34*(-NovaDiscount)+FullBlindLabour</f>
        <v>60.940533333333335</v>
      </c>
      <c r="F34" s="15">
        <f>'[20]Nova With Progressive Discount'!F34+'[20]Nova With Progressive Discount'!F34*(-NovaDiscount)+FullBlindLabour</f>
        <v>74.751333333333335</v>
      </c>
      <c r="G34" s="15">
        <f>'[20]Nova With Progressive Discount'!G34+'[20]Nova With Progressive Discount'!G34*(-NovaDiscount)+FullBlindLabour</f>
        <v>87.865133333333333</v>
      </c>
      <c r="H34" s="15">
        <f>'[20]Nova With Progressive Discount'!H34+'[20]Nova With Progressive Discount'!H34*(-NovaDiscount)+FullBlindLabour</f>
        <v>100.97893333333333</v>
      </c>
      <c r="I34" s="15">
        <f>'[20]Nova With Progressive Discount'!I34+'[20]Nova With Progressive Discount'!I34*(-NovaDiscount)+FullBlindLabour</f>
        <v>114.09273333333333</v>
      </c>
      <c r="J34" s="15">
        <f>'[20]Nova With Progressive Discount'!J34+'[20]Nova With Progressive Discount'!J34*(-NovaDiscount)+FullBlindLabour</f>
        <v>121.09537333333333</v>
      </c>
      <c r="K34" s="15">
        <f>'[20]Nova With Progressive Discount'!K34+'[20]Nova With Progressive Discount'!K34*(-NovaDiscount)+FullBlindLabour</f>
        <v>133.5534833333333</v>
      </c>
      <c r="L34" s="15">
        <f>'[20]Nova With Progressive Discount'!L34+'[20]Nova With Progressive Discount'!L34*(-NovaDiscount)+FullBlindLabour</f>
        <v>138.58905333333334</v>
      </c>
      <c r="M34" s="15">
        <f>'[20]Nova With Progressive Discount'!M34+'[20]Nova With Progressive Discount'!M34*(-NovaDiscount)+FullBlindLabour</f>
        <v>142.31324333333333</v>
      </c>
    </row>
    <row r="35" spans="1:13" ht="20.100000000000001" customHeight="1" x14ac:dyDescent="0.2">
      <c r="A35" s="13">
        <f>[20]Sumary!Q19</f>
        <v>3.6</v>
      </c>
      <c r="B35" s="14">
        <f>[20]Sumary!R19</f>
        <v>141.73228346456693</v>
      </c>
      <c r="C35" s="15">
        <f>'[20]Nova With Progressive Discount'!C35+'[20]Nova With Progressive Discount'!C35*(-NovaDiscount)+FullBlindLabour</f>
        <v>37.345328138528139</v>
      </c>
      <c r="D35" s="15">
        <f>'[20]Nova With Progressive Discount'!D35+'[20]Nova With Progressive Discount'!D35*(-NovaDiscount)+FullBlindLabour</f>
        <v>51.77532554112554</v>
      </c>
      <c r="E35" s="15">
        <f>'[20]Nova With Progressive Discount'!E35+'[20]Nova With Progressive Discount'!E35*(-NovaDiscount)+FullBlindLabour</f>
        <v>66.205322943722933</v>
      </c>
      <c r="F35" s="15">
        <f>'[20]Nova With Progressive Discount'!F35+'[20]Nova With Progressive Discount'!F35*(-NovaDiscount)+FullBlindLabour</f>
        <v>81.332320346320344</v>
      </c>
      <c r="G35" s="15">
        <f>'[20]Nova With Progressive Discount'!G35+'[20]Nova With Progressive Discount'!G35*(-NovaDiscount)+FullBlindLabour</f>
        <v>95.762317748917752</v>
      </c>
      <c r="H35" s="15">
        <f>'[20]Nova With Progressive Discount'!H35+'[20]Nova With Progressive Discount'!H35*(-NovaDiscount)+FullBlindLabour</f>
        <v>110.19231515151513</v>
      </c>
      <c r="I35" s="15">
        <f>'[20]Nova With Progressive Discount'!I35+'[20]Nova With Progressive Discount'!I35*(-NovaDiscount)+FullBlindLabour</f>
        <v>124.62231255411254</v>
      </c>
      <c r="J35" s="15">
        <f>'[20]Nova With Progressive Discount'!J35+'[20]Nova With Progressive Discount'!J35*(-NovaDiscount)+FullBlindLabour</f>
        <v>132.34886112554111</v>
      </c>
      <c r="K35" s="15">
        <f>'[20]Nova With Progressive Discount'!K35+'[20]Nova With Progressive Discount'!K35*(-NovaDiscount)+FullBlindLabour</f>
        <v>146.05735865800861</v>
      </c>
      <c r="L35" s="15">
        <f>'[20]Nova With Progressive Discount'!L35+'[20]Nova With Progressive Discount'!L35*(-NovaDiscount)+FullBlindLabour</f>
        <v>151.61940761904765</v>
      </c>
      <c r="M35" s="15">
        <f>'[20]Nova With Progressive Discount'!M35+'[20]Nova With Progressive Discount'!M35*(-NovaDiscount)+FullBlindLabour</f>
        <v>155.73845683982685</v>
      </c>
    </row>
    <row r="36" spans="1:13" ht="20.100000000000001" customHeight="1" x14ac:dyDescent="0.2">
      <c r="A36" s="13">
        <f>[20]Sumary!Q20</f>
        <v>4</v>
      </c>
      <c r="B36" s="14">
        <f>[20]Sumary!R20</f>
        <v>157.48031496062993</v>
      </c>
      <c r="C36" s="15">
        <f>'[20]Nova With Progressive Discount'!C36+'[20]Nova With Progressive Discount'!C36*(-NovaDiscount)+FullBlindLabour</f>
        <v>39.977722943722938</v>
      </c>
      <c r="D36" s="15">
        <f>'[20]Nova With Progressive Discount'!D36+'[20]Nova With Progressive Discount'!D36*(-NovaDiscount)+FullBlindLabour</f>
        <v>55.723917748917742</v>
      </c>
      <c r="E36" s="15">
        <f>'[20]Nova With Progressive Discount'!E36+'[20]Nova With Progressive Discount'!E36*(-NovaDiscount)+FullBlindLabour</f>
        <v>71.470112554112546</v>
      </c>
      <c r="F36" s="15">
        <f>'[20]Nova With Progressive Discount'!F36+'[20]Nova With Progressive Discount'!F36*(-NovaDiscount)+FullBlindLabour</f>
        <v>87.913307359307353</v>
      </c>
      <c r="G36" s="15">
        <f>'[20]Nova With Progressive Discount'!G36+'[20]Nova With Progressive Discount'!G36*(-NovaDiscount)+FullBlindLabour</f>
        <v>103.65950216450216</v>
      </c>
      <c r="H36" s="15">
        <f>'[20]Nova With Progressive Discount'!H36+'[20]Nova With Progressive Discount'!H36*(-NovaDiscount)+FullBlindLabour</f>
        <v>119.40569696969693</v>
      </c>
      <c r="I36" s="15">
        <f>'[20]Nova With Progressive Discount'!I36+'[20]Nova With Progressive Discount'!I36*(-NovaDiscount)+FullBlindLabour</f>
        <v>135.15189177489174</v>
      </c>
      <c r="J36" s="15">
        <f>'[20]Nova With Progressive Discount'!J36+'[20]Nova With Progressive Discount'!J36*(-NovaDiscount)+FullBlindLabour</f>
        <v>143.60234891774891</v>
      </c>
      <c r="K36" s="15">
        <f>'[20]Nova With Progressive Discount'!K36+'[20]Nova With Progressive Discount'!K36*(-NovaDiscount)+FullBlindLabour</f>
        <v>158.56123398268394</v>
      </c>
      <c r="L36" s="15">
        <f>'[20]Nova With Progressive Discount'!L36+'[20]Nova With Progressive Discount'!L36*(-NovaDiscount)+FullBlindLabour</f>
        <v>164.64976190476187</v>
      </c>
      <c r="M36" s="15">
        <f>'[20]Nova With Progressive Discount'!M36+'[20]Nova With Progressive Discount'!M36*(-NovaDiscount)+FullBlindLabour</f>
        <v>169.16367034632032</v>
      </c>
    </row>
    <row r="37" spans="1:13" ht="20.100000000000001" customHeight="1" x14ac:dyDescent="0.2">
      <c r="A37" s="21" t="s">
        <v>33</v>
      </c>
      <c r="B37" s="19"/>
      <c r="C37" s="19"/>
      <c r="D37" s="19"/>
      <c r="E37" s="22"/>
      <c r="F37" s="19"/>
      <c r="H37" s="19"/>
      <c r="I37" s="19"/>
      <c r="J37" s="19"/>
      <c r="K37" s="20"/>
      <c r="L37" s="20"/>
    </row>
    <row r="38" spans="1:13" ht="20.100000000000001" customHeight="1" x14ac:dyDescent="0.2">
      <c r="A38" s="500" t="s">
        <v>1</v>
      </c>
      <c r="B38" s="502"/>
      <c r="C38" s="24">
        <f>[20]Sumary!S10</f>
        <v>0.8</v>
      </c>
      <c r="D38" s="24">
        <f>[20]Sumary!T10</f>
        <v>1.2</v>
      </c>
      <c r="E38" s="24">
        <f>[20]Sumary!U10</f>
        <v>1.6</v>
      </c>
      <c r="F38" s="24">
        <f>[20]Sumary!V10</f>
        <v>2</v>
      </c>
      <c r="G38" s="24">
        <f>[20]Sumary!W10</f>
        <v>2.4</v>
      </c>
      <c r="H38" s="25">
        <f>[20]Sumary!X10</f>
        <v>2.8</v>
      </c>
      <c r="I38" s="25">
        <f>[20]Sumary!Y10</f>
        <v>3.2</v>
      </c>
      <c r="J38" s="25">
        <f>[20]Sumary!Z10</f>
        <v>3.6</v>
      </c>
      <c r="K38" s="25">
        <f>[20]Sumary!AA10</f>
        <v>4</v>
      </c>
      <c r="L38" s="25">
        <f>[20]Sumary!AB10</f>
        <v>4.4000000000000004</v>
      </c>
      <c r="M38" s="25">
        <f>[20]Sumary!AC10</f>
        <v>4.8</v>
      </c>
    </row>
    <row r="39" spans="1:13" ht="20.100000000000001" customHeight="1" x14ac:dyDescent="0.2">
      <c r="A39" s="9"/>
      <c r="B39" s="26" t="s">
        <v>2</v>
      </c>
      <c r="C39" s="29">
        <f>[20]Sumary!S11</f>
        <v>24</v>
      </c>
      <c r="D39" s="29">
        <f>[20]Sumary!T11</f>
        <v>48</v>
      </c>
      <c r="E39" s="29">
        <f>[20]Sumary!U11</f>
        <v>60</v>
      </c>
      <c r="F39" s="29">
        <f>[20]Sumary!V11</f>
        <v>84</v>
      </c>
      <c r="G39" s="29">
        <f>[20]Sumary!W11</f>
        <v>108</v>
      </c>
      <c r="H39" s="30">
        <f>[20]Sumary!X11</f>
        <v>132</v>
      </c>
      <c r="I39" s="30">
        <f>[20]Sumary!Y11</f>
        <v>156</v>
      </c>
      <c r="J39" s="30">
        <f>[20]Sumary!Z11</f>
        <v>190</v>
      </c>
      <c r="K39" s="30">
        <f>[20]Sumary!AA11</f>
        <v>190</v>
      </c>
      <c r="L39" s="30">
        <f>[20]Sumary!AB11</f>
        <v>190</v>
      </c>
      <c r="M39" s="30">
        <f>[20]Sumary!AC11</f>
        <v>190</v>
      </c>
    </row>
    <row r="40" spans="1:13" ht="20.100000000000001" customHeight="1" x14ac:dyDescent="0.2">
      <c r="A40" s="13">
        <f>[20]Sumary!Q12</f>
        <v>0.8</v>
      </c>
      <c r="B40" s="14">
        <f>[20]Sumary!R12</f>
        <v>31.496062992125985</v>
      </c>
      <c r="C40" s="15">
        <f>'[20]Nova With Progressive Discount'!C40+'[20]Nova With Progressive Discount'!C40*(-NovaDiscount)+FullBlindLabour</f>
        <v>21.045502943722944</v>
      </c>
      <c r="D40" s="15">
        <f>'[20]Nova With Progressive Discount'!D40+'[20]Nova With Progressive Discount'!D40*(-NovaDiscount)+FullBlindLabour</f>
        <v>27.325587748917748</v>
      </c>
      <c r="E40" s="15">
        <f>'[20]Nova With Progressive Discount'!E40+'[20]Nova With Progressive Discount'!E40*(-NovaDiscount)+FullBlindLabour</f>
        <v>33.605672554112552</v>
      </c>
      <c r="F40" s="15">
        <f>'[20]Nova With Progressive Discount'!F40+'[20]Nova With Progressive Discount'!F40*(-NovaDiscount)+FullBlindLabour</f>
        <v>40.582757359307365</v>
      </c>
      <c r="G40" s="15">
        <f>'[20]Nova With Progressive Discount'!G40+'[20]Nova With Progressive Discount'!G40*(-NovaDiscount)+FullBlindLabour</f>
        <v>46.862842164502155</v>
      </c>
      <c r="H40" s="15">
        <f>'[20]Nova With Progressive Discount'!H40+'[20]Nova With Progressive Discount'!H40*(-NovaDiscount)+FullBlindLabour</f>
        <v>53.142926969696958</v>
      </c>
      <c r="I40" s="15">
        <f>'[20]Nova With Progressive Discount'!I40+'[20]Nova With Progressive Discount'!I40*(-NovaDiscount)+FullBlindLabour</f>
        <v>59.423011774891776</v>
      </c>
      <c r="J40" s="15">
        <f>'[20]Nova With Progressive Discount'!J40+'[20]Nova With Progressive Discount'!J40*(-NovaDiscount)+FullBlindLabour</f>
        <v>62.667108417748921</v>
      </c>
      <c r="K40" s="15">
        <f>'[20]Nova With Progressive Discount'!K40+'[20]Nova With Progressive Discount'!K40*(-NovaDiscount)+FullBlindLabour</f>
        <v>68.633188982683976</v>
      </c>
      <c r="L40" s="15">
        <f>'[20]Nova With Progressive Discount'!L40+'[20]Nova With Progressive Discount'!L40*(-NovaDiscount)+FullBlindLabour</f>
        <v>70.935272904761902</v>
      </c>
      <c r="M40" s="15">
        <f>'[20]Nova With Progressive Discount'!M40+'[20]Nova With Progressive Discount'!M40*(-NovaDiscount)+FullBlindLabour</f>
        <v>72.609348346320346</v>
      </c>
    </row>
    <row r="41" spans="1:13" ht="20.100000000000001" customHeight="1" x14ac:dyDescent="0.2">
      <c r="A41" s="13">
        <f>[20]Sumary!Q13</f>
        <v>1.2</v>
      </c>
      <c r="B41" s="14">
        <f>[20]Sumary!R13</f>
        <v>47.244094488188978</v>
      </c>
      <c r="C41" s="15">
        <f>'[20]Nova With Progressive Discount'!C41+'[20]Nova With Progressive Discount'!C41*(-NovaDiscount)+FullBlindLabour</f>
        <v>24.628484761904762</v>
      </c>
      <c r="D41" s="15">
        <f>'[20]Nova With Progressive Discount'!D41+'[20]Nova With Progressive Discount'!D41*(-NovaDiscount)+FullBlindLabour</f>
        <v>32.700060476190473</v>
      </c>
      <c r="E41" s="15">
        <f>'[20]Nova With Progressive Discount'!E41+'[20]Nova With Progressive Discount'!E41*(-NovaDiscount)+FullBlindLabour</f>
        <v>40.771636190476187</v>
      </c>
      <c r="F41" s="15">
        <f>'[20]Nova With Progressive Discount'!F41+'[20]Nova With Progressive Discount'!F41*(-NovaDiscount)+FullBlindLabour</f>
        <v>49.540211904761904</v>
      </c>
      <c r="G41" s="15">
        <f>'[20]Nova With Progressive Discount'!G41+'[20]Nova With Progressive Discount'!G41*(-NovaDiscount)+FullBlindLabour</f>
        <v>57.611787619047611</v>
      </c>
      <c r="H41" s="15">
        <f>'[20]Nova With Progressive Discount'!H41+'[20]Nova With Progressive Discount'!H41*(-NovaDiscount)+FullBlindLabour</f>
        <v>65.683363333333332</v>
      </c>
      <c r="I41" s="15">
        <f>'[20]Nova With Progressive Discount'!I41+'[20]Nova With Progressive Discount'!I41*(-NovaDiscount)+FullBlindLabour</f>
        <v>73.754939047619033</v>
      </c>
      <c r="J41" s="15">
        <f>'[20]Nova With Progressive Discount'!J41+'[20]Nova With Progressive Discount'!J41*(-NovaDiscount)+FullBlindLabour</f>
        <v>77.984355690476193</v>
      </c>
      <c r="K41" s="15">
        <f>'[20]Nova With Progressive Discount'!K41+'[20]Nova With Progressive Discount'!K41*(-NovaDiscount)+FullBlindLabour</f>
        <v>85.652352619047605</v>
      </c>
      <c r="L41" s="15">
        <f>'[20]Nova With Progressive Discount'!L41+'[20]Nova With Progressive Discount'!L41*(-NovaDiscount)+FullBlindLabour</f>
        <v>88.671032904761901</v>
      </c>
      <c r="M41" s="15">
        <f>'[20]Nova With Progressive Discount'!M41+'[20]Nova With Progressive Discount'!M41*(-NovaDiscount)+FullBlindLabour</f>
        <v>90.882555619047608</v>
      </c>
    </row>
    <row r="42" spans="1:13" ht="20.100000000000001" customHeight="1" x14ac:dyDescent="0.2">
      <c r="A42" s="13">
        <f>[20]Sumary!Q14</f>
        <v>1.6</v>
      </c>
      <c r="B42" s="14">
        <f>[20]Sumary!R14</f>
        <v>62.99212598425197</v>
      </c>
      <c r="C42" s="15">
        <f>'[20]Nova With Progressive Discount'!C42+'[20]Nova With Progressive Discount'!C42*(-NovaDiscount)+FullBlindLabour</f>
        <v>28.211466580086579</v>
      </c>
      <c r="D42" s="15">
        <f>'[20]Nova With Progressive Discount'!D42+'[20]Nova With Progressive Discount'!D42*(-NovaDiscount)+FullBlindLabour</f>
        <v>38.074533203463204</v>
      </c>
      <c r="E42" s="15">
        <f>'[20]Nova With Progressive Discount'!E42+'[20]Nova With Progressive Discount'!E42*(-NovaDiscount)+FullBlindLabour</f>
        <v>47.937599826839829</v>
      </c>
      <c r="F42" s="15">
        <f>'[20]Nova With Progressive Discount'!F42+'[20]Nova With Progressive Discount'!F42*(-NovaDiscount)+FullBlindLabour</f>
        <v>58.497666450216457</v>
      </c>
      <c r="G42" s="15">
        <f>'[20]Nova With Progressive Discount'!G42+'[20]Nova With Progressive Discount'!G42*(-NovaDiscount)+FullBlindLabour</f>
        <v>68.360733073593067</v>
      </c>
      <c r="H42" s="15">
        <f>'[20]Nova With Progressive Discount'!H42+'[20]Nova With Progressive Discount'!H42*(-NovaDiscount)+FullBlindLabour</f>
        <v>78.223799696969678</v>
      </c>
      <c r="I42" s="15">
        <f>'[20]Nova With Progressive Discount'!I42+'[20]Nova With Progressive Discount'!I42*(-NovaDiscount)+FullBlindLabour</f>
        <v>88.086866320346317</v>
      </c>
      <c r="J42" s="15">
        <f>'[20]Nova With Progressive Discount'!J42+'[20]Nova With Progressive Discount'!J42*(-NovaDiscount)+FullBlindLabour</f>
        <v>93.301602963203479</v>
      </c>
      <c r="K42" s="15">
        <f>'[20]Nova With Progressive Discount'!K42+'[20]Nova With Progressive Discount'!K42*(-NovaDiscount)+FullBlindLabour</f>
        <v>102.67151625541125</v>
      </c>
      <c r="L42" s="15">
        <f>'[20]Nova With Progressive Discount'!L42+'[20]Nova With Progressive Discount'!L42*(-NovaDiscount)+FullBlindLabour</f>
        <v>106.40679290476191</v>
      </c>
      <c r="M42" s="15">
        <f>'[20]Nova With Progressive Discount'!M42+'[20]Nova With Progressive Discount'!M42*(-NovaDiscount)+FullBlindLabour</f>
        <v>109.15576289177488</v>
      </c>
    </row>
    <row r="43" spans="1:13" ht="20.100000000000001" customHeight="1" x14ac:dyDescent="0.2">
      <c r="A43" s="13">
        <f>[20]Sumary!Q15</f>
        <v>2</v>
      </c>
      <c r="B43" s="14">
        <f>[20]Sumary!R15</f>
        <v>78.740157480314963</v>
      </c>
      <c r="C43" s="15">
        <f>'[20]Nova With Progressive Discount'!C43+'[20]Nova With Progressive Discount'!C43*(-NovaDiscount)+FullBlindLabour</f>
        <v>31.794448398268397</v>
      </c>
      <c r="D43" s="15">
        <f>'[20]Nova With Progressive Discount'!D43+'[20]Nova With Progressive Discount'!D43*(-NovaDiscount)+FullBlindLabour</f>
        <v>43.449005930735936</v>
      </c>
      <c r="E43" s="15">
        <f>'[20]Nova With Progressive Discount'!E43+'[20]Nova With Progressive Discount'!E43*(-NovaDiscount)+FullBlindLabour</f>
        <v>55.103563463203457</v>
      </c>
      <c r="F43" s="15">
        <f>'[20]Nova With Progressive Discount'!F43+'[20]Nova With Progressive Discount'!F43*(-NovaDiscount)+FullBlindLabour</f>
        <v>67.455120995670995</v>
      </c>
      <c r="G43" s="15">
        <f>'[20]Nova With Progressive Discount'!G43+'[20]Nova With Progressive Discount'!G43*(-NovaDiscount)+FullBlindLabour</f>
        <v>79.109678528138531</v>
      </c>
      <c r="H43" s="15">
        <f>'[20]Nova With Progressive Discount'!H43+'[20]Nova With Progressive Discount'!H43*(-NovaDiscount)+FullBlindLabour</f>
        <v>90.764236060606052</v>
      </c>
      <c r="I43" s="15">
        <f>'[20]Nova With Progressive Discount'!I43+'[20]Nova With Progressive Discount'!I43*(-NovaDiscount)+FullBlindLabour</f>
        <v>102.41879359307359</v>
      </c>
      <c r="J43" s="15">
        <f>'[20]Nova With Progressive Discount'!J43+'[20]Nova With Progressive Discount'!J43*(-NovaDiscount)+FullBlindLabour</f>
        <v>108.61885023593075</v>
      </c>
      <c r="K43" s="15">
        <f>'[20]Nova With Progressive Discount'!K43+'[20]Nova With Progressive Discount'!K43*(-NovaDiscount)+FullBlindLabour</f>
        <v>119.69067989177489</v>
      </c>
      <c r="L43" s="15">
        <f>'[20]Nova With Progressive Discount'!L43+'[20]Nova With Progressive Discount'!L43*(-NovaDiscount)+FullBlindLabour</f>
        <v>124.14255290476194</v>
      </c>
      <c r="M43" s="15">
        <f>'[20]Nova With Progressive Discount'!M43+'[20]Nova With Progressive Discount'!M43*(-NovaDiscount)+FullBlindLabour</f>
        <v>127.42897016450216</v>
      </c>
    </row>
    <row r="44" spans="1:13" ht="20.100000000000001" customHeight="1" x14ac:dyDescent="0.2">
      <c r="A44" s="13">
        <f>[20]Sumary!Q16</f>
        <v>2.4</v>
      </c>
      <c r="B44" s="14">
        <f>[20]Sumary!R16</f>
        <v>94.488188976377955</v>
      </c>
      <c r="C44" s="15">
        <f>'[20]Nova With Progressive Discount'!C44+'[20]Nova With Progressive Discount'!C44*(-NovaDiscount)+FullBlindLabour</f>
        <v>35.377430216450215</v>
      </c>
      <c r="D44" s="15">
        <f>'[20]Nova With Progressive Discount'!D44+'[20]Nova With Progressive Discount'!D44*(-NovaDiscount)+FullBlindLabour</f>
        <v>48.823478658008653</v>
      </c>
      <c r="E44" s="15">
        <f>'[20]Nova With Progressive Discount'!E44+'[20]Nova With Progressive Discount'!E44*(-NovaDiscount)+FullBlindLabour</f>
        <v>62.269527099567085</v>
      </c>
      <c r="F44" s="15">
        <f>'[20]Nova With Progressive Discount'!F44+'[20]Nova With Progressive Discount'!F44*(-NovaDiscount)+FullBlindLabour</f>
        <v>76.412575541125534</v>
      </c>
      <c r="G44" s="15">
        <f>'[20]Nova With Progressive Discount'!G44+'[20]Nova With Progressive Discount'!G44*(-NovaDiscount)+FullBlindLabour</f>
        <v>89.85862398268398</v>
      </c>
      <c r="H44" s="15">
        <f>'[20]Nova With Progressive Discount'!H44+'[20]Nova With Progressive Discount'!H44*(-NovaDiscount)+FullBlindLabour</f>
        <v>103.30467242424241</v>
      </c>
      <c r="I44" s="15">
        <f>'[20]Nova With Progressive Discount'!I44+'[20]Nova With Progressive Discount'!I44*(-NovaDiscount)+FullBlindLabour</f>
        <v>116.75072086580086</v>
      </c>
      <c r="J44" s="15">
        <f>'[20]Nova With Progressive Discount'!J44+'[20]Nova With Progressive Discount'!J44*(-NovaDiscount)+FullBlindLabour</f>
        <v>123.93609750865799</v>
      </c>
      <c r="K44" s="15">
        <f>'[20]Nova With Progressive Discount'!K44+'[20]Nova With Progressive Discount'!K44*(-NovaDiscount)+FullBlindLabour</f>
        <v>136.70984352813852</v>
      </c>
      <c r="L44" s="15">
        <f>'[20]Nova With Progressive Discount'!L44+'[20]Nova With Progressive Discount'!L44*(-NovaDiscount)+FullBlindLabour</f>
        <v>141.87831290476191</v>
      </c>
      <c r="M44" s="15">
        <f>'[20]Nova With Progressive Discount'!M44+'[20]Nova With Progressive Discount'!M44*(-NovaDiscount)+FullBlindLabour</f>
        <v>145.70217743722944</v>
      </c>
    </row>
    <row r="45" spans="1:13" ht="20.100000000000001" customHeight="1" x14ac:dyDescent="0.2">
      <c r="A45" s="13">
        <f>[20]Sumary!Q17</f>
        <v>2.8</v>
      </c>
      <c r="B45" s="14">
        <f>[20]Sumary!R17</f>
        <v>110.23622047244095</v>
      </c>
      <c r="C45" s="15">
        <f>'[20]Nova With Progressive Discount'!C45+'[20]Nova With Progressive Discount'!C45*(-NovaDiscount)+FullBlindLabour</f>
        <v>38.960412034632036</v>
      </c>
      <c r="D45" s="15">
        <f>'[20]Nova With Progressive Discount'!D45+'[20]Nova With Progressive Discount'!D45*(-NovaDiscount)+FullBlindLabour</f>
        <v>54.197951385281385</v>
      </c>
      <c r="E45" s="15">
        <f>'[20]Nova With Progressive Discount'!E45+'[20]Nova With Progressive Discount'!E45*(-NovaDiscount)+FullBlindLabour</f>
        <v>69.435490735930742</v>
      </c>
      <c r="F45" s="15">
        <f>'[20]Nova With Progressive Discount'!F45+'[20]Nova With Progressive Discount'!F45*(-NovaDiscount)+FullBlindLabour</f>
        <v>85.370030086580087</v>
      </c>
      <c r="G45" s="15">
        <f>'[20]Nova With Progressive Discount'!G45+'[20]Nova With Progressive Discount'!G45*(-NovaDiscount)+FullBlindLabour</f>
        <v>100.60756943722944</v>
      </c>
      <c r="H45" s="15">
        <f>'[20]Nova With Progressive Discount'!H45+'[20]Nova With Progressive Discount'!H45*(-NovaDiscount)+FullBlindLabour</f>
        <v>115.84510878787876</v>
      </c>
      <c r="I45" s="15">
        <f>'[20]Nova With Progressive Discount'!I45+'[20]Nova With Progressive Discount'!I45*(-NovaDiscount)+FullBlindLabour</f>
        <v>131.08264813852813</v>
      </c>
      <c r="J45" s="15">
        <f>'[20]Nova With Progressive Discount'!J45+'[20]Nova With Progressive Discount'!J45*(-NovaDiscount)+FullBlindLabour</f>
        <v>139.25334478138527</v>
      </c>
      <c r="K45" s="15">
        <f>'[20]Nova With Progressive Discount'!K45+'[20]Nova With Progressive Discount'!K45*(-NovaDiscount)+FullBlindLabour</f>
        <v>153.72900716450212</v>
      </c>
      <c r="L45" s="15">
        <f>'[20]Nova With Progressive Discount'!L45+'[20]Nova With Progressive Discount'!L45*(-NovaDiscount)+FullBlindLabour</f>
        <v>159.61407290476194</v>
      </c>
      <c r="M45" s="15">
        <f>'[20]Nova With Progressive Discount'!M45+'[20]Nova With Progressive Discount'!M45*(-NovaDiscount)+FullBlindLabour</f>
        <v>163.97538470995673</v>
      </c>
    </row>
    <row r="46" spans="1:13" ht="20.100000000000001" customHeight="1" x14ac:dyDescent="0.2">
      <c r="A46" s="13">
        <f>[20]Sumary!Q18</f>
        <v>3.2</v>
      </c>
      <c r="B46" s="14">
        <f>[20]Sumary!R18</f>
        <v>125.98425196850394</v>
      </c>
      <c r="C46" s="15">
        <f>'[20]Nova With Progressive Discount'!C46+'[20]Nova With Progressive Discount'!C46*(-NovaDiscount)+FullBlindLabour</f>
        <v>42.543393852813864</v>
      </c>
      <c r="D46" s="15">
        <f>'[20]Nova With Progressive Discount'!D46+'[20]Nova With Progressive Discount'!D46*(-NovaDiscount)+FullBlindLabour</f>
        <v>59.57242411255411</v>
      </c>
      <c r="E46" s="15">
        <f>'[20]Nova With Progressive Discount'!E46+'[20]Nova With Progressive Discount'!E46*(-NovaDiscount)+FullBlindLabour</f>
        <v>76.601454372294384</v>
      </c>
      <c r="F46" s="15">
        <f>'[20]Nova With Progressive Discount'!F46+'[20]Nova With Progressive Discount'!F46*(-NovaDiscount)+FullBlindLabour</f>
        <v>94.32748463203464</v>
      </c>
      <c r="G46" s="15">
        <f>'[20]Nova With Progressive Discount'!G46+'[20]Nova With Progressive Discount'!G46*(-NovaDiscount)+FullBlindLabour</f>
        <v>111.35651489177489</v>
      </c>
      <c r="H46" s="15">
        <f>'[20]Nova With Progressive Discount'!H46+'[20]Nova With Progressive Discount'!H46*(-NovaDiscount)+FullBlindLabour</f>
        <v>128.38554515151512</v>
      </c>
      <c r="I46" s="15">
        <f>'[20]Nova With Progressive Discount'!I46+'[20]Nova With Progressive Discount'!I46*(-NovaDiscount)+FullBlindLabour</f>
        <v>145.41457541125541</v>
      </c>
      <c r="J46" s="15">
        <f>'[20]Nova With Progressive Discount'!J46+'[20]Nova With Progressive Discount'!J46*(-NovaDiscount)+FullBlindLabour</f>
        <v>154.57059205411252</v>
      </c>
      <c r="K46" s="15">
        <f>'[20]Nova With Progressive Discount'!K46+'[20]Nova With Progressive Discount'!K46*(-NovaDiscount)+FullBlindLabour</f>
        <v>170.74817080086581</v>
      </c>
      <c r="L46" s="15">
        <f>'[20]Nova With Progressive Discount'!L46+'[20]Nova With Progressive Discount'!L46*(-NovaDiscount)+FullBlindLabour</f>
        <v>177.34983290476191</v>
      </c>
      <c r="M46" s="15">
        <f>'[20]Nova With Progressive Discount'!M46+'[20]Nova With Progressive Discount'!M46*(-NovaDiscount)+FullBlindLabour</f>
        <v>182.24859198268399</v>
      </c>
    </row>
    <row r="47" spans="1:13" ht="20.100000000000001" customHeight="1" x14ac:dyDescent="0.2">
      <c r="A47" s="13">
        <f>[20]Sumary!Q19</f>
        <v>3.6</v>
      </c>
      <c r="B47" s="14">
        <f>[20]Sumary!R19</f>
        <v>141.73228346456693</v>
      </c>
      <c r="C47" s="15">
        <f>'[20]Nova With Progressive Discount'!C47+'[20]Nova With Progressive Discount'!C47*(-NovaDiscount)+FullBlindLabour</f>
        <v>46.126375670995671</v>
      </c>
      <c r="D47" s="15">
        <f>'[20]Nova With Progressive Discount'!D47+'[20]Nova With Progressive Discount'!D47*(-NovaDiscount)+FullBlindLabour</f>
        <v>64.946896839826834</v>
      </c>
      <c r="E47" s="15">
        <f>'[20]Nova With Progressive Discount'!E47+'[20]Nova With Progressive Discount'!E47*(-NovaDiscount)+FullBlindLabour</f>
        <v>83.767418008657998</v>
      </c>
      <c r="F47" s="15">
        <f>'[20]Nova With Progressive Discount'!F47+'[20]Nova With Progressive Discount'!F47*(-NovaDiscount)+FullBlindLabour</f>
        <v>103.28493917748918</v>
      </c>
      <c r="G47" s="15">
        <f>'[20]Nova With Progressive Discount'!G47+'[20]Nova With Progressive Discount'!G47*(-NovaDiscount)+FullBlindLabour</f>
        <v>122.10546034632036</v>
      </c>
      <c r="H47" s="15">
        <f>'[20]Nova With Progressive Discount'!H47+'[20]Nova With Progressive Discount'!H47*(-NovaDiscount)+FullBlindLabour</f>
        <v>140.92598151515151</v>
      </c>
      <c r="I47" s="15">
        <f>'[20]Nova With Progressive Discount'!I47+'[20]Nova With Progressive Discount'!I47*(-NovaDiscount)+FullBlindLabour</f>
        <v>159.74650268398264</v>
      </c>
      <c r="J47" s="15">
        <f>'[20]Nova With Progressive Discount'!J47+'[20]Nova With Progressive Discount'!J47*(-NovaDiscount)+FullBlindLabour</f>
        <v>169.88783932683981</v>
      </c>
      <c r="K47" s="15">
        <f>'[20]Nova With Progressive Discount'!K47+'[20]Nova With Progressive Discount'!K47*(-NovaDiscount)+FullBlindLabour</f>
        <v>187.76733443722944</v>
      </c>
      <c r="L47" s="15">
        <f>'[20]Nova With Progressive Discount'!L47+'[20]Nova With Progressive Discount'!L47*(-NovaDiscount)+FullBlindLabour</f>
        <v>195.08559290476191</v>
      </c>
      <c r="M47" s="15">
        <f>'[20]Nova With Progressive Discount'!M47+'[20]Nova With Progressive Discount'!M47*(-NovaDiscount)+FullBlindLabour</f>
        <v>200.52179925541125</v>
      </c>
    </row>
    <row r="48" spans="1:13" ht="20.100000000000001" customHeight="1" x14ac:dyDescent="0.2">
      <c r="A48" s="13">
        <f>[20]Sumary!Q20</f>
        <v>4</v>
      </c>
      <c r="B48" s="14">
        <f>[20]Sumary!R20</f>
        <v>157.48031496062993</v>
      </c>
      <c r="C48" s="15">
        <f>'[20]Nova With Progressive Discount'!C48+'[20]Nova With Progressive Discount'!C48*(-NovaDiscount)+FullBlindLabour</f>
        <v>49.709357489177478</v>
      </c>
      <c r="D48" s="15">
        <f>'[20]Nova With Progressive Discount'!D48+'[20]Nova With Progressive Discount'!D48*(-NovaDiscount)+FullBlindLabour</f>
        <v>70.321369567099552</v>
      </c>
      <c r="E48" s="15">
        <f>'[20]Nova With Progressive Discount'!E48+'[20]Nova With Progressive Discount'!E48*(-NovaDiscount)+FullBlindLabour</f>
        <v>90.933381645021626</v>
      </c>
      <c r="F48" s="15">
        <f>'[20]Nova With Progressive Discount'!F48+'[20]Nova With Progressive Discount'!F48*(-NovaDiscount)+FullBlindLabour</f>
        <v>112.24239372294372</v>
      </c>
      <c r="G48" s="15">
        <f>'[20]Nova With Progressive Discount'!G48+'[20]Nova With Progressive Discount'!G48*(-NovaDiscount)+FullBlindLabour</f>
        <v>132.85440580086578</v>
      </c>
      <c r="H48" s="15">
        <f>'[20]Nova With Progressive Discount'!H48+'[20]Nova With Progressive Discount'!H48*(-NovaDiscount)+FullBlindLabour</f>
        <v>153.46641787878784</v>
      </c>
      <c r="I48" s="15">
        <f>'[20]Nova With Progressive Discount'!I48+'[20]Nova With Progressive Discount'!I48*(-NovaDiscount)+FullBlindLabour</f>
        <v>174.0784299567099</v>
      </c>
      <c r="J48" s="15">
        <f>'[20]Nova With Progressive Discount'!J48+'[20]Nova With Progressive Discount'!J48*(-NovaDiscount)+FullBlindLabour</f>
        <v>185.20508659956707</v>
      </c>
      <c r="K48" s="15">
        <f>'[20]Nova With Progressive Discount'!K48+'[20]Nova With Progressive Discount'!K48*(-NovaDiscount)+FullBlindLabour</f>
        <v>204.78649807359307</v>
      </c>
      <c r="L48" s="15">
        <f>'[20]Nova With Progressive Discount'!L48+'[20]Nova With Progressive Discount'!L48*(-NovaDiscount)+FullBlindLabour</f>
        <v>212.82135290476191</v>
      </c>
      <c r="M48" s="15">
        <f>'[20]Nova With Progressive Discount'!M48+'[20]Nova With Progressive Discount'!M48*(-NovaDiscount)+FullBlindLabour</f>
        <v>218.79500652813849</v>
      </c>
    </row>
    <row r="49" spans="1:13" ht="20.100000000000001" customHeight="1" x14ac:dyDescent="0.2">
      <c r="A49" s="21" t="s">
        <v>32</v>
      </c>
      <c r="B49" s="19"/>
      <c r="C49" s="19"/>
      <c r="D49" s="19"/>
      <c r="E49" s="22"/>
      <c r="F49" s="19"/>
      <c r="H49" s="19"/>
      <c r="I49" s="19"/>
      <c r="J49" s="19"/>
      <c r="K49" s="20"/>
      <c r="L49" s="20"/>
    </row>
    <row r="50" spans="1:13" ht="20.100000000000001" customHeight="1" x14ac:dyDescent="0.2">
      <c r="A50" s="5" t="s">
        <v>1</v>
      </c>
      <c r="B50" s="23"/>
      <c r="C50" s="24">
        <f>[20]Sumary!S10</f>
        <v>0.8</v>
      </c>
      <c r="D50" s="24">
        <f>[20]Sumary!T10</f>
        <v>1.2</v>
      </c>
      <c r="E50" s="24">
        <f>[20]Sumary!U10</f>
        <v>1.6</v>
      </c>
      <c r="F50" s="24">
        <f>[20]Sumary!V10</f>
        <v>2</v>
      </c>
      <c r="G50" s="24">
        <f>[20]Sumary!W10</f>
        <v>2.4</v>
      </c>
      <c r="H50" s="25">
        <f>[20]Sumary!X10</f>
        <v>2.8</v>
      </c>
      <c r="I50" s="25">
        <f>[20]Sumary!Y10</f>
        <v>3.2</v>
      </c>
      <c r="J50" s="25">
        <f>[20]Sumary!Z10</f>
        <v>3.6</v>
      </c>
      <c r="K50" s="25">
        <f>[20]Sumary!AA10</f>
        <v>4</v>
      </c>
      <c r="L50" s="25">
        <f>[20]Sumary!AB10</f>
        <v>4.4000000000000004</v>
      </c>
      <c r="M50" s="25">
        <f>[20]Sumary!AC10</f>
        <v>4.8</v>
      </c>
    </row>
    <row r="51" spans="1:13" ht="20.100000000000001" customHeight="1" x14ac:dyDescent="0.2">
      <c r="A51" s="9"/>
      <c r="B51" s="26" t="s">
        <v>2</v>
      </c>
      <c r="C51" s="29">
        <f>[20]Sumary!S11</f>
        <v>24</v>
      </c>
      <c r="D51" s="29">
        <f>[20]Sumary!T11</f>
        <v>48</v>
      </c>
      <c r="E51" s="29">
        <f>[20]Sumary!U11</f>
        <v>60</v>
      </c>
      <c r="F51" s="29">
        <f>[20]Sumary!V11</f>
        <v>84</v>
      </c>
      <c r="G51" s="29">
        <f>[20]Sumary!W11</f>
        <v>108</v>
      </c>
      <c r="H51" s="30">
        <f>[20]Sumary!X11</f>
        <v>132</v>
      </c>
      <c r="I51" s="30">
        <f>[20]Sumary!Y11</f>
        <v>156</v>
      </c>
      <c r="J51" s="30">
        <f>[20]Sumary!Z11</f>
        <v>190</v>
      </c>
      <c r="K51" s="30">
        <f>[20]Sumary!AA11</f>
        <v>190</v>
      </c>
      <c r="L51" s="30">
        <f>[20]Sumary!AB11</f>
        <v>190</v>
      </c>
      <c r="M51" s="30">
        <f>[20]Sumary!AC11</f>
        <v>190</v>
      </c>
    </row>
    <row r="52" spans="1:13" ht="20.100000000000001" customHeight="1" x14ac:dyDescent="0.2">
      <c r="A52" s="13">
        <f>[20]Sumary!Q12</f>
        <v>0.8</v>
      </c>
      <c r="B52" s="14">
        <f>[20]Sumary!R12</f>
        <v>31.496062992125985</v>
      </c>
      <c r="C52" s="15">
        <f>'[20]Nova With Progressive Discount'!C52+'[20]Nova With Progressive Discount'!C52*(-NovaDiscount)+FullBlindLabour</f>
        <v>24.473422683982683</v>
      </c>
      <c r="D52" s="15">
        <f>'[20]Nova With Progressive Discount'!D52+'[20]Nova With Progressive Discount'!D52*(-NovaDiscount)+FullBlindLabour</f>
        <v>32.467467359307356</v>
      </c>
      <c r="E52" s="15">
        <f>'[20]Nova With Progressive Discount'!E52+'[20]Nova With Progressive Discount'!E52*(-NovaDiscount)+FullBlindLabour</f>
        <v>40.461512034632037</v>
      </c>
      <c r="F52" s="15">
        <f>'[20]Nova With Progressive Discount'!F52+'[20]Nova With Progressive Discount'!F52*(-NovaDiscount)+FullBlindLabour</f>
        <v>49.152556709956706</v>
      </c>
      <c r="G52" s="15">
        <f>'[20]Nova With Progressive Discount'!G52+'[20]Nova With Progressive Discount'!G52*(-NovaDiscount)+FullBlindLabour</f>
        <v>57.146601385281386</v>
      </c>
      <c r="H52" s="15">
        <f>'[20]Nova With Progressive Discount'!H52+'[20]Nova With Progressive Discount'!H52*(-NovaDiscount)+FullBlindLabour</f>
        <v>65.140646060606045</v>
      </c>
      <c r="I52" s="15">
        <f>'[20]Nova With Progressive Discount'!I52+'[20]Nova With Progressive Discount'!I52*(-NovaDiscount)+FullBlindLabour</f>
        <v>73.134690735930732</v>
      </c>
      <c r="J52" s="15">
        <f>'[20]Nova With Progressive Discount'!J52+'[20]Nova With Progressive Discount'!J52*(-NovaDiscount)+FullBlindLabour</f>
        <v>77.321465307359318</v>
      </c>
      <c r="K52" s="15">
        <f>'[20]Nova With Progressive Discount'!K52+'[20]Nova With Progressive Discount'!K52*(-NovaDiscount)+FullBlindLabour</f>
        <v>84.915807748917743</v>
      </c>
      <c r="L52" s="15">
        <f>'[20]Nova With Progressive Discount'!L52+'[20]Nova With Progressive Discount'!L52*(-NovaDiscount)+FullBlindLabour</f>
        <v>87.903475619047626</v>
      </c>
      <c r="M52" s="15">
        <f>'[20]Nova With Progressive Discount'!M52+'[20]Nova With Progressive Discount'!M52*(-NovaDiscount)+FullBlindLabour</f>
        <v>90.091739021645012</v>
      </c>
    </row>
    <row r="53" spans="1:13" ht="20.100000000000001" customHeight="1" x14ac:dyDescent="0.2">
      <c r="A53" s="13">
        <f>[20]Sumary!Q13</f>
        <v>1.2</v>
      </c>
      <c r="B53" s="14">
        <f>[20]Sumary!R13</f>
        <v>47.244094488188978</v>
      </c>
      <c r="C53" s="15">
        <f>'[20]Nova With Progressive Discount'!C53+'[20]Nova With Progressive Discount'!C53*(-NovaDiscount)+FullBlindLabour</f>
        <v>29.588435670995672</v>
      </c>
      <c r="D53" s="15">
        <f>'[20]Nova With Progressive Discount'!D53+'[20]Nova With Progressive Discount'!D53*(-NovaDiscount)+FullBlindLabour</f>
        <v>40.139986839826832</v>
      </c>
      <c r="E53" s="15">
        <f>'[20]Nova With Progressive Discount'!E53+'[20]Nova With Progressive Discount'!E53*(-NovaDiscount)+FullBlindLabour</f>
        <v>50.691538008658</v>
      </c>
      <c r="F53" s="15">
        <f>'[20]Nova With Progressive Discount'!F53+'[20]Nova With Progressive Discount'!F53*(-NovaDiscount)+FullBlindLabour</f>
        <v>61.940089177489163</v>
      </c>
      <c r="G53" s="15">
        <f>'[20]Nova With Progressive Discount'!G53+'[20]Nova With Progressive Discount'!G53*(-NovaDiscount)+FullBlindLabour</f>
        <v>72.491640346320338</v>
      </c>
      <c r="H53" s="15">
        <f>'[20]Nova With Progressive Discount'!H53+'[20]Nova With Progressive Discount'!H53*(-NovaDiscount)+FullBlindLabour</f>
        <v>83.043191515151506</v>
      </c>
      <c r="I53" s="15">
        <f>'[20]Nova With Progressive Discount'!I53+'[20]Nova With Progressive Discount'!I53*(-NovaDiscount)+FullBlindLabour</f>
        <v>93.594742683982673</v>
      </c>
      <c r="J53" s="15">
        <f>'[20]Nova With Progressive Discount'!J53+'[20]Nova With Progressive Discount'!J53*(-NovaDiscount)+FullBlindLabour</f>
        <v>99.188145826839829</v>
      </c>
      <c r="K53" s="15">
        <f>'[20]Nova With Progressive Discount'!K53+'[20]Nova With Progressive Discount'!K53*(-NovaDiscount)+FullBlindLabour</f>
        <v>109.2121194372294</v>
      </c>
      <c r="L53" s="15">
        <f>'[20]Nova With Progressive Discount'!L53+'[20]Nova With Progressive Discount'!L53*(-NovaDiscount)+FullBlindLabour</f>
        <v>113.22278990476191</v>
      </c>
      <c r="M53" s="15">
        <f>'[20]Nova With Progressive Discount'!M53+'[20]Nova With Progressive Discount'!M53*(-NovaDiscount)+FullBlindLabour</f>
        <v>116.17830525541125</v>
      </c>
    </row>
    <row r="54" spans="1:13" ht="20.100000000000001" customHeight="1" x14ac:dyDescent="0.2">
      <c r="A54" s="13">
        <f>[20]Sumary!Q14</f>
        <v>1.6</v>
      </c>
      <c r="B54" s="14">
        <f>[20]Sumary!R14</f>
        <v>62.99212598425197</v>
      </c>
      <c r="C54" s="15">
        <f>'[20]Nova With Progressive Discount'!C54+'[20]Nova With Progressive Discount'!C54*(-NovaDiscount)+FullBlindLabour</f>
        <v>34.703448658008654</v>
      </c>
      <c r="D54" s="15">
        <f>'[20]Nova With Progressive Discount'!D54+'[20]Nova With Progressive Discount'!D54*(-NovaDiscount)+FullBlindLabour</f>
        <v>47.812506320346316</v>
      </c>
      <c r="E54" s="15">
        <f>'[20]Nova With Progressive Discount'!E54+'[20]Nova With Progressive Discount'!E54*(-NovaDiscount)+FullBlindLabour</f>
        <v>60.921563982683985</v>
      </c>
      <c r="F54" s="15">
        <f>'[20]Nova With Progressive Discount'!F54+'[20]Nova With Progressive Discount'!F54*(-NovaDiscount)+FullBlindLabour</f>
        <v>74.727621645021642</v>
      </c>
      <c r="G54" s="15">
        <f>'[20]Nova With Progressive Discount'!G54+'[20]Nova With Progressive Discount'!G54*(-NovaDiscount)+FullBlindLabour</f>
        <v>87.83667930735929</v>
      </c>
      <c r="H54" s="15">
        <f>'[20]Nova With Progressive Discount'!H54+'[20]Nova With Progressive Discount'!H54*(-NovaDiscount)+FullBlindLabour</f>
        <v>100.94573696969697</v>
      </c>
      <c r="I54" s="15">
        <f>'[20]Nova With Progressive Discount'!I54+'[20]Nova With Progressive Discount'!I54*(-NovaDiscount)+FullBlindLabour</f>
        <v>114.05479463203463</v>
      </c>
      <c r="J54" s="15">
        <f>'[20]Nova With Progressive Discount'!J54+'[20]Nova With Progressive Discount'!J54*(-NovaDiscount)+FullBlindLabour</f>
        <v>121.05482634632037</v>
      </c>
      <c r="K54" s="15">
        <f>'[20]Nova With Progressive Discount'!K54+'[20]Nova With Progressive Discount'!K54*(-NovaDiscount)+FullBlindLabour</f>
        <v>133.50843112554111</v>
      </c>
      <c r="L54" s="15">
        <f>'[20]Nova With Progressive Discount'!L54+'[20]Nova With Progressive Discount'!L54*(-NovaDiscount)+FullBlindLabour</f>
        <v>138.54210419047618</v>
      </c>
      <c r="M54" s="15">
        <f>'[20]Nova With Progressive Discount'!M54+'[20]Nova With Progressive Discount'!M54*(-NovaDiscount)+FullBlindLabour</f>
        <v>142.26487148917744</v>
      </c>
    </row>
    <row r="55" spans="1:13" ht="20.100000000000001" customHeight="1" x14ac:dyDescent="0.2">
      <c r="A55" s="13">
        <f>[20]Sumary!Q15</f>
        <v>2</v>
      </c>
      <c r="B55" s="14">
        <f>[20]Sumary!R15</f>
        <v>78.740157480314963</v>
      </c>
      <c r="C55" s="15">
        <f>'[20]Nova With Progressive Discount'!C55+'[20]Nova With Progressive Discount'!C55*(-NovaDiscount)+FullBlindLabour</f>
        <v>39.81846164502165</v>
      </c>
      <c r="D55" s="15">
        <f>'[20]Nova With Progressive Discount'!D55+'[20]Nova With Progressive Discount'!D55*(-NovaDiscount)+FullBlindLabour</f>
        <v>55.485025800865799</v>
      </c>
      <c r="E55" s="15">
        <f>'[20]Nova With Progressive Discount'!E55+'[20]Nova With Progressive Discount'!E55*(-NovaDiscount)+FullBlindLabour</f>
        <v>71.151589956709955</v>
      </c>
      <c r="F55" s="15">
        <f>'[20]Nova With Progressive Discount'!F55+'[20]Nova With Progressive Discount'!F55*(-NovaDiscount)+FullBlindLabour</f>
        <v>87.5151541125541</v>
      </c>
      <c r="G55" s="15">
        <f>'[20]Nova With Progressive Discount'!G55+'[20]Nova With Progressive Discount'!G55*(-NovaDiscount)+FullBlindLabour</f>
        <v>103.18171826839826</v>
      </c>
      <c r="H55" s="15">
        <f>'[20]Nova With Progressive Discount'!H55+'[20]Nova With Progressive Discount'!H55*(-NovaDiscount)+FullBlindLabour</f>
        <v>118.84828242424243</v>
      </c>
      <c r="I55" s="15">
        <f>'[20]Nova With Progressive Discount'!I55+'[20]Nova With Progressive Discount'!I55*(-NovaDiscount)+FullBlindLabour</f>
        <v>134.51484658008656</v>
      </c>
      <c r="J55" s="15">
        <f>'[20]Nova With Progressive Discount'!J55+'[20]Nova With Progressive Discount'!J55*(-NovaDiscount)+FullBlindLabour</f>
        <v>142.92150686580084</v>
      </c>
      <c r="K55" s="15">
        <f>'[20]Nova With Progressive Discount'!K55+'[20]Nova With Progressive Discount'!K55*(-NovaDiscount)+FullBlindLabour</f>
        <v>157.80474281385281</v>
      </c>
      <c r="L55" s="15">
        <f>'[20]Nova With Progressive Discount'!L55+'[20]Nova With Progressive Discount'!L55*(-NovaDiscount)+FullBlindLabour</f>
        <v>163.86141847619047</v>
      </c>
      <c r="M55" s="15">
        <f>'[20]Nova With Progressive Discount'!M55+'[20]Nova With Progressive Discount'!M55*(-NovaDiscount)+FullBlindLabour</f>
        <v>168.35143772294367</v>
      </c>
    </row>
    <row r="56" spans="1:13" ht="20.100000000000001" customHeight="1" x14ac:dyDescent="0.2">
      <c r="A56" s="13">
        <f>[20]Sumary!Q16</f>
        <v>2.4</v>
      </c>
      <c r="B56" s="14">
        <f>[20]Sumary!R16</f>
        <v>94.488188976377955</v>
      </c>
      <c r="C56" s="15">
        <f>'[20]Nova With Progressive Discount'!C56+'[20]Nova With Progressive Discount'!C56*(-NovaDiscount)+FullBlindLabour</f>
        <v>44.933474632034631</v>
      </c>
      <c r="D56" s="15">
        <f>'[20]Nova With Progressive Discount'!D56+'[20]Nova With Progressive Discount'!D56*(-NovaDiscount)+FullBlindLabour</f>
        <v>63.157545281385282</v>
      </c>
      <c r="E56" s="15">
        <f>'[20]Nova With Progressive Discount'!E56+'[20]Nova With Progressive Discount'!E56*(-NovaDiscount)+FullBlindLabour</f>
        <v>81.381615930735933</v>
      </c>
      <c r="F56" s="15">
        <f>'[20]Nova With Progressive Discount'!F56+'[20]Nova With Progressive Discount'!F56*(-NovaDiscount)+FullBlindLabour</f>
        <v>100.30268658008657</v>
      </c>
      <c r="G56" s="15">
        <f>'[20]Nova With Progressive Discount'!G56+'[20]Nova With Progressive Discount'!G56*(-NovaDiscount)+FullBlindLabour</f>
        <v>118.52675722943722</v>
      </c>
      <c r="H56" s="15">
        <f>'[20]Nova With Progressive Discount'!H56+'[20]Nova With Progressive Discount'!H56*(-NovaDiscount)+FullBlindLabour</f>
        <v>136.75082787878787</v>
      </c>
      <c r="I56" s="15">
        <f>'[20]Nova With Progressive Discount'!I56+'[20]Nova With Progressive Discount'!I56*(-NovaDiscount)+FullBlindLabour</f>
        <v>154.97489852813851</v>
      </c>
      <c r="J56" s="15">
        <f>'[20]Nova With Progressive Discount'!J56+'[20]Nova With Progressive Discount'!J56*(-NovaDiscount)+FullBlindLabour</f>
        <v>164.78818738528136</v>
      </c>
      <c r="K56" s="15">
        <f>'[20]Nova With Progressive Discount'!K56+'[20]Nova With Progressive Discount'!K56*(-NovaDiscount)+FullBlindLabour</f>
        <v>182.10105450216449</v>
      </c>
      <c r="L56" s="15">
        <f>'[20]Nova With Progressive Discount'!L56+'[20]Nova With Progressive Discount'!L56*(-NovaDiscount)+FullBlindLabour</f>
        <v>189.18073276190478</v>
      </c>
      <c r="M56" s="15">
        <f>'[20]Nova With Progressive Discount'!M56+'[20]Nova With Progressive Discount'!M56*(-NovaDiscount)+FullBlindLabour</f>
        <v>194.43800395670991</v>
      </c>
    </row>
    <row r="57" spans="1:13" ht="20.100000000000001" customHeight="1" x14ac:dyDescent="0.2">
      <c r="A57" s="13">
        <f>[20]Sumary!Q17</f>
        <v>2.8</v>
      </c>
      <c r="B57" s="14">
        <f>[20]Sumary!R17</f>
        <v>110.23622047244095</v>
      </c>
      <c r="C57" s="15">
        <f>'[20]Nova With Progressive Discount'!C57+'[20]Nova With Progressive Discount'!C57*(-NovaDiscount)+FullBlindLabour</f>
        <v>50.04848761904762</v>
      </c>
      <c r="D57" s="15">
        <f>'[20]Nova With Progressive Discount'!D57+'[20]Nova With Progressive Discount'!D57*(-NovaDiscount)+FullBlindLabour</f>
        <v>70.830064761904751</v>
      </c>
      <c r="E57" s="15">
        <f>'[20]Nova With Progressive Discount'!E57+'[20]Nova With Progressive Discount'!E57*(-NovaDiscount)+FullBlindLabour</f>
        <v>91.611641904761896</v>
      </c>
      <c r="F57" s="15">
        <f>'[20]Nova With Progressive Discount'!F57+'[20]Nova With Progressive Discount'!F57*(-NovaDiscount)+FullBlindLabour</f>
        <v>113.09021904761904</v>
      </c>
      <c r="G57" s="15">
        <f>'[20]Nova With Progressive Discount'!G57+'[20]Nova With Progressive Discount'!G57*(-NovaDiscount)+FullBlindLabour</f>
        <v>133.87179619047618</v>
      </c>
      <c r="H57" s="15">
        <f>'[20]Nova With Progressive Discount'!H57+'[20]Nova With Progressive Discount'!H57*(-NovaDiscount)+FullBlindLabour</f>
        <v>154.65337333333332</v>
      </c>
      <c r="I57" s="15">
        <f>'[20]Nova With Progressive Discount'!I57+'[20]Nova With Progressive Discount'!I57*(-NovaDiscount)+FullBlindLabour</f>
        <v>175.43495047619044</v>
      </c>
      <c r="J57" s="15">
        <f>'[20]Nova With Progressive Discount'!J57+'[20]Nova With Progressive Discount'!J57*(-NovaDiscount)+FullBlindLabour</f>
        <v>186.65486790476186</v>
      </c>
      <c r="K57" s="15">
        <f>'[20]Nova With Progressive Discount'!K57+'[20]Nova With Progressive Discount'!K57*(-NovaDiscount)+FullBlindLabour</f>
        <v>206.39736619047616</v>
      </c>
      <c r="L57" s="15">
        <f>'[20]Nova With Progressive Discount'!L57+'[20]Nova With Progressive Discount'!L57*(-NovaDiscount)+FullBlindLabour</f>
        <v>214.50004704761906</v>
      </c>
      <c r="M57" s="15">
        <f>'[20]Nova With Progressive Discount'!M57+'[20]Nova With Progressive Discount'!M57*(-NovaDiscount)+FullBlindLabour</f>
        <v>220.52457019047617</v>
      </c>
    </row>
    <row r="58" spans="1:13" ht="20.100000000000001" customHeight="1" x14ac:dyDescent="0.2">
      <c r="A58" s="13">
        <f>[20]Sumary!Q18</f>
        <v>3.2</v>
      </c>
      <c r="B58" s="14">
        <f>[20]Sumary!R18</f>
        <v>125.98425196850394</v>
      </c>
      <c r="C58" s="15">
        <f>'[20]Nova With Progressive Discount'!C58+'[20]Nova With Progressive Discount'!C58*(-NovaDiscount)+FullBlindLabour</f>
        <v>55.163500606060609</v>
      </c>
      <c r="D58" s="15">
        <f>'[20]Nova With Progressive Discount'!D58+'[20]Nova With Progressive Discount'!D58*(-NovaDiscount)+FullBlindLabour</f>
        <v>78.502584242424234</v>
      </c>
      <c r="E58" s="15">
        <f>'[20]Nova With Progressive Discount'!E58+'[20]Nova With Progressive Discount'!E58*(-NovaDiscount)+FullBlindLabour</f>
        <v>101.84166787878789</v>
      </c>
      <c r="F58" s="15">
        <f>'[20]Nova With Progressive Discount'!F58+'[20]Nova With Progressive Discount'!F58*(-NovaDiscount)+FullBlindLabour</f>
        <v>125.8777515151515</v>
      </c>
      <c r="G58" s="15">
        <f>'[20]Nova With Progressive Discount'!G58+'[20]Nova With Progressive Discount'!G58*(-NovaDiscount)+FullBlindLabour</f>
        <v>149.21683515151514</v>
      </c>
      <c r="H58" s="15">
        <f>'[20]Nova With Progressive Discount'!H58+'[20]Nova With Progressive Discount'!H58*(-NovaDiscount)+FullBlindLabour</f>
        <v>172.55591878787877</v>
      </c>
      <c r="I58" s="15">
        <f>'[20]Nova With Progressive Discount'!I58+'[20]Nova With Progressive Discount'!I58*(-NovaDiscount)+FullBlindLabour</f>
        <v>195.89500242424242</v>
      </c>
      <c r="J58" s="15">
        <f>'[20]Nova With Progressive Discount'!J58+'[20]Nova With Progressive Discount'!J58*(-NovaDiscount)+FullBlindLabour</f>
        <v>208.52154842424244</v>
      </c>
      <c r="K58" s="15">
        <f>'[20]Nova With Progressive Discount'!K58+'[20]Nova With Progressive Discount'!K58*(-NovaDiscount)+FullBlindLabour</f>
        <v>230.69367787878784</v>
      </c>
      <c r="L58" s="15">
        <f>'[20]Nova With Progressive Discount'!L58+'[20]Nova With Progressive Discount'!L58*(-NovaDiscount)+FullBlindLabour</f>
        <v>239.81936133333332</v>
      </c>
      <c r="M58" s="15">
        <f>'[20]Nova With Progressive Discount'!M58+'[20]Nova With Progressive Discount'!M58*(-NovaDiscount)+FullBlindLabour</f>
        <v>246.6111364242424</v>
      </c>
    </row>
    <row r="59" spans="1:13" ht="20.100000000000001" customHeight="1" x14ac:dyDescent="0.2">
      <c r="A59" s="13">
        <f>[20]Sumary!Q19</f>
        <v>3.6</v>
      </c>
      <c r="B59" s="14">
        <f>[20]Sumary!R19</f>
        <v>141.73228346456693</v>
      </c>
      <c r="C59" s="15">
        <f>'[20]Nova With Progressive Discount'!C59+'[20]Nova With Progressive Discount'!C59*(-NovaDiscount)+FullBlindLabour</f>
        <v>60.278513593073583</v>
      </c>
      <c r="D59" s="15">
        <f>'[20]Nova With Progressive Discount'!D59+'[20]Nova With Progressive Discount'!D59*(-NovaDiscount)+FullBlindLabour</f>
        <v>86.175103722943717</v>
      </c>
      <c r="E59" s="15">
        <f>'[20]Nova With Progressive Discount'!E59+'[20]Nova With Progressive Discount'!E59*(-NovaDiscount)+FullBlindLabour</f>
        <v>112.07169385281385</v>
      </c>
      <c r="F59" s="15">
        <f>'[20]Nova With Progressive Discount'!F59+'[20]Nova With Progressive Discount'!F59*(-NovaDiscount)+FullBlindLabour</f>
        <v>138.66528398268397</v>
      </c>
      <c r="G59" s="15">
        <f>'[20]Nova With Progressive Discount'!G59+'[20]Nova With Progressive Discount'!G59*(-NovaDiscount)+FullBlindLabour</f>
        <v>164.56187411255411</v>
      </c>
      <c r="H59" s="15">
        <f>'[20]Nova With Progressive Discount'!H59+'[20]Nova With Progressive Discount'!H59*(-NovaDiscount)+FullBlindLabour</f>
        <v>190.45846424242418</v>
      </c>
      <c r="I59" s="15">
        <f>'[20]Nova With Progressive Discount'!I59+'[20]Nova With Progressive Discount'!I59*(-NovaDiscount)+FullBlindLabour</f>
        <v>216.35505437229435</v>
      </c>
      <c r="J59" s="15">
        <f>'[20]Nova With Progressive Discount'!J59+'[20]Nova With Progressive Discount'!J59*(-NovaDiscount)+FullBlindLabour</f>
        <v>230.38822894372294</v>
      </c>
      <c r="K59" s="15">
        <f>'[20]Nova With Progressive Discount'!K59+'[20]Nova With Progressive Discount'!K59*(-NovaDiscount)+FullBlindLabour</f>
        <v>254.98998956709954</v>
      </c>
      <c r="L59" s="15">
        <f>'[20]Nova With Progressive Discount'!L59+'[20]Nova With Progressive Discount'!L59*(-NovaDiscount)+FullBlindLabour</f>
        <v>265.13867561904766</v>
      </c>
      <c r="M59" s="15">
        <f>'[20]Nova With Progressive Discount'!M59+'[20]Nova With Progressive Discount'!M59*(-NovaDiscount)+FullBlindLabour</f>
        <v>272.69770265800867</v>
      </c>
    </row>
    <row r="60" spans="1:13" ht="20.100000000000001" customHeight="1" x14ac:dyDescent="0.2">
      <c r="A60" s="13">
        <f>[20]Sumary!Q20</f>
        <v>4</v>
      </c>
      <c r="B60" s="14">
        <f>[20]Sumary!R20</f>
        <v>157.48031496062993</v>
      </c>
      <c r="C60" s="15">
        <f>'[20]Nova With Progressive Discount'!C60+'[20]Nova With Progressive Discount'!C60*(-NovaDiscount)+FullBlindLabour</f>
        <v>65.393526580086572</v>
      </c>
      <c r="D60" s="15">
        <f>'[20]Nova With Progressive Discount'!D60+'[20]Nova With Progressive Discount'!D60*(-NovaDiscount)+FullBlindLabour</f>
        <v>93.847623203463186</v>
      </c>
      <c r="E60" s="15">
        <f>'[20]Nova With Progressive Discount'!E60+'[20]Nova With Progressive Discount'!E60*(-NovaDiscount)+FullBlindLabour</f>
        <v>122.30171982683983</v>
      </c>
      <c r="F60" s="15">
        <f>'[20]Nova With Progressive Discount'!F60+'[20]Nova With Progressive Discount'!F60*(-NovaDiscount)+FullBlindLabour</f>
        <v>151.45281645021643</v>
      </c>
      <c r="G60" s="15">
        <f>'[20]Nova With Progressive Discount'!G60+'[20]Nova With Progressive Discount'!G60*(-NovaDiscount)+FullBlindLabour</f>
        <v>179.90691307359305</v>
      </c>
      <c r="H60" s="15">
        <f>'[20]Nova With Progressive Discount'!H60+'[20]Nova With Progressive Discount'!H60*(-NovaDiscount)+FullBlindLabour</f>
        <v>208.36100969696963</v>
      </c>
      <c r="I60" s="15">
        <f>'[20]Nova With Progressive Discount'!I60+'[20]Nova With Progressive Discount'!I60*(-NovaDiscount)+FullBlindLabour</f>
        <v>236.8151063203463</v>
      </c>
      <c r="J60" s="15">
        <f>'[20]Nova With Progressive Discount'!J60+'[20]Nova With Progressive Discount'!J60*(-NovaDiscount)+FullBlindLabour</f>
        <v>252.25490946320346</v>
      </c>
      <c r="K60" s="15">
        <f>'[20]Nova With Progressive Discount'!K60+'[20]Nova With Progressive Discount'!K60*(-NovaDiscount)+FullBlindLabour</f>
        <v>279.28630125541122</v>
      </c>
      <c r="L60" s="15">
        <f>'[20]Nova With Progressive Discount'!L60+'[20]Nova With Progressive Discount'!L60*(-NovaDiscount)+FullBlindLabour</f>
        <v>290.45798990476192</v>
      </c>
      <c r="M60" s="15">
        <f>'[20]Nova With Progressive Discount'!M60+'[20]Nova With Progressive Discount'!M60*(-NovaDiscount)+FullBlindLabour</f>
        <v>298.78426889177484</v>
      </c>
    </row>
    <row r="61" spans="1:13" ht="20.100000000000001" customHeight="1" x14ac:dyDescent="0.2">
      <c r="A61" s="1" t="s">
        <v>7</v>
      </c>
    </row>
    <row r="62" spans="1:13" ht="20.100000000000001" customHeight="1" x14ac:dyDescent="0.2">
      <c r="A62" s="5" t="s">
        <v>1</v>
      </c>
      <c r="B62" s="6"/>
      <c r="C62" s="7">
        <f>[20]Sumary!S10</f>
        <v>0.8</v>
      </c>
      <c r="D62" s="24">
        <f>[20]Sumary!T10</f>
        <v>1.2</v>
      </c>
      <c r="E62" s="24">
        <f>[20]Sumary!U10</f>
        <v>1.6</v>
      </c>
      <c r="F62" s="24">
        <f>[20]Sumary!V10</f>
        <v>2</v>
      </c>
      <c r="G62" s="24">
        <f>[20]Sumary!W10</f>
        <v>2.4</v>
      </c>
      <c r="H62" s="25">
        <f>[20]Sumary!X10</f>
        <v>2.8</v>
      </c>
      <c r="I62" s="25">
        <f>[20]Sumary!Y10</f>
        <v>3.2</v>
      </c>
      <c r="J62" s="25">
        <f>[20]Sumary!Z10</f>
        <v>3.6</v>
      </c>
      <c r="K62" s="25">
        <f>[20]Sumary!AA10</f>
        <v>4</v>
      </c>
      <c r="L62" s="25">
        <f>[20]Sumary!AB10</f>
        <v>4.4000000000000004</v>
      </c>
      <c r="M62" s="25">
        <f>[20]Sumary!AC10</f>
        <v>4.8</v>
      </c>
    </row>
    <row r="63" spans="1:13" ht="20.100000000000001" customHeight="1" x14ac:dyDescent="0.2">
      <c r="A63" s="9"/>
      <c r="B63" s="10" t="s">
        <v>2</v>
      </c>
      <c r="C63" s="32">
        <f>[20]Sumary!S11</f>
        <v>24</v>
      </c>
      <c r="D63" s="29">
        <f>[20]Sumary!T11</f>
        <v>48</v>
      </c>
      <c r="E63" s="29">
        <f>[20]Sumary!U11</f>
        <v>60</v>
      </c>
      <c r="F63" s="29">
        <f>[20]Sumary!V11</f>
        <v>84</v>
      </c>
      <c r="G63" s="29">
        <f>[20]Sumary!W11</f>
        <v>108</v>
      </c>
      <c r="H63" s="30">
        <f>[20]Sumary!X11</f>
        <v>132</v>
      </c>
      <c r="I63" s="30">
        <f>[20]Sumary!Y11</f>
        <v>156</v>
      </c>
      <c r="J63" s="30">
        <f>[20]Sumary!Z11</f>
        <v>190</v>
      </c>
      <c r="K63" s="30">
        <f>[20]Sumary!AA11</f>
        <v>190</v>
      </c>
      <c r="L63" s="30">
        <f>[20]Sumary!AB11</f>
        <v>190</v>
      </c>
      <c r="M63" s="30">
        <f>[20]Sumary!AC11</f>
        <v>190</v>
      </c>
    </row>
    <row r="64" spans="1:13" ht="20.100000000000001" customHeight="1" x14ac:dyDescent="0.2">
      <c r="A64" s="13">
        <f>[20]Sumary!Q12</f>
        <v>0.8</v>
      </c>
      <c r="B64" s="14">
        <f>[20]Sumary!R12</f>
        <v>31.496062992125985</v>
      </c>
      <c r="C64" s="15">
        <f>'[20]Nova With Progressive Discount'!C64+'[20]Nova With Progressive Discount'!C64*(-NovaDiscount)+FullBlindLabour</f>
        <v>26.935486320346325</v>
      </c>
      <c r="D64" s="15">
        <f>'[20]Nova With Progressive Discount'!D64+'[20]Nova With Progressive Discount'!D64*(-NovaDiscount)+FullBlindLabour</f>
        <v>36.160562813852813</v>
      </c>
      <c r="E64" s="15">
        <f>'[20]Nova With Progressive Discount'!E64+'[20]Nova With Progressive Discount'!E64*(-NovaDiscount)+FullBlindLabour</f>
        <v>45.385639307359313</v>
      </c>
      <c r="F64" s="15">
        <f>'[20]Nova With Progressive Discount'!F64+'[20]Nova With Progressive Discount'!F64*(-NovaDiscount)+FullBlindLabour</f>
        <v>55.307715800865807</v>
      </c>
      <c r="G64" s="15">
        <f>'[20]Nova With Progressive Discount'!G64+'[20]Nova With Progressive Discount'!G64*(-NovaDiscount)+FullBlindLabour</f>
        <v>64.5327922943723</v>
      </c>
      <c r="H64" s="15">
        <f>'[20]Nova With Progressive Discount'!H64+'[20]Nova With Progressive Discount'!H64*(-NovaDiscount)+FullBlindLabour</f>
        <v>73.757868787878778</v>
      </c>
      <c r="I64" s="15">
        <f>'[20]Nova With Progressive Discount'!I64+'[20]Nova With Progressive Discount'!I64*(-NovaDiscount)+FullBlindLabour</f>
        <v>82.982945281385284</v>
      </c>
      <c r="J64" s="15">
        <f>'[20]Nova With Progressive Discount'!J64+'[20]Nova With Progressive Discount'!J64*(-NovaDiscount)+FullBlindLabour</f>
        <v>87.846787352813877</v>
      </c>
      <c r="K64" s="15">
        <f>'[20]Nova With Progressive Discount'!K64+'[20]Nova With Progressive Discount'!K64*(-NovaDiscount)+FullBlindLabour</f>
        <v>96.610610021645016</v>
      </c>
      <c r="L64" s="15">
        <f>'[20]Nova With Progressive Discount'!L64+'[20]Nova With Progressive Discount'!L64*(-NovaDiscount)+FullBlindLabour</f>
        <v>100.09069061904763</v>
      </c>
      <c r="M64" s="15">
        <f>'[20]Nova With Progressive Discount'!M64+'[20]Nova With Progressive Discount'!M64*(-NovaDiscount)+FullBlindLabour</f>
        <v>102.64826356709958</v>
      </c>
    </row>
    <row r="65" spans="1:13" ht="20.100000000000001" customHeight="1" x14ac:dyDescent="0.2">
      <c r="A65" s="13">
        <f>[20]Sumary!Q13</f>
        <v>1.2</v>
      </c>
      <c r="B65" s="14">
        <f>[20]Sumary!R13</f>
        <v>47.244094488188978</v>
      </c>
      <c r="C65" s="15">
        <f>'[20]Nova With Progressive Discount'!C65+'[20]Nova With Progressive Discount'!C65*(-NovaDiscount)+FullBlindLabour</f>
        <v>33.150862943722942</v>
      </c>
      <c r="D65" s="15">
        <f>'[20]Nova With Progressive Discount'!D65+'[20]Nova With Progressive Discount'!D65*(-NovaDiscount)+FullBlindLabour</f>
        <v>45.483627748917748</v>
      </c>
      <c r="E65" s="15">
        <f>'[20]Nova With Progressive Discount'!E65+'[20]Nova With Progressive Discount'!E65*(-NovaDiscount)+FullBlindLabour</f>
        <v>57.816392554112554</v>
      </c>
      <c r="F65" s="15">
        <f>'[20]Nova With Progressive Discount'!F65+'[20]Nova With Progressive Discount'!F65*(-NovaDiscount)+FullBlindLabour</f>
        <v>70.846157359307355</v>
      </c>
      <c r="G65" s="15">
        <f>'[20]Nova With Progressive Discount'!G65+'[20]Nova With Progressive Discount'!G65*(-NovaDiscount)+FullBlindLabour</f>
        <v>83.178922164502168</v>
      </c>
      <c r="H65" s="15">
        <f>'[20]Nova With Progressive Discount'!H65+'[20]Nova With Progressive Discount'!H65*(-NovaDiscount)+FullBlindLabour</f>
        <v>95.511686969696953</v>
      </c>
      <c r="I65" s="15">
        <f>'[20]Nova With Progressive Discount'!I65+'[20]Nova With Progressive Discount'!I65*(-NovaDiscount)+FullBlindLabour</f>
        <v>107.84445177489177</v>
      </c>
      <c r="J65" s="15">
        <f>'[20]Nova With Progressive Discount'!J65+'[20]Nova With Progressive Discount'!J65*(-NovaDiscount)+FullBlindLabour</f>
        <v>114.41752241774891</v>
      </c>
      <c r="K65" s="15">
        <f>'[20]Nova With Progressive Discount'!K65+'[20]Nova With Progressive Discount'!K65*(-NovaDiscount)+FullBlindLabour</f>
        <v>126.13364898268395</v>
      </c>
      <c r="L65" s="15">
        <f>'[20]Nova With Progressive Discount'!L65+'[20]Nova With Progressive Discount'!L65*(-NovaDiscount)+FullBlindLabour</f>
        <v>130.8568049047619</v>
      </c>
      <c r="M65" s="15">
        <f>'[20]Nova With Progressive Discount'!M65+'[20]Nova With Progressive Discount'!M65*(-NovaDiscount)+FullBlindLabour</f>
        <v>134.34668434632033</v>
      </c>
    </row>
    <row r="66" spans="1:13" ht="20.100000000000001" customHeight="1" x14ac:dyDescent="0.2">
      <c r="A66" s="13">
        <f>[20]Sumary!Q14</f>
        <v>1.6</v>
      </c>
      <c r="B66" s="14">
        <f>[20]Sumary!R14</f>
        <v>62.99212598425197</v>
      </c>
      <c r="C66" s="15">
        <f>'[20]Nova With Progressive Discount'!C66+'[20]Nova With Progressive Discount'!C66*(-NovaDiscount)+FullBlindLabour</f>
        <v>39.366239567099569</v>
      </c>
      <c r="D66" s="15">
        <f>'[20]Nova With Progressive Discount'!D66+'[20]Nova With Progressive Discount'!D66*(-NovaDiscount)+FullBlindLabour</f>
        <v>54.806692683982689</v>
      </c>
      <c r="E66" s="15">
        <f>'[20]Nova With Progressive Discount'!E66+'[20]Nova With Progressive Discount'!E66*(-NovaDiscount)+FullBlindLabour</f>
        <v>70.247145800865795</v>
      </c>
      <c r="F66" s="15">
        <f>'[20]Nova With Progressive Discount'!F66+'[20]Nova With Progressive Discount'!F66*(-NovaDiscount)+FullBlindLabour</f>
        <v>86.384598917748932</v>
      </c>
      <c r="G66" s="15">
        <f>'[20]Nova With Progressive Discount'!G66+'[20]Nova With Progressive Discount'!G66*(-NovaDiscount)+FullBlindLabour</f>
        <v>101.82505203463204</v>
      </c>
      <c r="H66" s="15">
        <f>'[20]Nova With Progressive Discount'!H66+'[20]Nova With Progressive Discount'!H66*(-NovaDiscount)+FullBlindLabour</f>
        <v>117.26550515151516</v>
      </c>
      <c r="I66" s="15">
        <f>'[20]Nova With Progressive Discount'!I66+'[20]Nova With Progressive Discount'!I66*(-NovaDiscount)+FullBlindLabour</f>
        <v>132.70595826839826</v>
      </c>
      <c r="J66" s="15">
        <f>'[20]Nova With Progressive Discount'!J66+'[20]Nova With Progressive Discount'!J66*(-NovaDiscount)+FullBlindLabour</f>
        <v>140.98825748268396</v>
      </c>
      <c r="K66" s="15">
        <f>'[20]Nova With Progressive Discount'!K66+'[20]Nova With Progressive Discount'!K66*(-NovaDiscount)+FullBlindLabour</f>
        <v>155.65668794372294</v>
      </c>
      <c r="L66" s="15">
        <f>'[20]Nova With Progressive Discount'!L66+'[20]Nova With Progressive Discount'!L66*(-NovaDiscount)+FullBlindLabour</f>
        <v>161.62291919047621</v>
      </c>
      <c r="M66" s="15">
        <f>'[20]Nova With Progressive Discount'!M66+'[20]Nova With Progressive Discount'!M66*(-NovaDiscount)+FullBlindLabour</f>
        <v>166.04510512554111</v>
      </c>
    </row>
    <row r="67" spans="1:13" ht="20.100000000000001" customHeight="1" x14ac:dyDescent="0.2">
      <c r="A67" s="13">
        <f>[20]Sumary!Q15</f>
        <v>2</v>
      </c>
      <c r="B67" s="14">
        <f>[20]Sumary!R15</f>
        <v>78.740157480314963</v>
      </c>
      <c r="C67" s="15">
        <f>'[20]Nova With Progressive Discount'!C67+'[20]Nova With Progressive Discount'!C67*(-NovaDiscount)+FullBlindLabour</f>
        <v>45.581616190476197</v>
      </c>
      <c r="D67" s="15">
        <f>'[20]Nova With Progressive Discount'!D67+'[20]Nova With Progressive Discount'!D67*(-NovaDiscount)+FullBlindLabour</f>
        <v>64.129757619047624</v>
      </c>
      <c r="E67" s="15">
        <f>'[20]Nova With Progressive Discount'!E67+'[20]Nova With Progressive Discount'!E67*(-NovaDiscount)+FullBlindLabour</f>
        <v>82.67789904761905</v>
      </c>
      <c r="F67" s="15">
        <f>'[20]Nova With Progressive Discount'!F67+'[20]Nova With Progressive Discount'!F67*(-NovaDiscount)+FullBlindLabour</f>
        <v>101.92304047619048</v>
      </c>
      <c r="G67" s="15">
        <f>'[20]Nova With Progressive Discount'!G67+'[20]Nova With Progressive Discount'!G67*(-NovaDiscount)+FullBlindLabour</f>
        <v>120.47118190476191</v>
      </c>
      <c r="H67" s="15">
        <f>'[20]Nova With Progressive Discount'!H67+'[20]Nova With Progressive Discount'!H67*(-NovaDiscount)+FullBlindLabour</f>
        <v>139.01932333333335</v>
      </c>
      <c r="I67" s="15">
        <f>'[20]Nova With Progressive Discount'!I67+'[20]Nova With Progressive Discount'!I67*(-NovaDiscount)+FullBlindLabour</f>
        <v>157.56746476190474</v>
      </c>
      <c r="J67" s="15">
        <f>'[20]Nova With Progressive Discount'!J67+'[20]Nova With Progressive Discount'!J67*(-NovaDiscount)+FullBlindLabour</f>
        <v>167.55899254761906</v>
      </c>
      <c r="K67" s="15">
        <f>'[20]Nova With Progressive Discount'!K67+'[20]Nova With Progressive Discount'!K67*(-NovaDiscount)+FullBlindLabour</f>
        <v>185.17972690476188</v>
      </c>
      <c r="L67" s="15">
        <f>'[20]Nova With Progressive Discount'!L67+'[20]Nova With Progressive Discount'!L67*(-NovaDiscount)+FullBlindLabour</f>
        <v>192.38903347619049</v>
      </c>
      <c r="M67" s="15">
        <f>'[20]Nova With Progressive Discount'!M67+'[20]Nova With Progressive Discount'!M67*(-NovaDiscount)+FullBlindLabour</f>
        <v>197.74352590476187</v>
      </c>
    </row>
    <row r="68" spans="1:13" ht="20.100000000000001" customHeight="1" x14ac:dyDescent="0.2">
      <c r="A68" s="13">
        <f>[20]Sumary!Q16</f>
        <v>2.4</v>
      </c>
      <c r="B68" s="14">
        <f>[20]Sumary!R16</f>
        <v>94.488188976377955</v>
      </c>
      <c r="C68" s="15">
        <f>'[20]Nova With Progressive Discount'!C68+'[20]Nova With Progressive Discount'!C68*(-NovaDiscount)+FullBlindLabour</f>
        <v>51.796992813852818</v>
      </c>
      <c r="D68" s="15">
        <f>'[20]Nova With Progressive Discount'!D68+'[20]Nova With Progressive Discount'!D68*(-NovaDiscount)+FullBlindLabour</f>
        <v>73.452822554112558</v>
      </c>
      <c r="E68" s="15">
        <f>'[20]Nova With Progressive Discount'!E68+'[20]Nova With Progressive Discount'!E68*(-NovaDiscount)+FullBlindLabour</f>
        <v>95.108652294372291</v>
      </c>
      <c r="F68" s="15">
        <f>'[20]Nova With Progressive Discount'!F68+'[20]Nova With Progressive Discount'!F68*(-NovaDiscount)+FullBlindLabour</f>
        <v>117.46148203463201</v>
      </c>
      <c r="G68" s="15">
        <f>'[20]Nova With Progressive Discount'!G68+'[20]Nova With Progressive Discount'!G68*(-NovaDiscount)+FullBlindLabour</f>
        <v>139.11731177489176</v>
      </c>
      <c r="H68" s="15">
        <f>'[20]Nova With Progressive Discount'!H68+'[20]Nova With Progressive Discount'!H68*(-NovaDiscount)+FullBlindLabour</f>
        <v>160.77314151515151</v>
      </c>
      <c r="I68" s="15">
        <f>'[20]Nova With Progressive Discount'!I68+'[20]Nova With Progressive Discount'!I68*(-NovaDiscount)+FullBlindLabour</f>
        <v>182.42897125541123</v>
      </c>
      <c r="J68" s="15">
        <f>'[20]Nova With Progressive Discount'!J68+'[20]Nova With Progressive Discount'!J68*(-NovaDiscount)+FullBlindLabour</f>
        <v>194.12972761255412</v>
      </c>
      <c r="K68" s="15">
        <f>'[20]Nova With Progressive Discount'!K68+'[20]Nova With Progressive Discount'!K68*(-NovaDiscount)+FullBlindLabour</f>
        <v>214.70276586580081</v>
      </c>
      <c r="L68" s="15">
        <f>'[20]Nova With Progressive Discount'!L68+'[20]Nova With Progressive Discount'!L68*(-NovaDiscount)+FullBlindLabour</f>
        <v>223.1551477619048</v>
      </c>
      <c r="M68" s="15">
        <f>'[20]Nova With Progressive Discount'!M68+'[20]Nova With Progressive Discount'!M68*(-NovaDiscount)+FullBlindLabour</f>
        <v>229.44194668398271</v>
      </c>
    </row>
    <row r="69" spans="1:13" ht="20.100000000000001" customHeight="1" x14ac:dyDescent="0.2">
      <c r="A69" s="13">
        <f>[20]Sumary!Q17</f>
        <v>2.8</v>
      </c>
      <c r="B69" s="14">
        <f>[20]Sumary!R17</f>
        <v>110.23622047244095</v>
      </c>
      <c r="C69" s="15">
        <f>'[20]Nova With Progressive Discount'!C69+'[20]Nova With Progressive Discount'!C69*(-NovaDiscount)+FullBlindLabour</f>
        <v>58.012369437229438</v>
      </c>
      <c r="D69" s="15">
        <f>'[20]Nova With Progressive Discount'!D69+'[20]Nova With Progressive Discount'!D69*(-NovaDiscount)+FullBlindLabour</f>
        <v>82.775887489177492</v>
      </c>
      <c r="E69" s="15">
        <f>'[20]Nova With Progressive Discount'!E69+'[20]Nova With Progressive Discount'!E69*(-NovaDiscount)+FullBlindLabour</f>
        <v>107.53940554112555</v>
      </c>
      <c r="F69" s="15">
        <f>'[20]Nova With Progressive Discount'!F69+'[20]Nova With Progressive Discount'!F69*(-NovaDiscount)+FullBlindLabour</f>
        <v>132.99992359307359</v>
      </c>
      <c r="G69" s="15">
        <f>'[20]Nova With Progressive Discount'!G69+'[20]Nova With Progressive Discount'!G69*(-NovaDiscount)+FullBlindLabour</f>
        <v>157.76344164502163</v>
      </c>
      <c r="H69" s="15">
        <f>'[20]Nova With Progressive Discount'!H69+'[20]Nova With Progressive Discount'!H69*(-NovaDiscount)+FullBlindLabour</f>
        <v>182.52695969696967</v>
      </c>
      <c r="I69" s="15">
        <f>'[20]Nova With Progressive Discount'!I69+'[20]Nova With Progressive Discount'!I69*(-NovaDiscount)+FullBlindLabour</f>
        <v>207.29047774891771</v>
      </c>
      <c r="J69" s="15">
        <f>'[20]Nova With Progressive Discount'!J69+'[20]Nova With Progressive Discount'!J69*(-NovaDiscount)+FullBlindLabour</f>
        <v>220.70046267748918</v>
      </c>
      <c r="K69" s="15">
        <f>'[20]Nova With Progressive Discount'!K69+'[20]Nova With Progressive Discount'!K69*(-NovaDiscount)+FullBlindLabour</f>
        <v>244.22580482683981</v>
      </c>
      <c r="L69" s="15">
        <f>'[20]Nova With Progressive Discount'!L69+'[20]Nova With Progressive Discount'!L69*(-NovaDiscount)+FullBlindLabour</f>
        <v>253.92126204761908</v>
      </c>
      <c r="M69" s="15">
        <f>'[20]Nova With Progressive Discount'!M69+'[20]Nova With Progressive Discount'!M69*(-NovaDiscount)+FullBlindLabour</f>
        <v>261.14036746320352</v>
      </c>
    </row>
    <row r="70" spans="1:13" ht="20.100000000000001" customHeight="1" x14ac:dyDescent="0.2">
      <c r="A70" s="13">
        <f>[20]Sumary!Q18</f>
        <v>3.2</v>
      </c>
      <c r="B70" s="14">
        <f>[20]Sumary!R18</f>
        <v>125.98425196850394</v>
      </c>
      <c r="C70" s="15">
        <f>'[20]Nova With Progressive Discount'!C70+'[20]Nova With Progressive Discount'!C70*(-NovaDiscount)+FullBlindLabour</f>
        <v>64.227746060606066</v>
      </c>
      <c r="D70" s="15">
        <f>'[20]Nova With Progressive Discount'!D70+'[20]Nova With Progressive Discount'!D70*(-NovaDiscount)+FullBlindLabour</f>
        <v>92.098952424242427</v>
      </c>
      <c r="E70" s="15">
        <f>'[20]Nova With Progressive Discount'!E70+'[20]Nova With Progressive Discount'!E70*(-NovaDiscount)+FullBlindLabour</f>
        <v>119.97015878787882</v>
      </c>
      <c r="F70" s="15">
        <f>'[20]Nova With Progressive Discount'!F70+'[20]Nova With Progressive Discount'!F70*(-NovaDiscount)+FullBlindLabour</f>
        <v>148.53836515151514</v>
      </c>
      <c r="G70" s="15">
        <f>'[20]Nova With Progressive Discount'!G70+'[20]Nova With Progressive Discount'!G70*(-NovaDiscount)+FullBlindLabour</f>
        <v>176.4095715151515</v>
      </c>
      <c r="H70" s="15">
        <f>'[20]Nova With Progressive Discount'!H70+'[20]Nova With Progressive Discount'!H70*(-NovaDiscount)+FullBlindLabour</f>
        <v>204.28077787878786</v>
      </c>
      <c r="I70" s="15">
        <f>'[20]Nova With Progressive Discount'!I70+'[20]Nova With Progressive Discount'!I70*(-NovaDiscount)+FullBlindLabour</f>
        <v>232.15198424242428</v>
      </c>
      <c r="J70" s="15">
        <f>'[20]Nova With Progressive Discount'!J70+'[20]Nova With Progressive Discount'!J70*(-NovaDiscount)+FullBlindLabour</f>
        <v>247.27119774242425</v>
      </c>
      <c r="K70" s="15">
        <f>'[20]Nova With Progressive Discount'!K70+'[20]Nova With Progressive Discount'!K70*(-NovaDiscount)+FullBlindLabour</f>
        <v>273.74884378787885</v>
      </c>
      <c r="L70" s="15">
        <f>'[20]Nova With Progressive Discount'!L70+'[20]Nova With Progressive Discount'!L70*(-NovaDiscount)+FullBlindLabour</f>
        <v>284.68737633333342</v>
      </c>
      <c r="M70" s="15">
        <f>'[20]Nova With Progressive Discount'!M70+'[20]Nova With Progressive Discount'!M70*(-NovaDiscount)+FullBlindLabour</f>
        <v>292.8387882424243</v>
      </c>
    </row>
    <row r="71" spans="1:13" ht="20.100000000000001" customHeight="1" x14ac:dyDescent="0.2">
      <c r="A71" s="13">
        <f>[20]Sumary!Q19</f>
        <v>3.6</v>
      </c>
      <c r="B71" s="14">
        <f>[20]Sumary!R19</f>
        <v>141.73228346456693</v>
      </c>
      <c r="C71" s="15">
        <f>'[20]Nova With Progressive Discount'!C71+'[20]Nova With Progressive Discount'!C71*(-NovaDiscount)+FullBlindLabour</f>
        <v>70.443122683982679</v>
      </c>
      <c r="D71" s="15">
        <f>'[20]Nova With Progressive Discount'!D71+'[20]Nova With Progressive Discount'!D71*(-NovaDiscount)+FullBlindLabour</f>
        <v>101.42201735930736</v>
      </c>
      <c r="E71" s="15">
        <f>'[20]Nova With Progressive Discount'!E71+'[20]Nova With Progressive Discount'!E71*(-NovaDiscount)+FullBlindLabour</f>
        <v>132.40091203463203</v>
      </c>
      <c r="F71" s="15">
        <f>'[20]Nova With Progressive Discount'!F71+'[20]Nova With Progressive Discount'!F71*(-NovaDiscount)+FullBlindLabour</f>
        <v>164.07680670995668</v>
      </c>
      <c r="G71" s="15">
        <f>'[20]Nova With Progressive Discount'!G71+'[20]Nova With Progressive Discount'!G71*(-NovaDiscount)+FullBlindLabour</f>
        <v>195.05570138528137</v>
      </c>
      <c r="H71" s="15">
        <f>'[20]Nova With Progressive Discount'!H71+'[20]Nova With Progressive Discount'!H71*(-NovaDiscount)+FullBlindLabour</f>
        <v>226.03459606060602</v>
      </c>
      <c r="I71" s="15">
        <f>'[20]Nova With Progressive Discount'!I71+'[20]Nova With Progressive Discount'!I71*(-NovaDiscount)+FullBlindLabour</f>
        <v>257.0134907359307</v>
      </c>
      <c r="J71" s="15">
        <f>'[20]Nova With Progressive Discount'!J71+'[20]Nova With Progressive Discount'!J71*(-NovaDiscount)+FullBlindLabour</f>
        <v>273.84193280735934</v>
      </c>
      <c r="K71" s="15">
        <f>'[20]Nova With Progressive Discount'!K71+'[20]Nova With Progressive Discount'!K71*(-NovaDiscount)+FullBlindLabour</f>
        <v>303.27188274891779</v>
      </c>
      <c r="L71" s="15">
        <f>'[20]Nova With Progressive Discount'!L71+'[20]Nova With Progressive Discount'!L71*(-NovaDiscount)+FullBlindLabour</f>
        <v>315.45349061904767</v>
      </c>
      <c r="M71" s="15">
        <f>'[20]Nova With Progressive Discount'!M71+'[20]Nova With Progressive Discount'!M71*(-NovaDiscount)+FullBlindLabour</f>
        <v>324.53720902164508</v>
      </c>
    </row>
    <row r="72" spans="1:13" ht="20.100000000000001" customHeight="1" x14ac:dyDescent="0.2">
      <c r="A72" s="13">
        <f>[20]Sumary!Q20</f>
        <v>4</v>
      </c>
      <c r="B72" s="14">
        <f>[20]Sumary!R20</f>
        <v>157.48031496062993</v>
      </c>
      <c r="C72" s="15">
        <f>'[20]Nova With Progressive Discount'!C72+'[20]Nova With Progressive Discount'!C72*(-NovaDiscount)+FullBlindLabour</f>
        <v>76.658499307359293</v>
      </c>
      <c r="D72" s="15">
        <f>'[20]Nova With Progressive Discount'!D72+'[20]Nova With Progressive Discount'!D72*(-NovaDiscount)+FullBlindLabour</f>
        <v>110.74508229437227</v>
      </c>
      <c r="E72" s="15">
        <f>'[20]Nova With Progressive Discount'!E72+'[20]Nova With Progressive Discount'!E72*(-NovaDiscount)+FullBlindLabour</f>
        <v>144.83166528138526</v>
      </c>
      <c r="F72" s="15">
        <f>'[20]Nova With Progressive Discount'!F72+'[20]Nova With Progressive Discount'!F72*(-NovaDiscount)+FullBlindLabour</f>
        <v>179.61524826839826</v>
      </c>
      <c r="G72" s="15">
        <f>'[20]Nova With Progressive Discount'!G72+'[20]Nova With Progressive Discount'!G72*(-NovaDiscount)+FullBlindLabour</f>
        <v>213.70183125541124</v>
      </c>
      <c r="H72" s="15">
        <f>'[20]Nova With Progressive Discount'!H72+'[20]Nova With Progressive Discount'!H72*(-NovaDiscount)+FullBlindLabour</f>
        <v>247.78841424242418</v>
      </c>
      <c r="I72" s="15">
        <f>'[20]Nova With Progressive Discount'!I72+'[20]Nova With Progressive Discount'!I72*(-NovaDiscount)+FullBlindLabour</f>
        <v>281.87499722943721</v>
      </c>
      <c r="J72" s="15">
        <f>'[20]Nova With Progressive Discount'!J72+'[20]Nova With Progressive Discount'!J72*(-NovaDiscount)+FullBlindLabour</f>
        <v>300.41266787229438</v>
      </c>
      <c r="K72" s="15">
        <f>'[20]Nova With Progressive Discount'!K72+'[20]Nova With Progressive Discount'!K72*(-NovaDiscount)+FullBlindLabour</f>
        <v>332.79492170995672</v>
      </c>
      <c r="L72" s="15">
        <f>'[20]Nova With Progressive Discount'!L72+'[20]Nova With Progressive Discount'!L72*(-NovaDiscount)+FullBlindLabour</f>
        <v>346.21960490476192</v>
      </c>
      <c r="M72" s="15">
        <f>'[20]Nova With Progressive Discount'!M72+'[20]Nova With Progressive Discount'!M72*(-NovaDiscount)+FullBlindLabour</f>
        <v>356.23562980086575</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[20]Sumary!S10</f>
        <v>0.8</v>
      </c>
      <c r="D74" s="24">
        <f>[20]Sumary!T10</f>
        <v>1.2</v>
      </c>
      <c r="E74" s="24">
        <f>[20]Sumary!U10</f>
        <v>1.6</v>
      </c>
      <c r="F74" s="24">
        <f>[20]Sumary!V10</f>
        <v>2</v>
      </c>
      <c r="G74" s="24">
        <f>[20]Sumary!W10</f>
        <v>2.4</v>
      </c>
      <c r="H74" s="25">
        <f>[20]Sumary!X10</f>
        <v>2.8</v>
      </c>
      <c r="I74" s="25">
        <f>[20]Sumary!Y10</f>
        <v>3.2</v>
      </c>
      <c r="J74" s="25">
        <f>[20]Sumary!Z10</f>
        <v>3.6</v>
      </c>
      <c r="K74" s="25">
        <f>[20]Sumary!AA10</f>
        <v>4</v>
      </c>
      <c r="L74" s="25">
        <f>[20]Sumary!AB10</f>
        <v>4.4000000000000004</v>
      </c>
      <c r="M74" s="25">
        <f>[20]Sumary!AC10</f>
        <v>4.8</v>
      </c>
    </row>
    <row r="75" spans="1:13" ht="20.100000000000001" customHeight="1" x14ac:dyDescent="0.2">
      <c r="A75" s="9"/>
      <c r="B75" s="26" t="s">
        <v>2</v>
      </c>
      <c r="C75" s="29">
        <f>[20]Sumary!S11</f>
        <v>24</v>
      </c>
      <c r="D75" s="29">
        <f>[20]Sumary!T11</f>
        <v>48</v>
      </c>
      <c r="E75" s="29">
        <f>[20]Sumary!U11</f>
        <v>60</v>
      </c>
      <c r="F75" s="29">
        <f>[20]Sumary!V11</f>
        <v>84</v>
      </c>
      <c r="G75" s="29">
        <f>[20]Sumary!W11</f>
        <v>108</v>
      </c>
      <c r="H75" s="30">
        <f>[20]Sumary!X11</f>
        <v>132</v>
      </c>
      <c r="I75" s="30">
        <f>[20]Sumary!Y11</f>
        <v>156</v>
      </c>
      <c r="J75" s="30">
        <f>[20]Sumary!Z11</f>
        <v>190</v>
      </c>
      <c r="K75" s="30">
        <f>[20]Sumary!AA11</f>
        <v>190</v>
      </c>
      <c r="L75" s="30">
        <f>[20]Sumary!AB11</f>
        <v>190</v>
      </c>
      <c r="M75" s="30">
        <f>[20]Sumary!AC11</f>
        <v>190</v>
      </c>
    </row>
    <row r="76" spans="1:13" ht="20.100000000000001" customHeight="1" x14ac:dyDescent="0.2">
      <c r="A76" s="13">
        <f>[20]Sumary!Q12</f>
        <v>0.8</v>
      </c>
      <c r="B76" s="14">
        <f>[20]Sumary!R12</f>
        <v>31.496062992125985</v>
      </c>
      <c r="C76" s="15">
        <f>'[20]Nova With Progressive Discount'!C76+'[20]Nova With Progressive Discount'!C76*(-NovaDiscount)+FullBlindLabour</f>
        <v>28.836373333333334</v>
      </c>
      <c r="D76" s="15">
        <f>'[20]Nova With Progressive Discount'!D76+'[20]Nova With Progressive Discount'!D76*(-NovaDiscount)+FullBlindLabour</f>
        <v>39.011893333333333</v>
      </c>
      <c r="E76" s="15">
        <f>'[20]Nova With Progressive Discount'!E76+'[20]Nova With Progressive Discount'!E76*(-NovaDiscount)+FullBlindLabour</f>
        <v>49.187413333333339</v>
      </c>
      <c r="F76" s="15">
        <f>'[20]Nova With Progressive Discount'!F76+'[20]Nova With Progressive Discount'!F76*(-NovaDiscount)+FullBlindLabour</f>
        <v>60.059933333333326</v>
      </c>
      <c r="G76" s="15">
        <f>'[20]Nova With Progressive Discount'!G76+'[20]Nova With Progressive Discount'!G76*(-NovaDiscount)+FullBlindLabour</f>
        <v>70.235453333333339</v>
      </c>
      <c r="H76" s="15">
        <f>'[20]Nova With Progressive Discount'!H76+'[20]Nova With Progressive Discount'!H76*(-NovaDiscount)+FullBlindLabour</f>
        <v>80.410973333333317</v>
      </c>
      <c r="I76" s="15">
        <f>'[20]Nova With Progressive Discount'!I76+'[20]Nova With Progressive Discount'!I76*(-NovaDiscount)+FullBlindLabour</f>
        <v>90.586493333333337</v>
      </c>
      <c r="J76" s="15">
        <f>'[20]Nova With Progressive Discount'!J76+'[20]Nova With Progressive Discount'!J76*(-NovaDiscount)+FullBlindLabour</f>
        <v>95.973079333333345</v>
      </c>
      <c r="K76" s="15">
        <f>'[20]Nova With Progressive Discount'!K76+'[20]Nova With Progressive Discount'!K76*(-NovaDiscount)+FullBlindLabour</f>
        <v>105.63982333333333</v>
      </c>
      <c r="L76" s="15">
        <f>'[20]Nova With Progressive Discount'!L76+'[20]Nova With Progressive Discount'!L76*(-NovaDiscount)+FullBlindLabour</f>
        <v>109.50008133333333</v>
      </c>
      <c r="M76" s="15">
        <f>'[20]Nova With Progressive Discount'!M76+'[20]Nova With Progressive Discount'!M76*(-NovaDiscount)+FullBlindLabour</f>
        <v>112.34278733333333</v>
      </c>
    </row>
    <row r="77" spans="1:13" ht="20.100000000000001" customHeight="1" x14ac:dyDescent="0.2">
      <c r="A77" s="13">
        <f>[20]Sumary!Q13</f>
        <v>1.2</v>
      </c>
      <c r="B77" s="14">
        <f>[20]Sumary!R13</f>
        <v>47.244094488188978</v>
      </c>
      <c r="C77" s="15">
        <f>'[20]Nova With Progressive Discount'!C77+'[20]Nova With Progressive Discount'!C77*(-NovaDiscount)+FullBlindLabour</f>
        <v>35.901308398268398</v>
      </c>
      <c r="D77" s="15">
        <f>'[20]Nova With Progressive Discount'!D77+'[20]Nova With Progressive Discount'!D77*(-NovaDiscount)+FullBlindLabour</f>
        <v>49.609295930735925</v>
      </c>
      <c r="E77" s="15">
        <f>'[20]Nova With Progressive Discount'!E77+'[20]Nova With Progressive Discount'!E77*(-NovaDiscount)+FullBlindLabour</f>
        <v>63.317283463203459</v>
      </c>
      <c r="F77" s="15">
        <f>'[20]Nova With Progressive Discount'!F77+'[20]Nova With Progressive Discount'!F77*(-NovaDiscount)+FullBlindLabour</f>
        <v>77.722270995670996</v>
      </c>
      <c r="G77" s="15">
        <f>'[20]Nova With Progressive Discount'!G77+'[20]Nova With Progressive Discount'!G77*(-NovaDiscount)+FullBlindLabour</f>
        <v>91.430258528138523</v>
      </c>
      <c r="H77" s="15">
        <f>'[20]Nova With Progressive Discount'!H77+'[20]Nova With Progressive Discount'!H77*(-NovaDiscount)+FullBlindLabour</f>
        <v>105.13824606060605</v>
      </c>
      <c r="I77" s="15">
        <f>'[20]Nova With Progressive Discount'!I77+'[20]Nova With Progressive Discount'!I77*(-NovaDiscount)+FullBlindLabour</f>
        <v>118.84623359307356</v>
      </c>
      <c r="J77" s="15">
        <f>'[20]Nova With Progressive Discount'!J77+'[20]Nova With Progressive Discount'!J77*(-NovaDiscount)+FullBlindLabour</f>
        <v>126.17567673593072</v>
      </c>
      <c r="K77" s="15">
        <f>'[20]Nova With Progressive Discount'!K77+'[20]Nova With Progressive Discount'!K77*(-NovaDiscount)+FullBlindLabour</f>
        <v>139.19826489177487</v>
      </c>
      <c r="L77" s="15">
        <f>'[20]Nova With Progressive Discount'!L77+'[20]Nova With Progressive Discount'!L77*(-NovaDiscount)+FullBlindLabour</f>
        <v>144.47150990476189</v>
      </c>
      <c r="M77" s="15">
        <f>'[20]Nova With Progressive Discount'!M77+'[20]Nova With Progressive Discount'!M77*(-NovaDiscount)+FullBlindLabour</f>
        <v>148.37395616450215</v>
      </c>
    </row>
    <row r="78" spans="1:13" ht="20.100000000000001" customHeight="1" x14ac:dyDescent="0.2">
      <c r="A78" s="13">
        <f>[20]Sumary!Q14</f>
        <v>1.6</v>
      </c>
      <c r="B78" s="14">
        <f>[20]Sumary!R14</f>
        <v>62.99212598425197</v>
      </c>
      <c r="C78" s="15">
        <f>'[20]Nova With Progressive Discount'!C78+'[20]Nova With Progressive Discount'!C78*(-NovaDiscount)+FullBlindLabour</f>
        <v>42.966243463203469</v>
      </c>
      <c r="D78" s="15">
        <f>'[20]Nova With Progressive Discount'!D78+'[20]Nova With Progressive Discount'!D78*(-NovaDiscount)+FullBlindLabour</f>
        <v>60.206698528138531</v>
      </c>
      <c r="E78" s="15">
        <f>'[20]Nova With Progressive Discount'!E78+'[20]Nova With Progressive Discount'!E78*(-NovaDiscount)+FullBlindLabour</f>
        <v>77.447153593073594</v>
      </c>
      <c r="F78" s="15">
        <f>'[20]Nova With Progressive Discount'!F78+'[20]Nova With Progressive Discount'!F78*(-NovaDiscount)+FullBlindLabour</f>
        <v>95.384608658008659</v>
      </c>
      <c r="G78" s="15">
        <f>'[20]Nova With Progressive Discount'!G78+'[20]Nova With Progressive Discount'!G78*(-NovaDiscount)+FullBlindLabour</f>
        <v>112.62506372294372</v>
      </c>
      <c r="H78" s="15">
        <f>'[20]Nova With Progressive Discount'!H78+'[20]Nova With Progressive Discount'!H78*(-NovaDiscount)+FullBlindLabour</f>
        <v>129.86551878787876</v>
      </c>
      <c r="I78" s="15">
        <f>'[20]Nova With Progressive Discount'!I78+'[20]Nova With Progressive Discount'!I78*(-NovaDiscount)+FullBlindLabour</f>
        <v>147.10597385281383</v>
      </c>
      <c r="J78" s="15">
        <f>'[20]Nova With Progressive Discount'!J78+'[20]Nova With Progressive Discount'!J78*(-NovaDiscount)+FullBlindLabour</f>
        <v>156.37827413852813</v>
      </c>
      <c r="K78" s="15">
        <f>'[20]Nova With Progressive Discount'!K78+'[20]Nova With Progressive Discount'!K78*(-NovaDiscount)+FullBlindLabour</f>
        <v>172.75670645021646</v>
      </c>
      <c r="L78" s="15">
        <f>'[20]Nova With Progressive Discount'!L78+'[20]Nova With Progressive Discount'!L78*(-NovaDiscount)+FullBlindLabour</f>
        <v>179.44293847619048</v>
      </c>
      <c r="M78" s="15">
        <f>'[20]Nova With Progressive Discount'!M78+'[20]Nova With Progressive Discount'!M78*(-NovaDiscount)+FullBlindLabour</f>
        <v>184.40512499567097</v>
      </c>
    </row>
    <row r="79" spans="1:13" ht="20.100000000000001" customHeight="1" x14ac:dyDescent="0.2">
      <c r="A79" s="13">
        <f>[20]Sumary!Q15</f>
        <v>2</v>
      </c>
      <c r="B79" s="14">
        <f>[20]Sumary!R15</f>
        <v>78.740157480314963</v>
      </c>
      <c r="C79" s="15">
        <f>'[20]Nova With Progressive Discount'!C79+'[20]Nova With Progressive Discount'!C79*(-NovaDiscount)+FullBlindLabour</f>
        <v>50.031178528138533</v>
      </c>
      <c r="D79" s="15">
        <f>'[20]Nova With Progressive Discount'!D79+'[20]Nova With Progressive Discount'!D79*(-NovaDiscount)+FullBlindLabour</f>
        <v>70.804101125541123</v>
      </c>
      <c r="E79" s="15">
        <f>'[20]Nova With Progressive Discount'!E79+'[20]Nova With Progressive Discount'!E79*(-NovaDiscount)+FullBlindLabour</f>
        <v>91.577023722943736</v>
      </c>
      <c r="F79" s="15">
        <f>'[20]Nova With Progressive Discount'!F79+'[20]Nova With Progressive Discount'!F79*(-NovaDiscount)+FullBlindLabour</f>
        <v>113.04694632034632</v>
      </c>
      <c r="G79" s="15">
        <f>'[20]Nova With Progressive Discount'!G79+'[20]Nova With Progressive Discount'!G79*(-NovaDiscount)+FullBlindLabour</f>
        <v>133.81986891774892</v>
      </c>
      <c r="H79" s="15">
        <f>'[20]Nova With Progressive Discount'!H79+'[20]Nova With Progressive Discount'!H79*(-NovaDiscount)+FullBlindLabour</f>
        <v>154.5927915151515</v>
      </c>
      <c r="I79" s="15">
        <f>'[20]Nova With Progressive Discount'!I79+'[20]Nova With Progressive Discount'!I79*(-NovaDiscount)+FullBlindLabour</f>
        <v>175.36571411255409</v>
      </c>
      <c r="J79" s="15">
        <f>'[20]Nova With Progressive Discount'!J79+'[20]Nova With Progressive Discount'!J79*(-NovaDiscount)+FullBlindLabour</f>
        <v>186.58087154112556</v>
      </c>
      <c r="K79" s="15">
        <f>'[20]Nova With Progressive Discount'!K79+'[20]Nova With Progressive Discount'!K79*(-NovaDiscount)+FullBlindLabour</f>
        <v>206.31514800865799</v>
      </c>
      <c r="L79" s="15">
        <f>'[20]Nova With Progressive Discount'!L79+'[20]Nova With Progressive Discount'!L79*(-NovaDiscount)+FullBlindLabour</f>
        <v>214.41436704761909</v>
      </c>
      <c r="M79" s="15">
        <f>'[20]Nova With Progressive Discount'!M79+'[20]Nova With Progressive Discount'!M79*(-NovaDiscount)+FullBlindLabour</f>
        <v>220.43629382683983</v>
      </c>
    </row>
    <row r="80" spans="1:13" ht="20.100000000000001" customHeight="1" x14ac:dyDescent="0.2">
      <c r="A80" s="13">
        <f>[20]Sumary!Q16</f>
        <v>2.4</v>
      </c>
      <c r="B80" s="14">
        <f>[20]Sumary!R16</f>
        <v>94.488188976377955</v>
      </c>
      <c r="C80" s="15">
        <f>'[20]Nova With Progressive Discount'!C80+'[20]Nova With Progressive Discount'!C80*(-NovaDiscount)+FullBlindLabour</f>
        <v>57.096113593073596</v>
      </c>
      <c r="D80" s="15">
        <f>'[20]Nova With Progressive Discount'!D80+'[20]Nova With Progressive Discount'!D80*(-NovaDiscount)+FullBlindLabour</f>
        <v>81.401503722943716</v>
      </c>
      <c r="E80" s="15">
        <f>'[20]Nova With Progressive Discount'!E80+'[20]Nova With Progressive Discount'!E80*(-NovaDiscount)+FullBlindLabour</f>
        <v>105.70689385281385</v>
      </c>
      <c r="F80" s="15">
        <f>'[20]Nova With Progressive Discount'!F80+'[20]Nova With Progressive Discount'!F80*(-NovaDiscount)+FullBlindLabour</f>
        <v>130.70928398268396</v>
      </c>
      <c r="G80" s="15">
        <f>'[20]Nova With Progressive Discount'!G80+'[20]Nova With Progressive Discount'!G80*(-NovaDiscount)+FullBlindLabour</f>
        <v>155.0146741125541</v>
      </c>
      <c r="H80" s="15">
        <f>'[20]Nova With Progressive Discount'!H80+'[20]Nova With Progressive Discount'!H80*(-NovaDiscount)+FullBlindLabour</f>
        <v>179.32006424242419</v>
      </c>
      <c r="I80" s="15">
        <f>'[20]Nova With Progressive Discount'!I80+'[20]Nova With Progressive Discount'!I80*(-NovaDiscount)+FullBlindLabour</f>
        <v>203.62545437229434</v>
      </c>
      <c r="J80" s="15">
        <f>'[20]Nova With Progressive Discount'!J80+'[20]Nova With Progressive Discount'!J80*(-NovaDiscount)+FullBlindLabour</f>
        <v>216.78346894372297</v>
      </c>
      <c r="K80" s="15">
        <f>'[20]Nova With Progressive Discount'!K80+'[20]Nova With Progressive Discount'!K80*(-NovaDiscount)+FullBlindLabour</f>
        <v>239.87358956709951</v>
      </c>
      <c r="L80" s="15">
        <f>'[20]Nova With Progressive Discount'!L80+'[20]Nova With Progressive Discount'!L80*(-NovaDiscount)+FullBlindLabour</f>
        <v>249.38579561904766</v>
      </c>
      <c r="M80" s="15">
        <f>'[20]Nova With Progressive Discount'!M80+'[20]Nova With Progressive Discount'!M80*(-NovaDiscount)+FullBlindLabour</f>
        <v>256.46746265800863</v>
      </c>
    </row>
    <row r="81" spans="1:13" ht="20.100000000000001" customHeight="1" x14ac:dyDescent="0.2">
      <c r="A81" s="13">
        <f>[20]Sumary!Q17</f>
        <v>2.8</v>
      </c>
      <c r="B81" s="14">
        <f>[20]Sumary!R17</f>
        <v>110.23622047244095</v>
      </c>
      <c r="C81" s="15">
        <f>'[20]Nova With Progressive Discount'!C81+'[20]Nova With Progressive Discount'!C81*(-NovaDiscount)+FullBlindLabour</f>
        <v>64.161048658008653</v>
      </c>
      <c r="D81" s="15">
        <f>'[20]Nova With Progressive Discount'!D81+'[20]Nova With Progressive Discount'!D81*(-NovaDiscount)+FullBlindLabour</f>
        <v>91.998906320346308</v>
      </c>
      <c r="E81" s="15">
        <f>'[20]Nova With Progressive Discount'!E81+'[20]Nova With Progressive Discount'!E81*(-NovaDiscount)+FullBlindLabour</f>
        <v>119.83676398268396</v>
      </c>
      <c r="F81" s="15">
        <f>'[20]Nova With Progressive Discount'!F81+'[20]Nova With Progressive Discount'!F81*(-NovaDiscount)+FullBlindLabour</f>
        <v>148.37162164502163</v>
      </c>
      <c r="G81" s="15">
        <f>'[20]Nova With Progressive Discount'!G81+'[20]Nova With Progressive Discount'!G81*(-NovaDiscount)+FullBlindLabour</f>
        <v>176.20947930735929</v>
      </c>
      <c r="H81" s="15">
        <f>'[20]Nova With Progressive Discount'!H81+'[20]Nova With Progressive Discount'!H81*(-NovaDiscount)+FullBlindLabour</f>
        <v>204.04733696969694</v>
      </c>
      <c r="I81" s="15">
        <f>'[20]Nova With Progressive Discount'!I81+'[20]Nova With Progressive Discount'!I81*(-NovaDiscount)+FullBlindLabour</f>
        <v>231.88519463203463</v>
      </c>
      <c r="J81" s="15">
        <f>'[20]Nova With Progressive Discount'!J81+'[20]Nova With Progressive Discount'!J81*(-NovaDiscount)+FullBlindLabour</f>
        <v>246.98606634632029</v>
      </c>
      <c r="K81" s="15">
        <f>'[20]Nova With Progressive Discount'!K81+'[20]Nova With Progressive Discount'!K81*(-NovaDiscount)+FullBlindLabour</f>
        <v>273.43203112554113</v>
      </c>
      <c r="L81" s="15">
        <f>'[20]Nova With Progressive Discount'!L81+'[20]Nova With Progressive Discount'!L81*(-NovaDiscount)+FullBlindLabour</f>
        <v>284.35722419047624</v>
      </c>
      <c r="M81" s="15">
        <f>'[20]Nova With Progressive Discount'!M81+'[20]Nova With Progressive Discount'!M81*(-NovaDiscount)+FullBlindLabour</f>
        <v>292.49863148917746</v>
      </c>
    </row>
    <row r="82" spans="1:13" ht="20.100000000000001" customHeight="1" x14ac:dyDescent="0.2">
      <c r="A82" s="13">
        <f>[20]Sumary!Q18</f>
        <v>3.2</v>
      </c>
      <c r="B82" s="14">
        <f>[20]Sumary!R18</f>
        <v>125.98425196850394</v>
      </c>
      <c r="C82" s="15">
        <f>'[20]Nova With Progressive Discount'!C82+'[20]Nova With Progressive Discount'!C82*(-NovaDiscount)+FullBlindLabour</f>
        <v>71.225983722943738</v>
      </c>
      <c r="D82" s="15">
        <f>'[20]Nova With Progressive Discount'!D82+'[20]Nova With Progressive Discount'!D82*(-NovaDiscount)+FullBlindLabour</f>
        <v>102.59630891774891</v>
      </c>
      <c r="E82" s="15">
        <f>'[20]Nova With Progressive Discount'!E82+'[20]Nova With Progressive Discount'!E82*(-NovaDiscount)+FullBlindLabour</f>
        <v>133.96663411255412</v>
      </c>
      <c r="F82" s="15">
        <f>'[20]Nova With Progressive Discount'!F82+'[20]Nova With Progressive Discount'!F82*(-NovaDiscount)+FullBlindLabour</f>
        <v>166.03395930735931</v>
      </c>
      <c r="G82" s="15">
        <f>'[20]Nova With Progressive Discount'!G82+'[20]Nova With Progressive Discount'!G82*(-NovaDiscount)+FullBlindLabour</f>
        <v>197.4042845021645</v>
      </c>
      <c r="H82" s="15">
        <f>'[20]Nova With Progressive Discount'!H82+'[20]Nova With Progressive Discount'!H82*(-NovaDiscount)+FullBlindLabour</f>
        <v>228.77460969696963</v>
      </c>
      <c r="I82" s="15">
        <f>'[20]Nova With Progressive Discount'!I82+'[20]Nova With Progressive Discount'!I82*(-NovaDiscount)+FullBlindLabour</f>
        <v>260.14493489177494</v>
      </c>
      <c r="J82" s="15">
        <f>'[20]Nova With Progressive Discount'!J82+'[20]Nova With Progressive Discount'!J82*(-NovaDiscount)+FullBlindLabour</f>
        <v>277.1886637489178</v>
      </c>
      <c r="K82" s="15">
        <f>'[20]Nova With Progressive Discount'!K82+'[20]Nova With Progressive Discount'!K82*(-NovaDiscount)+FullBlindLabour</f>
        <v>306.99047268398272</v>
      </c>
      <c r="L82" s="15">
        <f>'[20]Nova With Progressive Discount'!L82+'[20]Nova With Progressive Discount'!L82*(-NovaDiscount)+FullBlindLabour</f>
        <v>319.32865276190478</v>
      </c>
      <c r="M82" s="15">
        <f>'[20]Nova With Progressive Discount'!M82+'[20]Nova With Progressive Discount'!M82*(-NovaDiscount)+FullBlindLabour</f>
        <v>328.52980032034634</v>
      </c>
    </row>
    <row r="83" spans="1:13" ht="20.100000000000001" customHeight="1" x14ac:dyDescent="0.2">
      <c r="A83" s="13">
        <f>[20]Sumary!Q19</f>
        <v>3.6</v>
      </c>
      <c r="B83" s="14">
        <f>[20]Sumary!R19</f>
        <v>141.73228346456693</v>
      </c>
      <c r="C83" s="15">
        <f>'[20]Nova With Progressive Discount'!C83+'[20]Nova With Progressive Discount'!C83*(-NovaDiscount)+FullBlindLabour</f>
        <v>78.290918787878795</v>
      </c>
      <c r="D83" s="15">
        <f>'[20]Nova With Progressive Discount'!D83+'[20]Nova With Progressive Discount'!D83*(-NovaDiscount)+FullBlindLabour</f>
        <v>113.19371151515152</v>
      </c>
      <c r="E83" s="15">
        <f>'[20]Nova With Progressive Discount'!E83+'[20]Nova With Progressive Discount'!E83*(-NovaDiscount)+FullBlindLabour</f>
        <v>148.09650424242423</v>
      </c>
      <c r="F83" s="15">
        <f>'[20]Nova With Progressive Discount'!F83+'[20]Nova With Progressive Discount'!F83*(-NovaDiscount)+FullBlindLabour</f>
        <v>183.69629696969696</v>
      </c>
      <c r="G83" s="15">
        <f>'[20]Nova With Progressive Discount'!G83+'[20]Nova With Progressive Discount'!G83*(-NovaDiscount)+FullBlindLabour</f>
        <v>218.59908969696968</v>
      </c>
      <c r="H83" s="15">
        <f>'[20]Nova With Progressive Discount'!H83+'[20]Nova With Progressive Discount'!H83*(-NovaDiscount)+FullBlindLabour</f>
        <v>253.50188242424235</v>
      </c>
      <c r="I83" s="15">
        <f>'[20]Nova With Progressive Discount'!I83+'[20]Nova With Progressive Discount'!I83*(-NovaDiscount)+FullBlindLabour</f>
        <v>288.40467515151516</v>
      </c>
      <c r="J83" s="15">
        <f>'[20]Nova With Progressive Discount'!J83+'[20]Nova With Progressive Discount'!J83*(-NovaDiscount)+FullBlindLabour</f>
        <v>307.39126115151515</v>
      </c>
      <c r="K83" s="15">
        <f>'[20]Nova With Progressive Discount'!K83+'[20]Nova With Progressive Discount'!K83*(-NovaDiscount)+FullBlindLabour</f>
        <v>340.54891424242425</v>
      </c>
      <c r="L83" s="15">
        <f>'[20]Nova With Progressive Discount'!L83+'[20]Nova With Progressive Discount'!L83*(-NovaDiscount)+FullBlindLabour</f>
        <v>354.30008133333337</v>
      </c>
      <c r="M83" s="15">
        <f>'[20]Nova With Progressive Discount'!M83+'[20]Nova With Progressive Discount'!M83*(-NovaDiscount)+FullBlindLabour</f>
        <v>364.56096915151522</v>
      </c>
    </row>
    <row r="84" spans="1:13" ht="20.100000000000001" customHeight="1" x14ac:dyDescent="0.2">
      <c r="A84" s="13">
        <f>[20]Sumary!Q20</f>
        <v>4</v>
      </c>
      <c r="B84" s="14">
        <f>[20]Sumary!R20</f>
        <v>157.48031496062993</v>
      </c>
      <c r="C84" s="15">
        <f>'[20]Nova With Progressive Discount'!C84+'[20]Nova With Progressive Discount'!C84*(-NovaDiscount)+FullBlindLabour</f>
        <v>85.355853852813837</v>
      </c>
      <c r="D84" s="15">
        <f>'[20]Nova With Progressive Discount'!D84+'[20]Nova With Progressive Discount'!D84*(-NovaDiscount)+FullBlindLabour</f>
        <v>123.7911141125541</v>
      </c>
      <c r="E84" s="15">
        <f>'[20]Nova With Progressive Discount'!E84+'[20]Nova With Progressive Discount'!E84*(-NovaDiscount)+FullBlindLabour</f>
        <v>162.22637437229432</v>
      </c>
      <c r="F84" s="15">
        <f>'[20]Nova With Progressive Discount'!F84+'[20]Nova With Progressive Discount'!F84*(-NovaDiscount)+FullBlindLabour</f>
        <v>201.35863463203461</v>
      </c>
      <c r="G84" s="15">
        <f>'[20]Nova With Progressive Discount'!G84+'[20]Nova With Progressive Discount'!G84*(-NovaDiscount)+FullBlindLabour</f>
        <v>239.79389489177484</v>
      </c>
      <c r="H84" s="15">
        <f>'[20]Nova With Progressive Discount'!H84+'[20]Nova With Progressive Discount'!H84*(-NovaDiscount)+FullBlindLabour</f>
        <v>278.2291551515151</v>
      </c>
      <c r="I84" s="15">
        <f>'[20]Nova With Progressive Discount'!I84+'[20]Nova With Progressive Discount'!I84*(-NovaDiscount)+FullBlindLabour</f>
        <v>316.66441541125539</v>
      </c>
      <c r="J84" s="15">
        <f>'[20]Nova With Progressive Discount'!J84+'[20]Nova With Progressive Discount'!J84*(-NovaDiscount)+FullBlindLabour</f>
        <v>337.59385855411256</v>
      </c>
      <c r="K84" s="15">
        <f>'[20]Nova With Progressive Discount'!K84+'[20]Nova With Progressive Discount'!K84*(-NovaDiscount)+FullBlindLabour</f>
        <v>374.10735580086578</v>
      </c>
      <c r="L84" s="15">
        <f>'[20]Nova With Progressive Discount'!L84+'[20]Nova With Progressive Discount'!L84*(-NovaDiscount)+FullBlindLabour</f>
        <v>389.2715099047619</v>
      </c>
      <c r="M84" s="15">
        <f>'[20]Nova With Progressive Discount'!M84+'[20]Nova With Progressive Discount'!M84*(-NovaDiscount)+FullBlindLabour</f>
        <v>400.59213798268394</v>
      </c>
    </row>
    <row r="85" spans="1:13" ht="20.100000000000001" customHeight="1" thickBot="1" x14ac:dyDescent="0.25">
      <c r="A85" s="21" t="s">
        <v>35</v>
      </c>
      <c r="B85" s="19"/>
      <c r="C85" s="19"/>
      <c r="D85" s="19"/>
      <c r="E85" s="19"/>
      <c r="F85" s="19"/>
      <c r="H85" s="19"/>
      <c r="I85" s="19"/>
      <c r="J85" s="19"/>
      <c r="K85" s="16"/>
      <c r="L85" s="16"/>
    </row>
    <row r="86" spans="1:13" ht="20.100000000000001" customHeight="1" thickBot="1" x14ac:dyDescent="0.25">
      <c r="A86" s="34" t="s">
        <v>10</v>
      </c>
      <c r="B86" s="35"/>
      <c r="C86" s="36">
        <f>[20]Sumary!S10</f>
        <v>0.8</v>
      </c>
      <c r="D86" s="37">
        <f>[20]Sumary!T10</f>
        <v>1.2</v>
      </c>
      <c r="E86" s="37">
        <f>[20]Sumary!U10</f>
        <v>1.6</v>
      </c>
      <c r="F86" s="37">
        <f>[20]Sumary!V10</f>
        <v>2</v>
      </c>
      <c r="G86" s="37">
        <f>[20]Sumary!W10</f>
        <v>2.4</v>
      </c>
      <c r="H86" s="37">
        <f>[20]Sumary!X10</f>
        <v>2.8</v>
      </c>
      <c r="I86" s="37">
        <f>[20]Sumary!Y10</f>
        <v>3.2</v>
      </c>
      <c r="J86" s="37">
        <f>[20]Sumary!Z10</f>
        <v>3.6</v>
      </c>
      <c r="K86" s="37">
        <f>[20]Sumary!AA10</f>
        <v>4</v>
      </c>
      <c r="L86" s="37">
        <f>[20]Sumary!AB10</f>
        <v>4.4000000000000004</v>
      </c>
      <c r="M86" s="37">
        <f>[20]Sumary!AC10</f>
        <v>4.8</v>
      </c>
    </row>
    <row r="87" spans="1:13" ht="20.100000000000001" customHeight="1" thickBot="1" x14ac:dyDescent="0.25">
      <c r="A87" s="38"/>
      <c r="B87" s="39" t="s">
        <v>2</v>
      </c>
      <c r="C87" s="40">
        <f>[20]Sumary!S11</f>
        <v>24</v>
      </c>
      <c r="D87" s="29">
        <f>[20]Sumary!T11</f>
        <v>48</v>
      </c>
      <c r="E87" s="29">
        <f>[20]Sumary!U11</f>
        <v>60</v>
      </c>
      <c r="F87" s="29">
        <f>[20]Sumary!V11</f>
        <v>84</v>
      </c>
      <c r="G87" s="29">
        <f>[20]Sumary!W11</f>
        <v>108</v>
      </c>
      <c r="H87" s="30">
        <f>[20]Sumary!X11</f>
        <v>132</v>
      </c>
      <c r="I87" s="30">
        <f>[20]Sumary!Y11</f>
        <v>156</v>
      </c>
      <c r="J87" s="30">
        <f>[20]Sumary!Z11</f>
        <v>190</v>
      </c>
      <c r="K87" s="30">
        <f>[20]Sumary!AA11</f>
        <v>190</v>
      </c>
      <c r="L87" s="30">
        <f>[20]Sumary!AB11</f>
        <v>190</v>
      </c>
      <c r="M87" s="30">
        <f>[20]Sumary!AC11</f>
        <v>190</v>
      </c>
    </row>
    <row r="88" spans="1:13" ht="20.100000000000001" customHeight="1" x14ac:dyDescent="0.2">
      <c r="A88" s="19"/>
      <c r="B88" s="19"/>
      <c r="C88" s="41">
        <f>'[20]Nova With Progressive Discount'!C88+'[20]Nova With Progressive Discount'!C88*(-NovaDiscount)+HeadRailLabour</f>
        <v>8.971311861471861</v>
      </c>
      <c r="D88" s="41">
        <f>'[20]Nova With Progressive Discount'!D88+'[20]Nova With Progressive Discount'!D88*(-NovaDiscount)+HeadRailLabour</f>
        <v>10.622634458874458</v>
      </c>
      <c r="E88" s="41">
        <f>'[20]Nova With Progressive Discount'!E88+'[20]Nova With Progressive Discount'!E88*(-NovaDiscount)+HeadRailLabour</f>
        <v>12.273957056277059</v>
      </c>
      <c r="F88" s="41">
        <f>'[20]Nova With Progressive Discount'!F88+'[20]Nova With Progressive Discount'!F88*(-NovaDiscount)+HeadRailLabour</f>
        <v>14.622279653679652</v>
      </c>
      <c r="G88" s="41">
        <f>'[20]Nova With Progressive Discount'!G88+'[20]Nova With Progressive Discount'!G88*(-NovaDiscount)+HeadRailLabour</f>
        <v>16.273602251082252</v>
      </c>
      <c r="H88" s="41">
        <f>'[20]Nova With Progressive Discount'!H88+'[20]Nova With Progressive Discount'!H88*(-NovaDiscount)+HeadRailLabour</f>
        <v>17.924924848484849</v>
      </c>
      <c r="I88" s="41">
        <f>'[20]Nova With Progressive Discount'!I88+'[20]Nova With Progressive Discount'!I88*(-NovaDiscount)+HeadRailLabour</f>
        <v>19.57624744588745</v>
      </c>
      <c r="J88" s="41">
        <f>'[20]Nova With Progressive Discount'!J88+'[20]Nova With Progressive Discount'!J88*(-NovaDiscount)+HeadRailLabour</f>
        <v>21.22757004329004</v>
      </c>
      <c r="K88" s="41">
        <f>'[20]Nova With Progressive Discount'!K88+'[20]Nova With Progressive Discount'!K88*(-NovaDiscount)+HeadRailLabour</f>
        <v>22.878892640692641</v>
      </c>
      <c r="L88" s="41">
        <f>'[20]Nova With Progressive Discount'!L88+'[20]Nova With Progressive Discount'!L88*(-NovaDiscount)+HeadRailLabour</f>
        <v>24.530215238095241</v>
      </c>
      <c r="M88" s="41">
        <f>'[20]Nova With Progressive Discount'!M88+'[20]Nova With Progressive Discount'!M88*(-NovaDiscount)+HeadRailLabour</f>
        <v>26.181537835497835</v>
      </c>
    </row>
    <row r="89" spans="1:13" ht="20.100000000000001" customHeight="1" x14ac:dyDescent="0.2">
      <c r="K89" s="31"/>
      <c r="L89" s="31"/>
    </row>
    <row r="90" spans="1:13" ht="20.100000000000001" customHeight="1" x14ac:dyDescent="0.2">
      <c r="B90" s="42" t="s">
        <v>23</v>
      </c>
    </row>
    <row r="91" spans="1:13" ht="20.100000000000001" customHeight="1" x14ac:dyDescent="0.2">
      <c r="B91" s="42" t="s">
        <v>11</v>
      </c>
    </row>
    <row r="92" spans="1:13" ht="20.100000000000001" customHeight="1" x14ac:dyDescent="0.2">
      <c r="B92" s="42" t="s">
        <v>12</v>
      </c>
    </row>
    <row r="93" spans="1:13" ht="20.100000000000001" customHeight="1" x14ac:dyDescent="0.2"/>
    <row r="94" spans="1:13" ht="20.100000000000001" customHeight="1" x14ac:dyDescent="0.2">
      <c r="A94" s="43" t="s">
        <v>13</v>
      </c>
      <c r="C94" s="44"/>
      <c r="H94" s="45"/>
    </row>
    <row r="95" spans="1:13" ht="20.100000000000001" customHeight="1" x14ac:dyDescent="0.2">
      <c r="C95" s="42" t="s">
        <v>14</v>
      </c>
      <c r="F95" s="46">
        <f>'[20]Nova Cost'!F95+'[20]Nova Cost'!F95*(NovaBracketMarkUP)</f>
        <v>0.10400000000000001</v>
      </c>
      <c r="H95" s="42"/>
      <c r="I95" s="46"/>
    </row>
    <row r="96" spans="1:13" ht="20.100000000000001" customHeight="1" x14ac:dyDescent="0.2">
      <c r="C96" s="497" t="s">
        <v>15</v>
      </c>
      <c r="D96" s="497"/>
      <c r="F96" s="46">
        <f>'[20]Nova Cost'!F96+'[20]Nova Cost'!F96*(NovaBracketMarkUP)</f>
        <v>0.156</v>
      </c>
      <c r="H96" s="42"/>
      <c r="I96" s="46"/>
    </row>
    <row r="97" spans="1:9" ht="20.100000000000001" customHeight="1" x14ac:dyDescent="0.2">
      <c r="C97" s="47"/>
      <c r="F97" s="46"/>
      <c r="H97" s="42"/>
      <c r="I97" s="46"/>
    </row>
    <row r="98" spans="1:9" ht="20.100000000000001" customHeight="1" x14ac:dyDescent="0.2">
      <c r="C98" s="497" t="s">
        <v>16</v>
      </c>
      <c r="D98" s="497"/>
      <c r="E98" s="497"/>
      <c r="F98" s="46">
        <f>'[20]Nova Cost'!F98+'[20]Nova Cost'!F98*(NovaBracketMarkUP)</f>
        <v>0.26</v>
      </c>
      <c r="H98" s="42"/>
      <c r="I98" s="46"/>
    </row>
    <row r="99" spans="1:9" ht="20.100000000000001" customHeight="1" x14ac:dyDescent="0.2">
      <c r="A99" s="44"/>
      <c r="C99" s="497" t="s">
        <v>17</v>
      </c>
      <c r="D99" s="497"/>
      <c r="E99" s="497"/>
      <c r="F99" s="46">
        <f>'[20]Nova Cost'!F99+'[20]Nova Cost'!F99*(NovaBracketMarkUP)</f>
        <v>0.39</v>
      </c>
    </row>
    <row r="100" spans="1:9" ht="20.100000000000001" customHeight="1" x14ac:dyDescent="0.2">
      <c r="F100" s="46"/>
    </row>
    <row r="101" spans="1:9" ht="20.100000000000001" customHeight="1" x14ac:dyDescent="0.2">
      <c r="F101" s="46"/>
    </row>
    <row r="102" spans="1:9" ht="20.100000000000001" customHeight="1" x14ac:dyDescent="0.2">
      <c r="C102" s="498" t="s">
        <v>18</v>
      </c>
      <c r="D102" s="498"/>
      <c r="E102" s="498"/>
      <c r="F102" s="46">
        <f>'[20]Nova Cost'!F102+'[20]Nova Cost'!F102*(NovaBracketMarkUP)</f>
        <v>1.16493</v>
      </c>
    </row>
    <row r="103" spans="1:9" ht="20.100000000000001" customHeight="1" x14ac:dyDescent="0.2">
      <c r="F103" s="46"/>
    </row>
    <row r="104" spans="1:9" ht="20.100000000000001" customHeight="1" x14ac:dyDescent="0.2">
      <c r="F104" s="46"/>
    </row>
    <row r="105" spans="1:9" ht="20.100000000000001" customHeight="1" x14ac:dyDescent="0.2">
      <c r="F105" s="46"/>
    </row>
    <row r="106" spans="1:9" ht="20.100000000000001" customHeight="1" x14ac:dyDescent="0.2">
      <c r="C106" s="499" t="s">
        <v>19</v>
      </c>
      <c r="D106" s="499"/>
      <c r="E106" s="499"/>
      <c r="F106" s="46">
        <f>'[20]Nova Cost'!F106+'[20]Nova Cost'!F106*(NovaBracketMarkUP)</f>
        <v>1.4059500000000003</v>
      </c>
    </row>
    <row r="107" spans="1:9" ht="20.100000000000001" customHeight="1" x14ac:dyDescent="0.2">
      <c r="F107" s="43"/>
    </row>
    <row r="108" spans="1:9" ht="20.100000000000001" customHeight="1" x14ac:dyDescent="0.2"/>
    <row r="109" spans="1:9" ht="20.100000000000001" customHeight="1" x14ac:dyDescent="0.2">
      <c r="D109" s="43" t="s">
        <v>20</v>
      </c>
      <c r="E109" s="43"/>
      <c r="F109" s="43"/>
    </row>
    <row r="110" spans="1:9" ht="20.100000000000001" customHeight="1" x14ac:dyDescent="0.2">
      <c r="D110" s="43" t="s">
        <v>21</v>
      </c>
      <c r="F110" s="46">
        <f>'[20]Nova Cost'!F110+'[20]Nova Cost'!F110*(NovaBracketMarkUP)</f>
        <v>1.9549400000000001</v>
      </c>
    </row>
    <row r="111" spans="1:9" ht="20.100000000000001" customHeight="1" x14ac:dyDescent="0.2">
      <c r="D111" s="2" t="s">
        <v>22</v>
      </c>
      <c r="F111" s="46">
        <f>'[20]Nova Cost'!F111+'[20]Nova Cost'!F111*(NovaBracketMarkUP)</f>
        <v>1.9549400000000001</v>
      </c>
    </row>
    <row r="112" spans="1:9" ht="20.100000000000001" customHeight="1" x14ac:dyDescent="0.2"/>
    <row r="113" ht="20.100000000000001" customHeight="1" x14ac:dyDescent="0.2"/>
  </sheetData>
  <mergeCells count="9">
    <mergeCell ref="C99:E99"/>
    <mergeCell ref="C102:E102"/>
    <mergeCell ref="C106:E106"/>
    <mergeCell ref="A2:B2"/>
    <mergeCell ref="A14:B14"/>
    <mergeCell ref="A26:B26"/>
    <mergeCell ref="A38:B38"/>
    <mergeCell ref="C96:D96"/>
    <mergeCell ref="C98:E98"/>
  </mergeCells>
  <pageMargins left="0.70866141732283472" right="0.70866141732283472" top="0.74803149606299213" bottom="0.74803149606299213" header="0.31496062992125984" footer="0.31496062992125984"/>
  <pageSetup paperSize="9" scale="59" fitToHeight="2" orientation="portrait" r:id="rId1"/>
  <headerFooter alignWithMargins="0">
    <oddHeader>&amp;L&amp;"Arial,Bold"Nova Vertical Blind
Split Wand Op + £1.50
Cord and Chain + £1.50&amp;C&amp;"Arial,Bold"Blind Size Limitations
Width 170 - 4800
Drop 350 - 4000&amp;R&amp;"Arial,Bold"89mm Fabrics Only
Steel Tilt Chain + £1.00</oddHeader>
  </headerFooter>
  <rowBreaks count="1" manualBreakCount="1">
    <brk id="60" max="12" man="1"/>
  </rowBreaks>
  <drawing r:id="rId2"/>
  <legacyDrawing r:id="rId3"/>
  <oleObjects>
    <mc:AlternateContent xmlns:mc="http://schemas.openxmlformats.org/markup-compatibility/2006">
      <mc:Choice Requires="x14">
        <oleObject shapeId="63489" r:id="rId4">
          <objectPr defaultSize="0" autoPict="0" r:id="rId5">
            <anchor moveWithCells="1">
              <from>
                <xdr:col>0</xdr:col>
                <xdr:colOff>114300</xdr:colOff>
                <xdr:row>94</xdr:row>
                <xdr:rowOff>123825</xdr:rowOff>
              </from>
              <to>
                <xdr:col>1</xdr:col>
                <xdr:colOff>257175</xdr:colOff>
                <xdr:row>96</xdr:row>
                <xdr:rowOff>47625</xdr:rowOff>
              </to>
            </anchor>
          </objectPr>
        </oleObject>
      </mc:Choice>
      <mc:Fallback>
        <oleObject shapeId="63489" r:id="rId4"/>
      </mc:Fallback>
    </mc:AlternateContent>
    <mc:AlternateContent xmlns:mc="http://schemas.openxmlformats.org/markup-compatibility/2006">
      <mc:Choice Requires="x14">
        <oleObject shapeId="63490" r:id="rId6">
          <objectPr defaultSize="0" autoPict="0" r:id="rId7">
            <anchor moveWithCells="1">
              <from>
                <xdr:col>0</xdr:col>
                <xdr:colOff>85725</xdr:colOff>
                <xdr:row>97</xdr:row>
                <xdr:rowOff>95250</xdr:rowOff>
              </from>
              <to>
                <xdr:col>1</xdr:col>
                <xdr:colOff>409575</xdr:colOff>
                <xdr:row>99</xdr:row>
                <xdr:rowOff>142875</xdr:rowOff>
              </to>
            </anchor>
          </objectPr>
        </oleObject>
      </mc:Choice>
      <mc:Fallback>
        <oleObject shapeId="63490" r:id="rId6"/>
      </mc:Fallback>
    </mc:AlternateContent>
    <mc:AlternateContent xmlns:mc="http://schemas.openxmlformats.org/markup-compatibility/2006">
      <mc:Choice Requires="x14">
        <oleObject shapeId="63491" r:id="rId8">
          <objectPr defaultSize="0" autoPict="0" r:id="rId9">
            <anchor moveWithCells="1">
              <from>
                <xdr:col>0</xdr:col>
                <xdr:colOff>38100</xdr:colOff>
                <xdr:row>100</xdr:row>
                <xdr:rowOff>142875</xdr:rowOff>
              </from>
              <to>
                <xdr:col>2</xdr:col>
                <xdr:colOff>38100</xdr:colOff>
                <xdr:row>102</xdr:row>
                <xdr:rowOff>238125</xdr:rowOff>
              </to>
            </anchor>
          </objectPr>
        </oleObject>
      </mc:Choice>
      <mc:Fallback>
        <oleObject shapeId="63491" r:id="rId8"/>
      </mc:Fallback>
    </mc:AlternateContent>
    <mc:AlternateContent xmlns:mc="http://schemas.openxmlformats.org/markup-compatibility/2006">
      <mc:Choice Requires="x14">
        <oleObject shapeId="63492" r:id="rId10">
          <objectPr defaultSize="0" autoPict="0" r:id="rId11">
            <anchor moveWithCells="1">
              <from>
                <xdr:col>0</xdr:col>
                <xdr:colOff>133350</xdr:colOff>
                <xdr:row>104</xdr:row>
                <xdr:rowOff>28575</xdr:rowOff>
              </from>
              <to>
                <xdr:col>1</xdr:col>
                <xdr:colOff>466725</xdr:colOff>
                <xdr:row>106</xdr:row>
                <xdr:rowOff>28575</xdr:rowOff>
              </to>
            </anchor>
          </objectPr>
        </oleObject>
      </mc:Choice>
      <mc:Fallback>
        <oleObject shapeId="63492" r:id="rId10"/>
      </mc:Fallback>
    </mc:AlternateContent>
    <mc:AlternateContent xmlns:mc="http://schemas.openxmlformats.org/markup-compatibility/2006">
      <mc:Choice Requires="x14">
        <oleObject shapeId="63493" r:id="rId12">
          <objectPr defaultSize="0" autoPict="0" r:id="rId13">
            <anchor moveWithCells="1">
              <from>
                <xdr:col>0</xdr:col>
                <xdr:colOff>142875</xdr:colOff>
                <xdr:row>108</xdr:row>
                <xdr:rowOff>9525</xdr:rowOff>
              </from>
              <to>
                <xdr:col>2</xdr:col>
                <xdr:colOff>695325</xdr:colOff>
                <xdr:row>110</xdr:row>
                <xdr:rowOff>228600</xdr:rowOff>
              </to>
            </anchor>
          </objectPr>
        </oleObject>
      </mc:Choice>
      <mc:Fallback>
        <oleObject shapeId="63493" r:id="rId12"/>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54DA-7ACE-412B-879D-661B5DF4A884}">
  <sheetPr>
    <pageSetUpPr fitToPage="1"/>
  </sheetPr>
  <dimension ref="A1:M113"/>
  <sheetViews>
    <sheetView view="pageBreakPreview" topLeftCell="A58" zoomScaleNormal="90" zoomScaleSheetLayoutView="100" workbookViewId="0">
      <selection activeCell="AJ76" sqref="AJ76"/>
    </sheetView>
  </sheetViews>
  <sheetFormatPr defaultColWidth="1.28515625" defaultRowHeight="18.75" x14ac:dyDescent="0.2"/>
  <cols>
    <col min="1" max="10" width="11.28515625" style="2" customWidth="1"/>
    <col min="11" max="12" width="11.28515625" style="3" customWidth="1"/>
    <col min="13" max="13" width="11.28515625" style="4" customWidth="1"/>
    <col min="14" max="14" width="12.7109375" style="4" customWidth="1"/>
    <col min="15" max="16384" width="1.28515625" style="4"/>
  </cols>
  <sheetData>
    <row r="1" spans="1:13" ht="20.100000000000001" customHeight="1" x14ac:dyDescent="0.2">
      <c r="A1" s="1" t="s">
        <v>0</v>
      </c>
    </row>
    <row r="2" spans="1:13" ht="20.100000000000001" customHeight="1" x14ac:dyDescent="0.2">
      <c r="A2" s="500" t="s">
        <v>1</v>
      </c>
      <c r="B2" s="501"/>
      <c r="C2" s="7">
        <f>[20]Sumary!S10</f>
        <v>0.8</v>
      </c>
      <c r="D2" s="7">
        <f>[20]Sumary!T10</f>
        <v>1.2</v>
      </c>
      <c r="E2" s="7">
        <f>[20]Sumary!U10</f>
        <v>1.6</v>
      </c>
      <c r="F2" s="7">
        <f>[20]Sumary!V10</f>
        <v>2</v>
      </c>
      <c r="G2" s="7">
        <f>[20]Sumary!W10</f>
        <v>2.4</v>
      </c>
      <c r="H2" s="8">
        <f>[20]Sumary!X10</f>
        <v>2.8</v>
      </c>
      <c r="I2" s="8">
        <f>[20]Sumary!Y10</f>
        <v>3.2</v>
      </c>
      <c r="J2" s="8">
        <f>[20]Sumary!Z10</f>
        <v>3.6</v>
      </c>
      <c r="K2" s="8">
        <f>[20]Sumary!AA10</f>
        <v>4</v>
      </c>
      <c r="L2" s="8">
        <f>[20]Sumary!AB10</f>
        <v>4.4000000000000004</v>
      </c>
      <c r="M2" s="8">
        <f>[20]Sumary!AC10</f>
        <v>4.8</v>
      </c>
    </row>
    <row r="3" spans="1:13" ht="20.100000000000001" customHeight="1" x14ac:dyDescent="0.2">
      <c r="A3" s="9"/>
      <c r="B3" s="10" t="s">
        <v>2</v>
      </c>
      <c r="C3" s="11">
        <f>[20]Sumary!S11</f>
        <v>24</v>
      </c>
      <c r="D3" s="11">
        <f>[20]Sumary!T11</f>
        <v>48</v>
      </c>
      <c r="E3" s="11">
        <f>[20]Sumary!U11</f>
        <v>60</v>
      </c>
      <c r="F3" s="11">
        <f>[20]Sumary!V11</f>
        <v>84</v>
      </c>
      <c r="G3" s="11">
        <f>[20]Sumary!W11</f>
        <v>108</v>
      </c>
      <c r="H3" s="12">
        <f>[20]Sumary!X11</f>
        <v>132</v>
      </c>
      <c r="I3" s="12">
        <f>[20]Sumary!Y11</f>
        <v>156</v>
      </c>
      <c r="J3" s="12">
        <f>[20]Sumary!Z11</f>
        <v>190</v>
      </c>
      <c r="K3" s="12">
        <f>[20]Sumary!AA11</f>
        <v>190</v>
      </c>
      <c r="L3" s="12">
        <f>[20]Sumary!AB11</f>
        <v>190</v>
      </c>
      <c r="M3" s="12">
        <f>[20]Sumary!AC11</f>
        <v>190</v>
      </c>
    </row>
    <row r="4" spans="1:13" ht="20.100000000000001" customHeight="1" x14ac:dyDescent="0.2">
      <c r="A4" s="13">
        <f>[20]Sumary!Q12</f>
        <v>0.8</v>
      </c>
      <c r="B4" s="14">
        <f>[20]Sumary!R12</f>
        <v>31.496062992125985</v>
      </c>
      <c r="C4" s="15">
        <f>'Nova Vertical C'!C4*(1-Sumary!$B$22)</f>
        <v>15.646351515151515</v>
      </c>
      <c r="D4" s="15">
        <f>'Nova Vertical C'!D4*(1-Sumary!$B$22)</f>
        <v>19.226860606060605</v>
      </c>
      <c r="E4" s="15">
        <f>'Nova Vertical C'!E4*(1-Sumary!$B$22)</f>
        <v>22.807369696969698</v>
      </c>
      <c r="F4" s="15">
        <f>'Nova Vertical C'!F4*(1-Sumary!$B$22)</f>
        <v>27.084878787878786</v>
      </c>
      <c r="G4" s="15">
        <f>'Nova Vertical C'!G4*(1-Sumary!$B$22)</f>
        <v>30.665387878787875</v>
      </c>
      <c r="H4" s="15">
        <f>'Nova Vertical C'!H4*(1-Sumary!$B$22)</f>
        <v>34.245896969696965</v>
      </c>
      <c r="I4" s="15">
        <f>'Nova Vertical C'!I4*(1-Sumary!$B$22)</f>
        <v>37.826406060606061</v>
      </c>
      <c r="J4" s="15">
        <f>'Nova Vertical C'!J4*(1-Sumary!$B$22)</f>
        <v>39.58573606060606</v>
      </c>
      <c r="K4" s="15">
        <f>'Nova Vertical C'!K4*(1-Sumary!$B$22)</f>
        <v>42.987219696969696</v>
      </c>
      <c r="L4" s="15">
        <f>'Nova Vertical C'!L4*(1-Sumary!$B$22)</f>
        <v>44.209473333333342</v>
      </c>
      <c r="M4" s="15">
        <f>'Nova Vertical C'!M4*(1-Sumary!$B$22)</f>
        <v>45.073676060606054</v>
      </c>
    </row>
    <row r="5" spans="1:13" ht="20.100000000000001" customHeight="1" x14ac:dyDescent="0.2">
      <c r="A5" s="13">
        <f>[20]Sumary!Q13</f>
        <v>1.2</v>
      </c>
      <c r="B5" s="14">
        <f>[20]Sumary!R13</f>
        <v>47.244094488188978</v>
      </c>
      <c r="C5" s="15">
        <f>'Nova Vertical C'!C5*(1-Sumary!$B$22)</f>
        <v>16.816304761904764</v>
      </c>
      <c r="D5" s="15">
        <f>'Nova Vertical C'!D5*(1-Sumary!$B$22)</f>
        <v>20.981790476190476</v>
      </c>
      <c r="E5" s="15">
        <f>'Nova Vertical C'!E5*(1-Sumary!$B$22)</f>
        <v>25.147276190476187</v>
      </c>
      <c r="F5" s="15">
        <f>'Nova Vertical C'!F5*(1-Sumary!$B$22)</f>
        <v>30.009761904761902</v>
      </c>
      <c r="G5" s="15">
        <f>'Nova Vertical C'!G5*(1-Sumary!$B$22)</f>
        <v>34.175247619047617</v>
      </c>
      <c r="H5" s="15">
        <f>'Nova Vertical C'!H5*(1-Sumary!$B$22)</f>
        <v>38.340733333333326</v>
      </c>
      <c r="I5" s="15">
        <f>'Nova Vertical C'!I5*(1-Sumary!$B$22)</f>
        <v>42.506219047619041</v>
      </c>
      <c r="J5" s="15">
        <f>'Nova Vertical C'!J5*(1-Sumary!$B$22)</f>
        <v>44.587286190476192</v>
      </c>
      <c r="K5" s="15">
        <f>'Nova Vertical C'!K5*(1-Sumary!$B$22)</f>
        <v>48.544497619047604</v>
      </c>
      <c r="L5" s="15">
        <f>'Nova Vertical C'!L5*(1-Sumary!$B$22)</f>
        <v>50.000741904761909</v>
      </c>
      <c r="M5" s="15">
        <f>'Nova Vertical C'!M5*(1-Sumary!$B$22)</f>
        <v>51.040437619047616</v>
      </c>
    </row>
    <row r="6" spans="1:13" ht="20.100000000000001" customHeight="1" x14ac:dyDescent="0.2">
      <c r="A6" s="13">
        <f>[20]Sumary!Q14</f>
        <v>1.6</v>
      </c>
      <c r="B6" s="14">
        <f>[20]Sumary!R14</f>
        <v>62.99212598425197</v>
      </c>
      <c r="C6" s="15">
        <f>'Nova Vertical C'!C6*(1-Sumary!$B$22)</f>
        <v>17.986258008658009</v>
      </c>
      <c r="D6" s="15">
        <f>'Nova Vertical C'!D6*(1-Sumary!$B$22)</f>
        <v>22.736720346320343</v>
      </c>
      <c r="E6" s="15">
        <f>'Nova Vertical C'!E6*(1-Sumary!$B$22)</f>
        <v>27.487182683982684</v>
      </c>
      <c r="F6" s="15">
        <f>'Nova Vertical C'!F6*(1-Sumary!$B$22)</f>
        <v>32.934645021645025</v>
      </c>
      <c r="G6" s="15">
        <f>'Nova Vertical C'!G6*(1-Sumary!$B$22)</f>
        <v>37.685107359307359</v>
      </c>
      <c r="H6" s="15">
        <f>'Nova Vertical C'!H6*(1-Sumary!$B$22)</f>
        <v>42.435569696969694</v>
      </c>
      <c r="I6" s="15">
        <f>'Nova Vertical C'!I6*(1-Sumary!$B$22)</f>
        <v>47.186032034632035</v>
      </c>
      <c r="J6" s="15">
        <f>'Nova Vertical C'!J6*(1-Sumary!$B$22)</f>
        <v>49.588836320346324</v>
      </c>
      <c r="K6" s="15">
        <f>'Nova Vertical C'!K6*(1-Sumary!$B$22)</f>
        <v>54.101775541125541</v>
      </c>
      <c r="L6" s="15">
        <f>'Nova Vertical C'!L6*(1-Sumary!$B$22)</f>
        <v>55.792010476190491</v>
      </c>
      <c r="M6" s="15">
        <f>'Nova Vertical C'!M6*(1-Sumary!$B$22)</f>
        <v>57.007199177489177</v>
      </c>
    </row>
    <row r="7" spans="1:13" ht="20.100000000000001" customHeight="1" x14ac:dyDescent="0.2">
      <c r="A7" s="13">
        <f>[20]Sumary!Q15</f>
        <v>2</v>
      </c>
      <c r="B7" s="14">
        <f>[20]Sumary!R15</f>
        <v>78.740157480314963</v>
      </c>
      <c r="C7" s="15">
        <f>'Nova Vertical C'!C7*(1-Sumary!$B$22)</f>
        <v>19.156211255411254</v>
      </c>
      <c r="D7" s="15">
        <f>'Nova Vertical C'!D7*(1-Sumary!$B$22)</f>
        <v>24.491650216450218</v>
      </c>
      <c r="E7" s="15">
        <f>'Nova Vertical C'!E7*(1-Sumary!$B$22)</f>
        <v>29.827089177489178</v>
      </c>
      <c r="F7" s="15">
        <f>'Nova Vertical C'!F7*(1-Sumary!$B$22)</f>
        <v>35.859528138528134</v>
      </c>
      <c r="G7" s="15">
        <f>'Nova Vertical C'!G7*(1-Sumary!$B$22)</f>
        <v>41.194967099567094</v>
      </c>
      <c r="H7" s="15">
        <f>'Nova Vertical C'!H7*(1-Sumary!$B$22)</f>
        <v>46.530406060606055</v>
      </c>
      <c r="I7" s="15">
        <f>'Nova Vertical C'!I7*(1-Sumary!$B$22)</f>
        <v>51.865845021645022</v>
      </c>
      <c r="J7" s="15">
        <f>'Nova Vertical C'!J7*(1-Sumary!$B$22)</f>
        <v>54.590386450216457</v>
      </c>
      <c r="K7" s="15">
        <f>'Nova Vertical C'!K7*(1-Sumary!$B$22)</f>
        <v>59.659053463203456</v>
      </c>
      <c r="L7" s="15">
        <f>'Nova Vertical C'!L7*(1-Sumary!$B$22)</f>
        <v>61.583279047619065</v>
      </c>
      <c r="M7" s="15">
        <f>'Nova Vertical C'!M7*(1-Sumary!$B$22)</f>
        <v>62.973960735930739</v>
      </c>
    </row>
    <row r="8" spans="1:13" ht="20.100000000000001" customHeight="1" x14ac:dyDescent="0.2">
      <c r="A8" s="13">
        <f>[20]Sumary!Q16</f>
        <v>2.4</v>
      </c>
      <c r="B8" s="14">
        <f>[20]Sumary!R16</f>
        <v>94.488188976377955</v>
      </c>
      <c r="C8" s="15">
        <f>'Nova Vertical C'!C8*(1-Sumary!$B$22)</f>
        <v>20.326164502164499</v>
      </c>
      <c r="D8" s="15">
        <f>'Nova Vertical C'!D8*(1-Sumary!$B$22)</f>
        <v>26.246580086580085</v>
      </c>
      <c r="E8" s="15">
        <f>'Nova Vertical C'!E8*(1-Sumary!$B$22)</f>
        <v>32.166995670995668</v>
      </c>
      <c r="F8" s="15">
        <f>'Nova Vertical C'!F8*(1-Sumary!$B$22)</f>
        <v>38.784411255411257</v>
      </c>
      <c r="G8" s="15">
        <f>'Nova Vertical C'!G8*(1-Sumary!$B$22)</f>
        <v>44.704826839826836</v>
      </c>
      <c r="H8" s="15">
        <f>'Nova Vertical C'!H8*(1-Sumary!$B$22)</f>
        <v>50.625242424242415</v>
      </c>
      <c r="I8" s="15">
        <f>'Nova Vertical C'!I8*(1-Sumary!$B$22)</f>
        <v>56.545658008658009</v>
      </c>
      <c r="J8" s="15">
        <f>'Nova Vertical C'!J8*(1-Sumary!$B$22)</f>
        <v>59.591936580086589</v>
      </c>
      <c r="K8" s="15">
        <f>'Nova Vertical C'!K8*(1-Sumary!$B$22)</f>
        <v>65.216331385281379</v>
      </c>
      <c r="L8" s="15">
        <f>'Nova Vertical C'!L8*(1-Sumary!$B$22)</f>
        <v>67.374547619047618</v>
      </c>
      <c r="M8" s="15">
        <f>'Nova Vertical C'!M8*(1-Sumary!$B$22)</f>
        <v>68.940722294372279</v>
      </c>
    </row>
    <row r="9" spans="1:13" ht="20.100000000000001" customHeight="1" x14ac:dyDescent="0.2">
      <c r="A9" s="13">
        <f>[20]Sumary!Q17</f>
        <v>2.8</v>
      </c>
      <c r="B9" s="14">
        <f>[20]Sumary!R17</f>
        <v>110.23622047244095</v>
      </c>
      <c r="C9" s="15">
        <f>'Nova Vertical C'!C9*(1-Sumary!$B$22)</f>
        <v>21.496117748917751</v>
      </c>
      <c r="D9" s="15">
        <f>'Nova Vertical C'!D9*(1-Sumary!$B$22)</f>
        <v>28.001509956709956</v>
      </c>
      <c r="E9" s="15">
        <f>'Nova Vertical C'!E9*(1-Sumary!$B$22)</f>
        <v>34.506902164502165</v>
      </c>
      <c r="F9" s="15">
        <f>'Nova Vertical C'!F9*(1-Sumary!$B$22)</f>
        <v>41.709294372294373</v>
      </c>
      <c r="G9" s="15">
        <f>'Nova Vertical C'!G9*(1-Sumary!$B$22)</f>
        <v>48.214686580086578</v>
      </c>
      <c r="H9" s="15">
        <f>'Nova Vertical C'!H9*(1-Sumary!$B$22)</f>
        <v>54.720078787878776</v>
      </c>
      <c r="I9" s="15">
        <f>'Nova Vertical C'!I9*(1-Sumary!$B$22)</f>
        <v>61.225470995671003</v>
      </c>
      <c r="J9" s="15">
        <f>'Nova Vertical C'!J9*(1-Sumary!$B$22)</f>
        <v>64.593486709956707</v>
      </c>
      <c r="K9" s="15">
        <f>'Nova Vertical C'!K9*(1-Sumary!$B$22)</f>
        <v>70.773609307359308</v>
      </c>
      <c r="L9" s="15">
        <f>'Nova Vertical C'!L9*(1-Sumary!$B$22)</f>
        <v>73.165816190476193</v>
      </c>
      <c r="M9" s="15">
        <f>'Nova Vertical C'!M9*(1-Sumary!$B$22)</f>
        <v>74.90748385281384</v>
      </c>
    </row>
    <row r="10" spans="1:13" ht="20.100000000000001" customHeight="1" x14ac:dyDescent="0.2">
      <c r="A10" s="13">
        <f>[20]Sumary!Q18</f>
        <v>3.2</v>
      </c>
      <c r="B10" s="14">
        <f>[20]Sumary!R18</f>
        <v>125.98425196850394</v>
      </c>
      <c r="C10" s="15">
        <f>'Nova Vertical C'!C10*(1-Sumary!$B$22)</f>
        <v>22.666070995670996</v>
      </c>
      <c r="D10" s="15">
        <f>'Nova Vertical C'!D10*(1-Sumary!$B$22)</f>
        <v>29.756439826839824</v>
      </c>
      <c r="E10" s="15">
        <f>'Nova Vertical C'!E10*(1-Sumary!$B$22)</f>
        <v>36.846808658008662</v>
      </c>
      <c r="F10" s="15">
        <f>'Nova Vertical C'!F10*(1-Sumary!$B$22)</f>
        <v>44.634177489177489</v>
      </c>
      <c r="G10" s="15">
        <f>'Nova Vertical C'!G10*(1-Sumary!$B$22)</f>
        <v>51.72454632034632</v>
      </c>
      <c r="H10" s="15">
        <f>'Nova Vertical C'!H10*(1-Sumary!$B$22)</f>
        <v>58.814915151515144</v>
      </c>
      <c r="I10" s="15">
        <f>'Nova Vertical C'!I10*(1-Sumary!$B$22)</f>
        <v>65.905283982683983</v>
      </c>
      <c r="J10" s="15">
        <f>'Nova Vertical C'!J10*(1-Sumary!$B$22)</f>
        <v>69.595036839826847</v>
      </c>
      <c r="K10" s="15">
        <f>'Nova Vertical C'!K10*(1-Sumary!$B$22)</f>
        <v>76.330887229437224</v>
      </c>
      <c r="L10" s="15">
        <f>'Nova Vertical C'!L10*(1-Sumary!$B$22)</f>
        <v>78.957084761904781</v>
      </c>
      <c r="M10" s="15">
        <f>'Nova Vertical C'!M10*(1-Sumary!$B$22)</f>
        <v>80.874245411255416</v>
      </c>
    </row>
    <row r="11" spans="1:13" ht="20.100000000000001" customHeight="1" x14ac:dyDescent="0.2">
      <c r="A11" s="13">
        <f>[20]Sumary!Q19</f>
        <v>3.6</v>
      </c>
      <c r="B11" s="14">
        <f>[20]Sumary!R19</f>
        <v>141.73228346456693</v>
      </c>
      <c r="C11" s="15">
        <f>'Nova Vertical C'!C11*(1-Sumary!$B$22)</f>
        <v>23.836024242424241</v>
      </c>
      <c r="D11" s="15">
        <f>'Nova Vertical C'!D11*(1-Sumary!$B$22)</f>
        <v>31.511369696969702</v>
      </c>
      <c r="E11" s="15">
        <f>'Nova Vertical C'!E11*(1-Sumary!$B$22)</f>
        <v>39.186715151515152</v>
      </c>
      <c r="F11" s="15">
        <f>'Nova Vertical C'!F11*(1-Sumary!$B$22)</f>
        <v>47.559060606060612</v>
      </c>
      <c r="G11" s="15">
        <f>'Nova Vertical C'!G11*(1-Sumary!$B$22)</f>
        <v>55.234406060606062</v>
      </c>
      <c r="H11" s="15">
        <f>'Nova Vertical C'!H11*(1-Sumary!$B$22)</f>
        <v>62.909751515151498</v>
      </c>
      <c r="I11" s="15">
        <f>'Nova Vertical C'!I11*(1-Sumary!$B$22)</f>
        <v>70.585096969696977</v>
      </c>
      <c r="J11" s="15">
        <f>'Nova Vertical C'!J11*(1-Sumary!$B$22)</f>
        <v>74.596586969696972</v>
      </c>
      <c r="K11" s="15">
        <f>'Nova Vertical C'!K11*(1-Sumary!$B$22)</f>
        <v>81.888165151515153</v>
      </c>
      <c r="L11" s="15">
        <f>'Nova Vertical C'!L11*(1-Sumary!$B$22)</f>
        <v>84.748353333333341</v>
      </c>
      <c r="M11" s="15">
        <f>'Nova Vertical C'!M11*(1-Sumary!$B$22)</f>
        <v>86.841006969696977</v>
      </c>
    </row>
    <row r="12" spans="1:13" ht="20.100000000000001" customHeight="1" x14ac:dyDescent="0.2">
      <c r="A12" s="13">
        <f>[20]Sumary!Q20</f>
        <v>4</v>
      </c>
      <c r="B12" s="14">
        <f>[20]Sumary!R20</f>
        <v>157.48031496062993</v>
      </c>
      <c r="C12" s="15">
        <f>'Nova Vertical C'!C12*(1-Sumary!$B$22)</f>
        <v>25.005977489177489</v>
      </c>
      <c r="D12" s="15">
        <f>'Nova Vertical C'!D12*(1-Sumary!$B$22)</f>
        <v>33.266299567099566</v>
      </c>
      <c r="E12" s="15">
        <f>'Nova Vertical C'!E12*(1-Sumary!$B$22)</f>
        <v>41.526621645021642</v>
      </c>
      <c r="F12" s="15">
        <f>'Nova Vertical C'!F12*(1-Sumary!$B$22)</f>
        <v>50.483943722943721</v>
      </c>
      <c r="G12" s="15">
        <f>'Nova Vertical C'!G12*(1-Sumary!$B$22)</f>
        <v>58.744265800865797</v>
      </c>
      <c r="H12" s="15">
        <f>'Nova Vertical C'!H12*(1-Sumary!$B$22)</f>
        <v>67.004587878787873</v>
      </c>
      <c r="I12" s="15">
        <f>'Nova Vertical C'!I12*(1-Sumary!$B$22)</f>
        <v>75.264909956709957</v>
      </c>
      <c r="J12" s="15">
        <f>'Nova Vertical C'!J12*(1-Sumary!$B$22)</f>
        <v>79.598137099567083</v>
      </c>
      <c r="K12" s="15">
        <f>'Nova Vertical C'!K12*(1-Sumary!$B$22)</f>
        <v>87.445443073593069</v>
      </c>
      <c r="L12" s="15">
        <f>'Nova Vertical C'!L12*(1-Sumary!$B$22)</f>
        <v>90.539621904761916</v>
      </c>
      <c r="M12" s="15">
        <f>'Nova Vertical C'!M12*(1-Sumary!$B$22)</f>
        <v>92.807768528138524</v>
      </c>
    </row>
    <row r="13" spans="1:13" ht="20.100000000000001" customHeight="1" x14ac:dyDescent="0.2">
      <c r="A13" s="21" t="s">
        <v>3</v>
      </c>
      <c r="B13" s="19"/>
      <c r="C13" s="19"/>
      <c r="D13" s="19"/>
      <c r="E13" s="22"/>
      <c r="F13" s="19"/>
      <c r="H13" s="19"/>
      <c r="I13" s="19"/>
      <c r="J13" s="19"/>
      <c r="K13" s="20"/>
      <c r="L13" s="20"/>
    </row>
    <row r="14" spans="1:13" ht="20.100000000000001" customHeight="1" x14ac:dyDescent="0.2">
      <c r="A14" s="500" t="s">
        <v>1</v>
      </c>
      <c r="B14" s="502"/>
      <c r="C14" s="24">
        <f>[20]Sumary!S10</f>
        <v>0.8</v>
      </c>
      <c r="D14" s="24">
        <f>[20]Sumary!T10</f>
        <v>1.2</v>
      </c>
      <c r="E14" s="24">
        <f>[20]Sumary!U10</f>
        <v>1.6</v>
      </c>
      <c r="F14" s="24">
        <f>[20]Sumary!V10</f>
        <v>2</v>
      </c>
      <c r="G14" s="24">
        <f>[20]Sumary!W10</f>
        <v>2.4</v>
      </c>
      <c r="H14" s="25">
        <f>[20]Sumary!X10</f>
        <v>2.8</v>
      </c>
      <c r="I14" s="25">
        <f>[20]Sumary!Y10</f>
        <v>3.2</v>
      </c>
      <c r="J14" s="25">
        <f>[20]Sumary!Z10</f>
        <v>3.6</v>
      </c>
      <c r="K14" s="25">
        <f>[20]Sumary!AA10</f>
        <v>4</v>
      </c>
      <c r="L14" s="25">
        <f>[20]Sumary!AB10</f>
        <v>4.4000000000000004</v>
      </c>
      <c r="M14" s="25">
        <f>[20]Sumary!AC10</f>
        <v>4.8</v>
      </c>
    </row>
    <row r="15" spans="1:13" ht="20.100000000000001" customHeight="1" x14ac:dyDescent="0.2">
      <c r="A15" s="9"/>
      <c r="B15" s="26" t="s">
        <v>2</v>
      </c>
      <c r="C15" s="27">
        <f>[20]Sumary!S11</f>
        <v>24</v>
      </c>
      <c r="D15" s="27">
        <f>[20]Sumary!T11</f>
        <v>48</v>
      </c>
      <c r="E15" s="27">
        <f>[20]Sumary!U11</f>
        <v>60</v>
      </c>
      <c r="F15" s="27">
        <f>[20]Sumary!V11</f>
        <v>84</v>
      </c>
      <c r="G15" s="27">
        <f>[20]Sumary!W11</f>
        <v>108</v>
      </c>
      <c r="H15" s="28">
        <f>[20]Sumary!X11</f>
        <v>132</v>
      </c>
      <c r="I15" s="28">
        <f>[20]Sumary!Y11</f>
        <v>156</v>
      </c>
      <c r="J15" s="28">
        <f>[20]Sumary!Z11</f>
        <v>190</v>
      </c>
      <c r="K15" s="28">
        <f>[20]Sumary!AA11</f>
        <v>190</v>
      </c>
      <c r="L15" s="28">
        <f>[20]Sumary!AB11</f>
        <v>190</v>
      </c>
      <c r="M15" s="28">
        <f>[20]Sumary!AC11</f>
        <v>190</v>
      </c>
    </row>
    <row r="16" spans="1:13" ht="20.100000000000001" customHeight="1" x14ac:dyDescent="0.2">
      <c r="A16" s="13">
        <f>[20]Sumary!Q12</f>
        <v>0.8</v>
      </c>
      <c r="B16" s="14">
        <f>[20]Sumary!R12</f>
        <v>31.496062992125985</v>
      </c>
      <c r="C16" s="15">
        <f>'Nova Vertical C'!C16*(1-Sumary!$B$22)</f>
        <v>17.438955151515152</v>
      </c>
      <c r="D16" s="15">
        <f>'Nova Vertical C'!D16*(1-Sumary!$B$22)</f>
        <v>21.91576606060606</v>
      </c>
      <c r="E16" s="15">
        <f>'Nova Vertical C'!E16*(1-Sumary!$B$22)</f>
        <v>26.392576969696975</v>
      </c>
      <c r="F16" s="15">
        <f>'Nova Vertical C'!F16*(1-Sumary!$B$22)</f>
        <v>31.566387878787879</v>
      </c>
      <c r="G16" s="15">
        <f>'Nova Vertical C'!G16*(1-Sumary!$B$22)</f>
        <v>36.043198787878787</v>
      </c>
      <c r="H16" s="15">
        <f>'Nova Vertical C'!H16*(1-Sumary!$B$22)</f>
        <v>40.520009696969694</v>
      </c>
      <c r="I16" s="15">
        <f>'Nova Vertical C'!I16*(1-Sumary!$B$22)</f>
        <v>44.996820606060609</v>
      </c>
      <c r="J16" s="15">
        <f>'Nova Vertical C'!J16*(1-Sumary!$B$22)</f>
        <v>47.249116606060603</v>
      </c>
      <c r="K16" s="15">
        <f>'Nova Vertical C'!K16*(1-Sumary!$B$22)</f>
        <v>51.502086969696968</v>
      </c>
      <c r="L16" s="15">
        <f>'Nova Vertical C'!L16*(1-Sumary!$B$22)</f>
        <v>53.082861333333341</v>
      </c>
      <c r="M16" s="15">
        <f>'Nova Vertical C'!M16*(1-Sumary!$B$22)</f>
        <v>54.215954606060606</v>
      </c>
    </row>
    <row r="17" spans="1:13" ht="20.100000000000001" customHeight="1" x14ac:dyDescent="0.2">
      <c r="A17" s="13">
        <f>[20]Sumary!Q13</f>
        <v>1.2</v>
      </c>
      <c r="B17" s="14">
        <f>[20]Sumary!R13</f>
        <v>47.244094488188978</v>
      </c>
      <c r="C17" s="15">
        <f>'Nova Vertical C'!C17*(1-Sumary!$B$22)</f>
        <v>19.410072034632034</v>
      </c>
      <c r="D17" s="15">
        <f>'Nova Vertical C'!D17*(1-Sumary!$B$22)</f>
        <v>24.872441385281384</v>
      </c>
      <c r="E17" s="15">
        <f>'Nova Vertical C'!E17*(1-Sumary!$B$22)</f>
        <v>30.334810735930738</v>
      </c>
      <c r="F17" s="15">
        <f>'Nova Vertical C'!F17*(1-Sumary!$B$22)</f>
        <v>36.49418008658008</v>
      </c>
      <c r="G17" s="15">
        <f>'Nova Vertical C'!G17*(1-Sumary!$B$22)</f>
        <v>41.956549437229434</v>
      </c>
      <c r="H17" s="15">
        <f>'Nova Vertical C'!H17*(1-Sumary!$B$22)</f>
        <v>47.418918787878781</v>
      </c>
      <c r="I17" s="15">
        <f>'Nova Vertical C'!I17*(1-Sumary!$B$22)</f>
        <v>52.881288138528134</v>
      </c>
      <c r="J17" s="15">
        <f>'Nova Vertical C'!J17*(1-Sumary!$B$22)</f>
        <v>55.675641281385282</v>
      </c>
      <c r="K17" s="15">
        <f>'Nova Vertical C'!K17*(1-Sumary!$B$22)</f>
        <v>60.864892164502159</v>
      </c>
      <c r="L17" s="15">
        <f>'Nova Vertical C'!L17*(1-Sumary!$B$22)</f>
        <v>62.839889904761911</v>
      </c>
      <c r="M17" s="15">
        <f>'Nova Vertical C'!M17*(1-Sumary!$B$22)</f>
        <v>64.268650709956702</v>
      </c>
    </row>
    <row r="18" spans="1:13" ht="20.100000000000001" customHeight="1" x14ac:dyDescent="0.2">
      <c r="A18" s="13">
        <f>[20]Sumary!Q14</f>
        <v>1.6</v>
      </c>
      <c r="B18" s="14">
        <f>[20]Sumary!R14</f>
        <v>62.99212598425197</v>
      </c>
      <c r="C18" s="15">
        <f>'Nova Vertical C'!C18*(1-Sumary!$B$22)</f>
        <v>21.381188917748918</v>
      </c>
      <c r="D18" s="15">
        <f>'Nova Vertical C'!D18*(1-Sumary!$B$22)</f>
        <v>27.829116709956711</v>
      </c>
      <c r="E18" s="15">
        <f>'Nova Vertical C'!E18*(1-Sumary!$B$22)</f>
        <v>34.2770445021645</v>
      </c>
      <c r="F18" s="15">
        <f>'Nova Vertical C'!F18*(1-Sumary!$B$22)</f>
        <v>41.421972294372303</v>
      </c>
      <c r="G18" s="15">
        <f>'Nova Vertical C'!G18*(1-Sumary!$B$22)</f>
        <v>47.869900086580088</v>
      </c>
      <c r="H18" s="15">
        <f>'Nova Vertical C'!H18*(1-Sumary!$B$22)</f>
        <v>54.317827878787874</v>
      </c>
      <c r="I18" s="15">
        <f>'Nova Vertical C'!I18*(1-Sumary!$B$22)</f>
        <v>60.765755670995674</v>
      </c>
      <c r="J18" s="15">
        <f>'Nova Vertical C'!J18*(1-Sumary!$B$22)</f>
        <v>64.102165956709953</v>
      </c>
      <c r="K18" s="15">
        <f>'Nova Vertical C'!K18*(1-Sumary!$B$22)</f>
        <v>70.227697359307356</v>
      </c>
      <c r="L18" s="15">
        <f>'Nova Vertical C'!L18*(1-Sumary!$B$22)</f>
        <v>72.596918476190481</v>
      </c>
      <c r="M18" s="15">
        <f>'Nova Vertical C'!M18*(1-Sumary!$B$22)</f>
        <v>74.321346813852799</v>
      </c>
    </row>
    <row r="19" spans="1:13" ht="20.100000000000001" customHeight="1" x14ac:dyDescent="0.2">
      <c r="A19" s="13">
        <f>[20]Sumary!Q15</f>
        <v>2</v>
      </c>
      <c r="B19" s="14">
        <f>[20]Sumary!R15</f>
        <v>78.740157480314963</v>
      </c>
      <c r="C19" s="15">
        <f>'Nova Vertical C'!C19*(1-Sumary!$B$22)</f>
        <v>23.352305800865803</v>
      </c>
      <c r="D19" s="15">
        <f>'Nova Vertical C'!D19*(1-Sumary!$B$22)</f>
        <v>30.785792034632031</v>
      </c>
      <c r="E19" s="15">
        <f>'Nova Vertical C'!E19*(1-Sumary!$B$22)</f>
        <v>38.21927826839827</v>
      </c>
      <c r="F19" s="15">
        <f>'Nova Vertical C'!F19*(1-Sumary!$B$22)</f>
        <v>46.349764502164504</v>
      </c>
      <c r="G19" s="15">
        <f>'Nova Vertical C'!G19*(1-Sumary!$B$22)</f>
        <v>53.783250735930736</v>
      </c>
      <c r="H19" s="15">
        <f>'Nova Vertical C'!H19*(1-Sumary!$B$22)</f>
        <v>61.216736969696967</v>
      </c>
      <c r="I19" s="15">
        <f>'Nova Vertical C'!I19*(1-Sumary!$B$22)</f>
        <v>68.650223203463213</v>
      </c>
      <c r="J19" s="15">
        <f>'Nova Vertical C'!J19*(1-Sumary!$B$22)</f>
        <v>72.528690632034639</v>
      </c>
      <c r="K19" s="15">
        <f>'Nova Vertical C'!K19*(1-Sumary!$B$22)</f>
        <v>79.590502554112575</v>
      </c>
      <c r="L19" s="15">
        <f>'Nova Vertical C'!L19*(1-Sumary!$B$22)</f>
        <v>82.353947047619059</v>
      </c>
      <c r="M19" s="15">
        <f>'Nova Vertical C'!M19*(1-Sumary!$B$22)</f>
        <v>84.374042917748923</v>
      </c>
    </row>
    <row r="20" spans="1:13" ht="20.100000000000001" customHeight="1" x14ac:dyDescent="0.2">
      <c r="A20" s="13">
        <f>[20]Sumary!Q16</f>
        <v>2.4</v>
      </c>
      <c r="B20" s="14">
        <f>[20]Sumary!R16</f>
        <v>94.488188976377955</v>
      </c>
      <c r="C20" s="15">
        <f>'Nova Vertical C'!C20*(1-Sumary!$B$22)</f>
        <v>25.323422683982685</v>
      </c>
      <c r="D20" s="15">
        <f>'Nova Vertical C'!D20*(1-Sumary!$B$22)</f>
        <v>33.742467359307362</v>
      </c>
      <c r="E20" s="15">
        <f>'Nova Vertical C'!E20*(1-Sumary!$B$22)</f>
        <v>42.16151203463204</v>
      </c>
      <c r="F20" s="15">
        <f>'Nova Vertical C'!F20*(1-Sumary!$B$22)</f>
        <v>51.277556709956713</v>
      </c>
      <c r="G20" s="15">
        <f>'Nova Vertical C'!G20*(1-Sumary!$B$22)</f>
        <v>59.696601385281383</v>
      </c>
      <c r="H20" s="15">
        <f>'Nova Vertical C'!H20*(1-Sumary!$B$22)</f>
        <v>68.115646060606068</v>
      </c>
      <c r="I20" s="15">
        <f>'Nova Vertical C'!I20*(1-Sumary!$B$22)</f>
        <v>76.534690735930738</v>
      </c>
      <c r="J20" s="15">
        <f>'Nova Vertical C'!J20*(1-Sumary!$B$22)</f>
        <v>80.955215307359296</v>
      </c>
      <c r="K20" s="15">
        <f>'Nova Vertical C'!K20*(1-Sumary!$B$22)</f>
        <v>88.953307748917751</v>
      </c>
      <c r="L20" s="15">
        <f>'Nova Vertical C'!L20*(1-Sumary!$B$22)</f>
        <v>92.110975619047636</v>
      </c>
      <c r="M20" s="15">
        <f>'Nova Vertical C'!M20*(1-Sumary!$B$22)</f>
        <v>94.426739021645034</v>
      </c>
    </row>
    <row r="21" spans="1:13" ht="20.100000000000001" customHeight="1" x14ac:dyDescent="0.2">
      <c r="A21" s="13">
        <f>[20]Sumary!Q17</f>
        <v>2.8</v>
      </c>
      <c r="B21" s="14">
        <f>[20]Sumary!R17</f>
        <v>110.23622047244095</v>
      </c>
      <c r="C21" s="15">
        <f>'Nova Vertical C'!C21*(1-Sumary!$B$22)</f>
        <v>27.294539567099569</v>
      </c>
      <c r="D21" s="15">
        <f>'Nova Vertical C'!D21*(1-Sumary!$B$22)</f>
        <v>36.699142683982686</v>
      </c>
      <c r="E21" s="15">
        <f>'Nova Vertical C'!E21*(1-Sumary!$B$22)</f>
        <v>46.103745800865802</v>
      </c>
      <c r="F21" s="15">
        <f>'Nova Vertical C'!F21*(1-Sumary!$B$22)</f>
        <v>56.205348917748921</v>
      </c>
      <c r="G21" s="15">
        <f>'Nova Vertical C'!G21*(1-Sumary!$B$22)</f>
        <v>65.60995203463203</v>
      </c>
      <c r="H21" s="15">
        <f>'Nova Vertical C'!H21*(1-Sumary!$B$22)</f>
        <v>75.014555151515154</v>
      </c>
      <c r="I21" s="15">
        <f>'Nova Vertical C'!I21*(1-Sumary!$B$22)</f>
        <v>84.419158268398277</v>
      </c>
      <c r="J21" s="15">
        <f>'Nova Vertical C'!J21*(1-Sumary!$B$22)</f>
        <v>89.381739982683968</v>
      </c>
      <c r="K21" s="15">
        <f>'Nova Vertical C'!K21*(1-Sumary!$B$22)</f>
        <v>98.316112943722956</v>
      </c>
      <c r="L21" s="15">
        <f>'Nova Vertical C'!L21*(1-Sumary!$B$22)</f>
        <v>101.8680041904762</v>
      </c>
      <c r="M21" s="15">
        <f>'Nova Vertical C'!M21*(1-Sumary!$B$22)</f>
        <v>104.47943512554113</v>
      </c>
    </row>
    <row r="22" spans="1:13" ht="20.100000000000001" customHeight="1" x14ac:dyDescent="0.2">
      <c r="A22" s="13">
        <f>[20]Sumary!Q18</f>
        <v>3.2</v>
      </c>
      <c r="B22" s="14">
        <f>[20]Sumary!R18</f>
        <v>125.98425196850394</v>
      </c>
      <c r="C22" s="15">
        <f>'Nova Vertical C'!C22*(1-Sumary!$B$22)</f>
        <v>29.265656450216454</v>
      </c>
      <c r="D22" s="15">
        <f>'Nova Vertical C'!D22*(1-Sumary!$B$22)</f>
        <v>39.655818008658009</v>
      </c>
      <c r="E22" s="15">
        <f>'Nova Vertical C'!E22*(1-Sumary!$B$22)</f>
        <v>50.045979567099572</v>
      </c>
      <c r="F22" s="15">
        <f>'Nova Vertical C'!F22*(1-Sumary!$B$22)</f>
        <v>61.13314112554113</v>
      </c>
      <c r="G22" s="15">
        <f>'Nova Vertical C'!G22*(1-Sumary!$B$22)</f>
        <v>71.523302683982692</v>
      </c>
      <c r="H22" s="15">
        <f>'Nova Vertical C'!H22*(1-Sumary!$B$22)</f>
        <v>81.91346424242424</v>
      </c>
      <c r="I22" s="15">
        <f>'Nova Vertical C'!I22*(1-Sumary!$B$22)</f>
        <v>92.303625800865817</v>
      </c>
      <c r="J22" s="15">
        <f>'Nova Vertical C'!J22*(1-Sumary!$B$22)</f>
        <v>97.808264658008653</v>
      </c>
      <c r="K22" s="15">
        <f>'Nova Vertical C'!K22*(1-Sumary!$B$22)</f>
        <v>107.67891813852816</v>
      </c>
      <c r="L22" s="15">
        <f>'Nova Vertical C'!L22*(1-Sumary!$B$22)</f>
        <v>111.62503276190478</v>
      </c>
      <c r="M22" s="15">
        <f>'Nova Vertical C'!M22*(1-Sumary!$B$22)</f>
        <v>114.53213122943723</v>
      </c>
    </row>
    <row r="23" spans="1:13" ht="20.100000000000001" customHeight="1" x14ac:dyDescent="0.2">
      <c r="A23" s="13">
        <f>[20]Sumary!Q19</f>
        <v>3.6</v>
      </c>
      <c r="B23" s="14">
        <f>[20]Sumary!R19</f>
        <v>141.73228346456693</v>
      </c>
      <c r="C23" s="15">
        <f>'Nova Vertical C'!C23*(1-Sumary!$B$22)</f>
        <v>31.236773333333336</v>
      </c>
      <c r="D23" s="15">
        <f>'Nova Vertical C'!D23*(1-Sumary!$B$22)</f>
        <v>42.612493333333333</v>
      </c>
      <c r="E23" s="15">
        <f>'Nova Vertical C'!E23*(1-Sumary!$B$22)</f>
        <v>53.988213333333334</v>
      </c>
      <c r="F23" s="15">
        <f>'Nova Vertical C'!F23*(1-Sumary!$B$22)</f>
        <v>66.060933333333338</v>
      </c>
      <c r="G23" s="15">
        <f>'Nova Vertical C'!G23*(1-Sumary!$B$22)</f>
        <v>77.436653333333339</v>
      </c>
      <c r="H23" s="15">
        <f>'Nova Vertical C'!H23*(1-Sumary!$B$22)</f>
        <v>88.812373333333326</v>
      </c>
      <c r="I23" s="15">
        <f>'Nova Vertical C'!I23*(1-Sumary!$B$22)</f>
        <v>100.18809333333334</v>
      </c>
      <c r="J23" s="15">
        <f>'Nova Vertical C'!J23*(1-Sumary!$B$22)</f>
        <v>106.23478933333335</v>
      </c>
      <c r="K23" s="15">
        <f>'Nova Vertical C'!K23*(1-Sumary!$B$22)</f>
        <v>117.04172333333335</v>
      </c>
      <c r="L23" s="15">
        <f>'Nova Vertical C'!L23*(1-Sumary!$B$22)</f>
        <v>121.38206133333335</v>
      </c>
      <c r="M23" s="15">
        <f>'Nova Vertical C'!M23*(1-Sumary!$B$22)</f>
        <v>124.58482733333335</v>
      </c>
    </row>
    <row r="24" spans="1:13" ht="20.100000000000001" customHeight="1" x14ac:dyDescent="0.2">
      <c r="A24" s="13">
        <f>[20]Sumary!Q20</f>
        <v>4</v>
      </c>
      <c r="B24" s="14">
        <f>[20]Sumary!R20</f>
        <v>157.48031496062993</v>
      </c>
      <c r="C24" s="15">
        <f>'Nova Vertical C'!C24*(1-Sumary!$B$22)</f>
        <v>33.207890216450217</v>
      </c>
      <c r="D24" s="15">
        <f>'Nova Vertical C'!D24*(1-Sumary!$B$22)</f>
        <v>45.569168658008657</v>
      </c>
      <c r="E24" s="15">
        <f>'Nova Vertical C'!E24*(1-Sumary!$B$22)</f>
        <v>57.930447099567097</v>
      </c>
      <c r="F24" s="15">
        <f>'Nova Vertical C'!F24*(1-Sumary!$B$22)</f>
        <v>70.988725541125532</v>
      </c>
      <c r="G24" s="15">
        <f>'Nova Vertical C'!G24*(1-Sumary!$B$22)</f>
        <v>83.350003982683972</v>
      </c>
      <c r="H24" s="15">
        <f>'Nova Vertical C'!H24*(1-Sumary!$B$22)</f>
        <v>95.711282424242413</v>
      </c>
      <c r="I24" s="15">
        <f>'Nova Vertical C'!I24*(1-Sumary!$B$22)</f>
        <v>108.07256086580087</v>
      </c>
      <c r="J24" s="15">
        <f>'Nova Vertical C'!J24*(1-Sumary!$B$22)</f>
        <v>114.66131400865801</v>
      </c>
      <c r="K24" s="15">
        <f>'Nova Vertical C'!K24*(1-Sumary!$B$22)</f>
        <v>126.40452852813851</v>
      </c>
      <c r="L24" s="15">
        <f>'Nova Vertical C'!L24*(1-Sumary!$B$22)</f>
        <v>131.1390899047619</v>
      </c>
      <c r="M24" s="15">
        <f>'Nova Vertical C'!M24*(1-Sumary!$B$22)</f>
        <v>134.63752343722939</v>
      </c>
    </row>
    <row r="25" spans="1:13" ht="20.100000000000001" customHeight="1" x14ac:dyDescent="0.2">
      <c r="A25" s="1" t="s">
        <v>31</v>
      </c>
    </row>
    <row r="26" spans="1:13" ht="20.100000000000001" customHeight="1" x14ac:dyDescent="0.2">
      <c r="A26" s="500" t="s">
        <v>1</v>
      </c>
      <c r="B26" s="501"/>
      <c r="C26" s="7">
        <f>[20]Sumary!S10</f>
        <v>0.8</v>
      </c>
      <c r="D26" s="7">
        <f>[20]Sumary!T10</f>
        <v>1.2</v>
      </c>
      <c r="E26" s="7">
        <f>[20]Sumary!U10</f>
        <v>1.6</v>
      </c>
      <c r="F26" s="7">
        <f>[20]Sumary!V10</f>
        <v>2</v>
      </c>
      <c r="G26" s="7">
        <f>[20]Sumary!W10</f>
        <v>2.4</v>
      </c>
      <c r="H26" s="8">
        <f>[20]Sumary!X10</f>
        <v>2.8</v>
      </c>
      <c r="I26" s="8">
        <f>[20]Sumary!Y10</f>
        <v>3.2</v>
      </c>
      <c r="J26" s="8">
        <f>[20]Sumary!Z10</f>
        <v>3.6</v>
      </c>
      <c r="K26" s="8">
        <f>[20]Sumary!AA10</f>
        <v>4</v>
      </c>
      <c r="L26" s="8">
        <f>[20]Sumary!AB10</f>
        <v>4.4000000000000004</v>
      </c>
      <c r="M26" s="8">
        <f>[20]Sumary!AC10</f>
        <v>4.8</v>
      </c>
    </row>
    <row r="27" spans="1:13" ht="20.100000000000001" customHeight="1" x14ac:dyDescent="0.2">
      <c r="A27" s="9"/>
      <c r="B27" s="10" t="s">
        <v>2</v>
      </c>
      <c r="C27" s="11">
        <f>[20]Sumary!S11</f>
        <v>24</v>
      </c>
      <c r="D27" s="11">
        <f>[20]Sumary!T11</f>
        <v>48</v>
      </c>
      <c r="E27" s="11">
        <f>[20]Sumary!U11</f>
        <v>60</v>
      </c>
      <c r="F27" s="11">
        <f>[20]Sumary!V11</f>
        <v>84</v>
      </c>
      <c r="G27" s="11">
        <f>[20]Sumary!W11</f>
        <v>108</v>
      </c>
      <c r="H27" s="12">
        <f>[20]Sumary!X11</f>
        <v>132</v>
      </c>
      <c r="I27" s="12">
        <f>[20]Sumary!Y11</f>
        <v>156</v>
      </c>
      <c r="J27" s="12">
        <f>[20]Sumary!Z11</f>
        <v>190</v>
      </c>
      <c r="K27" s="12">
        <f>[20]Sumary!AA11</f>
        <v>190</v>
      </c>
      <c r="L27" s="12">
        <f>[20]Sumary!AB11</f>
        <v>190</v>
      </c>
      <c r="M27" s="12">
        <f>[20]Sumary!AC11</f>
        <v>190</v>
      </c>
    </row>
    <row r="28" spans="1:13" ht="20.100000000000001" customHeight="1" x14ac:dyDescent="0.2">
      <c r="A28" s="13">
        <f>[20]Sumary!Q12</f>
        <v>0.8</v>
      </c>
      <c r="B28" s="14">
        <f>[20]Sumary!R12</f>
        <v>31.496062992125985</v>
      </c>
      <c r="C28" s="15">
        <f>'Nova Vertical C'!C28*(1-Sumary!$B$22)</f>
        <v>18.9185645021645</v>
      </c>
      <c r="D28" s="15">
        <f>'Nova Vertical C'!D28*(1-Sumary!$B$22)</f>
        <v>24.135180086580085</v>
      </c>
      <c r="E28" s="15">
        <f>'Nova Vertical C'!E28*(1-Sumary!$B$22)</f>
        <v>29.351795670995671</v>
      </c>
      <c r="F28" s="15">
        <f>'Nova Vertical C'!F28*(1-Sumary!$B$22)</f>
        <v>35.265411255411252</v>
      </c>
      <c r="G28" s="15">
        <f>'Nova Vertical C'!G28*(1-Sumary!$B$22)</f>
        <v>40.482026839826837</v>
      </c>
      <c r="H28" s="15">
        <f>'Nova Vertical C'!H28*(1-Sumary!$B$22)</f>
        <v>45.698642424242422</v>
      </c>
      <c r="I28" s="15">
        <f>'Nova Vertical C'!I28*(1-Sumary!$B$22)</f>
        <v>50.915258008658014</v>
      </c>
      <c r="J28" s="15">
        <f>'Nova Vertical C'!J28*(1-Sumary!$B$22)</f>
        <v>53.574446580086587</v>
      </c>
      <c r="K28" s="15">
        <f>'Nova Vertical C'!K28*(1-Sumary!$B$22)</f>
        <v>58.530231385281375</v>
      </c>
      <c r="L28" s="15">
        <f>'Nova Vertical C'!L28*(1-Sumary!$B$22)</f>
        <v>60.406927619047622</v>
      </c>
      <c r="M28" s="15">
        <f>'Nova Vertical C'!M28*(1-Sumary!$B$22)</f>
        <v>61.761962294372289</v>
      </c>
    </row>
    <row r="29" spans="1:13" ht="20.100000000000001" customHeight="1" x14ac:dyDescent="0.2">
      <c r="A29" s="13">
        <f>[20]Sumary!Q13</f>
        <v>1.2</v>
      </c>
      <c r="B29" s="14">
        <f>[20]Sumary!R13</f>
        <v>47.244094488188978</v>
      </c>
      <c r="C29" s="15">
        <f>'Nova Vertical C'!C29*(1-Sumary!$B$22)</f>
        <v>21.55095930735931</v>
      </c>
      <c r="D29" s="15">
        <f>'Nova Vertical C'!D29*(1-Sumary!$B$22)</f>
        <v>28.083772294372292</v>
      </c>
      <c r="E29" s="15">
        <f>'Nova Vertical C'!E29*(1-Sumary!$B$22)</f>
        <v>34.616585281385277</v>
      </c>
      <c r="F29" s="15">
        <f>'Nova Vertical C'!F29*(1-Sumary!$B$22)</f>
        <v>41.846398268398268</v>
      </c>
      <c r="G29" s="15">
        <f>'Nova Vertical C'!G29*(1-Sumary!$B$22)</f>
        <v>48.379211255411249</v>
      </c>
      <c r="H29" s="15">
        <f>'Nova Vertical C'!H29*(1-Sumary!$B$22)</f>
        <v>54.912024242424238</v>
      </c>
      <c r="I29" s="15">
        <f>'Nova Vertical C'!I29*(1-Sumary!$B$22)</f>
        <v>61.444837229437226</v>
      </c>
      <c r="J29" s="15">
        <f>'Nova Vertical C'!J29*(1-Sumary!$B$22)</f>
        <v>64.827934372294365</v>
      </c>
      <c r="K29" s="15">
        <f>'Nova Vertical C'!K29*(1-Sumary!$B$22)</f>
        <v>71.034106709956703</v>
      </c>
      <c r="L29" s="15">
        <f>'Nova Vertical C'!L29*(1-Sumary!$B$22)</f>
        <v>73.437281904761903</v>
      </c>
      <c r="M29" s="15">
        <f>'Nova Vertical C'!M29*(1-Sumary!$B$22)</f>
        <v>75.187175800865774</v>
      </c>
    </row>
    <row r="30" spans="1:13" ht="20.100000000000001" customHeight="1" x14ac:dyDescent="0.2">
      <c r="A30" s="13">
        <f>[20]Sumary!Q14</f>
        <v>1.6</v>
      </c>
      <c r="B30" s="14">
        <f>[20]Sumary!R14</f>
        <v>62.99212598425197</v>
      </c>
      <c r="C30" s="15">
        <f>'Nova Vertical C'!C30*(1-Sumary!$B$22)</f>
        <v>24.183354112554113</v>
      </c>
      <c r="D30" s="15">
        <f>'Nova Vertical C'!D30*(1-Sumary!$B$22)</f>
        <v>32.032364502164498</v>
      </c>
      <c r="E30" s="15">
        <f>'Nova Vertical C'!E30*(1-Sumary!$B$22)</f>
        <v>39.881374891774897</v>
      </c>
      <c r="F30" s="15">
        <f>'Nova Vertical C'!F30*(1-Sumary!$B$22)</f>
        <v>48.427385281385284</v>
      </c>
      <c r="G30" s="15">
        <f>'Nova Vertical C'!G30*(1-Sumary!$B$22)</f>
        <v>56.276395670995669</v>
      </c>
      <c r="H30" s="15">
        <f>'Nova Vertical C'!H30*(1-Sumary!$B$22)</f>
        <v>64.125406060606053</v>
      </c>
      <c r="I30" s="15">
        <f>'Nova Vertical C'!I30*(1-Sumary!$B$22)</f>
        <v>71.974416450216452</v>
      </c>
      <c r="J30" s="15">
        <f>'Nova Vertical C'!J30*(1-Sumary!$B$22)</f>
        <v>76.081422164502172</v>
      </c>
      <c r="K30" s="15">
        <f>'Nova Vertical C'!K30*(1-Sumary!$B$22)</f>
        <v>83.537982034632037</v>
      </c>
      <c r="L30" s="15">
        <f>'Nova Vertical C'!L30*(1-Sumary!$B$22)</f>
        <v>86.467636190476199</v>
      </c>
      <c r="M30" s="15">
        <f>'Nova Vertical C'!M30*(1-Sumary!$B$22)</f>
        <v>88.612389307359294</v>
      </c>
    </row>
    <row r="31" spans="1:13" ht="20.100000000000001" customHeight="1" x14ac:dyDescent="0.2">
      <c r="A31" s="13">
        <f>[20]Sumary!Q15</f>
        <v>2</v>
      </c>
      <c r="B31" s="14">
        <f>[20]Sumary!R15</f>
        <v>78.740157480314963</v>
      </c>
      <c r="C31" s="15">
        <f>'Nova Vertical C'!C31*(1-Sumary!$B$22)</f>
        <v>26.81574891774892</v>
      </c>
      <c r="D31" s="15">
        <f>'Nova Vertical C'!D31*(1-Sumary!$B$22)</f>
        <v>35.980956709956708</v>
      </c>
      <c r="E31" s="15">
        <f>'Nova Vertical C'!E31*(1-Sumary!$B$22)</f>
        <v>45.146164502164503</v>
      </c>
      <c r="F31" s="15">
        <f>'Nova Vertical C'!F31*(1-Sumary!$B$22)</f>
        <v>55.008372294372293</v>
      </c>
      <c r="G31" s="15">
        <f>'Nova Vertical C'!G31*(1-Sumary!$B$22)</f>
        <v>64.173580086580088</v>
      </c>
      <c r="H31" s="15">
        <f>'Nova Vertical C'!H31*(1-Sumary!$B$22)</f>
        <v>73.338787878787869</v>
      </c>
      <c r="I31" s="15">
        <f>'Nova Vertical C'!I31*(1-Sumary!$B$22)</f>
        <v>82.503995670995678</v>
      </c>
      <c r="J31" s="15">
        <f>'Nova Vertical C'!J31*(1-Sumary!$B$22)</f>
        <v>87.334909956709978</v>
      </c>
      <c r="K31" s="15">
        <f>'Nova Vertical C'!K31*(1-Sumary!$B$22)</f>
        <v>96.041857359307372</v>
      </c>
      <c r="L31" s="15">
        <f>'Nova Vertical C'!L31*(1-Sumary!$B$22)</f>
        <v>99.497990476190495</v>
      </c>
      <c r="M31" s="15">
        <f>'Nova Vertical C'!M31*(1-Sumary!$B$22)</f>
        <v>102.03760281385281</v>
      </c>
    </row>
    <row r="32" spans="1:13" ht="20.100000000000001" customHeight="1" x14ac:dyDescent="0.2">
      <c r="A32" s="13">
        <f>[20]Sumary!Q16</f>
        <v>2.4</v>
      </c>
      <c r="B32" s="14">
        <f>[20]Sumary!R16</f>
        <v>94.488188976377955</v>
      </c>
      <c r="C32" s="15">
        <f>'Nova Vertical C'!C32*(1-Sumary!$B$22)</f>
        <v>29.448143722943726</v>
      </c>
      <c r="D32" s="15">
        <f>'Nova Vertical C'!D32*(1-Sumary!$B$22)</f>
        <v>39.929548917748917</v>
      </c>
      <c r="E32" s="15">
        <f>'Nova Vertical C'!E32*(1-Sumary!$B$22)</f>
        <v>50.410954112554109</v>
      </c>
      <c r="F32" s="15">
        <f>'Nova Vertical C'!F32*(1-Sumary!$B$22)</f>
        <v>61.589359307359295</v>
      </c>
      <c r="G32" s="15">
        <f>'Nova Vertical C'!G32*(1-Sumary!$B$22)</f>
        <v>72.070764502164494</v>
      </c>
      <c r="H32" s="15">
        <f>'Nova Vertical C'!H32*(1-Sumary!$B$22)</f>
        <v>82.552169696969685</v>
      </c>
      <c r="I32" s="15">
        <f>'Nova Vertical C'!I32*(1-Sumary!$B$22)</f>
        <v>93.03357489177489</v>
      </c>
      <c r="J32" s="15">
        <f>'Nova Vertical C'!J32*(1-Sumary!$B$22)</f>
        <v>98.588397748917771</v>
      </c>
      <c r="K32" s="15">
        <f>'Nova Vertical C'!K32*(1-Sumary!$B$22)</f>
        <v>108.54573268398266</v>
      </c>
      <c r="L32" s="15">
        <f>'Nova Vertical C'!L32*(1-Sumary!$B$22)</f>
        <v>112.52834476190478</v>
      </c>
      <c r="M32" s="15">
        <f>'Nova Vertical C'!M32*(1-Sumary!$B$22)</f>
        <v>115.46281632034632</v>
      </c>
    </row>
    <row r="33" spans="1:13" ht="20.100000000000001" customHeight="1" x14ac:dyDescent="0.2">
      <c r="A33" s="13">
        <f>[20]Sumary!Q17</f>
        <v>2.8</v>
      </c>
      <c r="B33" s="14">
        <f>[20]Sumary!R17</f>
        <v>110.23622047244095</v>
      </c>
      <c r="C33" s="15">
        <f>'Nova Vertical C'!C33*(1-Sumary!$B$22)</f>
        <v>32.080538528138526</v>
      </c>
      <c r="D33" s="15">
        <f>'Nova Vertical C'!D33*(1-Sumary!$B$22)</f>
        <v>43.878141125541127</v>
      </c>
      <c r="E33" s="15">
        <f>'Nova Vertical C'!E33*(1-Sumary!$B$22)</f>
        <v>55.675743722943722</v>
      </c>
      <c r="F33" s="15">
        <f>'Nova Vertical C'!F33*(1-Sumary!$B$22)</f>
        <v>68.170346320346312</v>
      </c>
      <c r="G33" s="15">
        <f>'Nova Vertical C'!G33*(1-Sumary!$B$22)</f>
        <v>79.967948917748899</v>
      </c>
      <c r="H33" s="15">
        <f>'Nova Vertical C'!H33*(1-Sumary!$B$22)</f>
        <v>91.7655515151515</v>
      </c>
      <c r="I33" s="15">
        <f>'Nova Vertical C'!I33*(1-Sumary!$B$22)</f>
        <v>103.5631541125541</v>
      </c>
      <c r="J33" s="15">
        <f>'Nova Vertical C'!J33*(1-Sumary!$B$22)</f>
        <v>109.84188554112554</v>
      </c>
      <c r="K33" s="15">
        <f>'Nova Vertical C'!K33*(1-Sumary!$B$22)</f>
        <v>121.049608008658</v>
      </c>
      <c r="L33" s="15">
        <f>'Nova Vertical C'!L33*(1-Sumary!$B$22)</f>
        <v>125.55869904761906</v>
      </c>
      <c r="M33" s="15">
        <f>'Nova Vertical C'!M33*(1-Sumary!$B$22)</f>
        <v>128.88802982683978</v>
      </c>
    </row>
    <row r="34" spans="1:13" ht="20.100000000000001" customHeight="1" x14ac:dyDescent="0.2">
      <c r="A34" s="13">
        <f>[20]Sumary!Q18</f>
        <v>3.2</v>
      </c>
      <c r="B34" s="14">
        <f>[20]Sumary!R18</f>
        <v>125.98425196850394</v>
      </c>
      <c r="C34" s="15">
        <f>'Nova Vertical C'!C34*(1-Sumary!$B$22)</f>
        <v>34.712933333333339</v>
      </c>
      <c r="D34" s="15">
        <f>'Nova Vertical C'!D34*(1-Sumary!$B$22)</f>
        <v>47.826733333333337</v>
      </c>
      <c r="E34" s="15">
        <f>'Nova Vertical C'!E34*(1-Sumary!$B$22)</f>
        <v>60.940533333333335</v>
      </c>
      <c r="F34" s="15">
        <f>'Nova Vertical C'!F34*(1-Sumary!$B$22)</f>
        <v>74.751333333333335</v>
      </c>
      <c r="G34" s="15">
        <f>'Nova Vertical C'!G34*(1-Sumary!$B$22)</f>
        <v>87.865133333333333</v>
      </c>
      <c r="H34" s="15">
        <f>'Nova Vertical C'!H34*(1-Sumary!$B$22)</f>
        <v>100.97893333333333</v>
      </c>
      <c r="I34" s="15">
        <f>'Nova Vertical C'!I34*(1-Sumary!$B$22)</f>
        <v>114.09273333333333</v>
      </c>
      <c r="J34" s="15">
        <f>'Nova Vertical C'!J34*(1-Sumary!$B$22)</f>
        <v>121.09537333333333</v>
      </c>
      <c r="K34" s="15">
        <f>'Nova Vertical C'!K34*(1-Sumary!$B$22)</f>
        <v>133.5534833333333</v>
      </c>
      <c r="L34" s="15">
        <f>'Nova Vertical C'!L34*(1-Sumary!$B$22)</f>
        <v>138.58905333333334</v>
      </c>
      <c r="M34" s="15">
        <f>'Nova Vertical C'!M34*(1-Sumary!$B$22)</f>
        <v>142.31324333333333</v>
      </c>
    </row>
    <row r="35" spans="1:13" ht="20.100000000000001" customHeight="1" x14ac:dyDescent="0.2">
      <c r="A35" s="13">
        <f>[20]Sumary!Q19</f>
        <v>3.6</v>
      </c>
      <c r="B35" s="14">
        <f>[20]Sumary!R19</f>
        <v>141.73228346456693</v>
      </c>
      <c r="C35" s="15">
        <f>'Nova Vertical C'!C35*(1-Sumary!$B$22)</f>
        <v>37.345328138528139</v>
      </c>
      <c r="D35" s="15">
        <f>'Nova Vertical C'!D35*(1-Sumary!$B$22)</f>
        <v>51.77532554112554</v>
      </c>
      <c r="E35" s="15">
        <f>'Nova Vertical C'!E35*(1-Sumary!$B$22)</f>
        <v>66.205322943722933</v>
      </c>
      <c r="F35" s="15">
        <f>'Nova Vertical C'!F35*(1-Sumary!$B$22)</f>
        <v>81.332320346320344</v>
      </c>
      <c r="G35" s="15">
        <f>'Nova Vertical C'!G35*(1-Sumary!$B$22)</f>
        <v>95.762317748917752</v>
      </c>
      <c r="H35" s="15">
        <f>'Nova Vertical C'!H35*(1-Sumary!$B$22)</f>
        <v>110.19231515151513</v>
      </c>
      <c r="I35" s="15">
        <f>'Nova Vertical C'!I35*(1-Sumary!$B$22)</f>
        <v>124.62231255411254</v>
      </c>
      <c r="J35" s="15">
        <f>'Nova Vertical C'!J35*(1-Sumary!$B$22)</f>
        <v>132.34886112554111</v>
      </c>
      <c r="K35" s="15">
        <f>'Nova Vertical C'!K35*(1-Sumary!$B$22)</f>
        <v>146.05735865800861</v>
      </c>
      <c r="L35" s="15">
        <f>'Nova Vertical C'!L35*(1-Sumary!$B$22)</f>
        <v>151.61940761904765</v>
      </c>
      <c r="M35" s="15">
        <f>'Nova Vertical C'!M35*(1-Sumary!$B$22)</f>
        <v>155.73845683982685</v>
      </c>
    </row>
    <row r="36" spans="1:13" ht="20.100000000000001" customHeight="1" x14ac:dyDescent="0.2">
      <c r="A36" s="13">
        <f>[20]Sumary!Q20</f>
        <v>4</v>
      </c>
      <c r="B36" s="14">
        <f>[20]Sumary!R20</f>
        <v>157.48031496062993</v>
      </c>
      <c r="C36" s="15">
        <f>'Nova Vertical C'!C36*(1-Sumary!$B$22)</f>
        <v>39.977722943722938</v>
      </c>
      <c r="D36" s="15">
        <f>'Nova Vertical C'!D36*(1-Sumary!$B$22)</f>
        <v>55.723917748917742</v>
      </c>
      <c r="E36" s="15">
        <f>'Nova Vertical C'!E36*(1-Sumary!$B$22)</f>
        <v>71.470112554112546</v>
      </c>
      <c r="F36" s="15">
        <f>'Nova Vertical C'!F36*(1-Sumary!$B$22)</f>
        <v>87.913307359307353</v>
      </c>
      <c r="G36" s="15">
        <f>'Nova Vertical C'!G36*(1-Sumary!$B$22)</f>
        <v>103.65950216450216</v>
      </c>
      <c r="H36" s="15">
        <f>'Nova Vertical C'!H36*(1-Sumary!$B$22)</f>
        <v>119.40569696969693</v>
      </c>
      <c r="I36" s="15">
        <f>'Nova Vertical C'!I36*(1-Sumary!$B$22)</f>
        <v>135.15189177489174</v>
      </c>
      <c r="J36" s="15">
        <f>'Nova Vertical C'!J36*(1-Sumary!$B$22)</f>
        <v>143.60234891774891</v>
      </c>
      <c r="K36" s="15">
        <f>'Nova Vertical C'!K36*(1-Sumary!$B$22)</f>
        <v>158.56123398268394</v>
      </c>
      <c r="L36" s="15">
        <f>'Nova Vertical C'!L36*(1-Sumary!$B$22)</f>
        <v>164.64976190476187</v>
      </c>
      <c r="M36" s="15">
        <f>'Nova Vertical C'!M36*(1-Sumary!$B$22)</f>
        <v>169.16367034632032</v>
      </c>
    </row>
    <row r="37" spans="1:13" ht="20.100000000000001" customHeight="1" x14ac:dyDescent="0.2">
      <c r="A37" s="21" t="s">
        <v>33</v>
      </c>
      <c r="B37" s="19"/>
      <c r="C37" s="19"/>
      <c r="D37" s="19"/>
      <c r="E37" s="22"/>
      <c r="F37" s="19"/>
      <c r="H37" s="19"/>
      <c r="I37" s="19"/>
      <c r="J37" s="19"/>
      <c r="K37" s="20"/>
      <c r="L37" s="20"/>
    </row>
    <row r="38" spans="1:13" ht="20.100000000000001" customHeight="1" x14ac:dyDescent="0.2">
      <c r="A38" s="500" t="s">
        <v>1</v>
      </c>
      <c r="B38" s="502"/>
      <c r="C38" s="24">
        <f>[20]Sumary!S10</f>
        <v>0.8</v>
      </c>
      <c r="D38" s="24">
        <f>[20]Sumary!T10</f>
        <v>1.2</v>
      </c>
      <c r="E38" s="24">
        <f>[20]Sumary!U10</f>
        <v>1.6</v>
      </c>
      <c r="F38" s="24">
        <f>[20]Sumary!V10</f>
        <v>2</v>
      </c>
      <c r="G38" s="24">
        <f>[20]Sumary!W10</f>
        <v>2.4</v>
      </c>
      <c r="H38" s="25">
        <f>[20]Sumary!X10</f>
        <v>2.8</v>
      </c>
      <c r="I38" s="25">
        <f>[20]Sumary!Y10</f>
        <v>3.2</v>
      </c>
      <c r="J38" s="25">
        <f>[20]Sumary!Z10</f>
        <v>3.6</v>
      </c>
      <c r="K38" s="25">
        <f>[20]Sumary!AA10</f>
        <v>4</v>
      </c>
      <c r="L38" s="25">
        <f>[20]Sumary!AB10</f>
        <v>4.4000000000000004</v>
      </c>
      <c r="M38" s="25">
        <f>[20]Sumary!AC10</f>
        <v>4.8</v>
      </c>
    </row>
    <row r="39" spans="1:13" ht="20.100000000000001" customHeight="1" x14ac:dyDescent="0.2">
      <c r="A39" s="9"/>
      <c r="B39" s="26" t="s">
        <v>2</v>
      </c>
      <c r="C39" s="29">
        <f>[20]Sumary!S11</f>
        <v>24</v>
      </c>
      <c r="D39" s="29">
        <f>[20]Sumary!T11</f>
        <v>48</v>
      </c>
      <c r="E39" s="29">
        <f>[20]Sumary!U11</f>
        <v>60</v>
      </c>
      <c r="F39" s="29">
        <f>[20]Sumary!V11</f>
        <v>84</v>
      </c>
      <c r="G39" s="29">
        <f>[20]Sumary!W11</f>
        <v>108</v>
      </c>
      <c r="H39" s="30">
        <f>[20]Sumary!X11</f>
        <v>132</v>
      </c>
      <c r="I39" s="30">
        <f>[20]Sumary!Y11</f>
        <v>156</v>
      </c>
      <c r="J39" s="30">
        <f>[20]Sumary!Z11</f>
        <v>190</v>
      </c>
      <c r="K39" s="30">
        <f>[20]Sumary!AA11</f>
        <v>190</v>
      </c>
      <c r="L39" s="30">
        <f>[20]Sumary!AB11</f>
        <v>190</v>
      </c>
      <c r="M39" s="30">
        <f>[20]Sumary!AC11</f>
        <v>190</v>
      </c>
    </row>
    <row r="40" spans="1:13" ht="20.100000000000001" customHeight="1" x14ac:dyDescent="0.2">
      <c r="A40" s="13">
        <f>[20]Sumary!Q12</f>
        <v>0.8</v>
      </c>
      <c r="B40" s="14">
        <f>[20]Sumary!R12</f>
        <v>31.496062992125985</v>
      </c>
      <c r="C40" s="15">
        <f>'Nova Vertical C'!C40*(1-Sumary!$B$22)</f>
        <v>21.045502943722944</v>
      </c>
      <c r="D40" s="15">
        <f>'Nova Vertical C'!D40*(1-Sumary!$B$22)</f>
        <v>27.325587748917748</v>
      </c>
      <c r="E40" s="15">
        <f>'Nova Vertical C'!E40*(1-Sumary!$B$22)</f>
        <v>33.605672554112552</v>
      </c>
      <c r="F40" s="15">
        <f>'Nova Vertical C'!F40*(1-Sumary!$B$22)</f>
        <v>40.582757359307365</v>
      </c>
      <c r="G40" s="15">
        <f>'Nova Vertical C'!G40*(1-Sumary!$B$22)</f>
        <v>46.862842164502155</v>
      </c>
      <c r="H40" s="15">
        <f>'Nova Vertical C'!H40*(1-Sumary!$B$22)</f>
        <v>53.142926969696958</v>
      </c>
      <c r="I40" s="15">
        <f>'Nova Vertical C'!I40*(1-Sumary!$B$22)</f>
        <v>59.423011774891776</v>
      </c>
      <c r="J40" s="15">
        <f>'Nova Vertical C'!J40*(1-Sumary!$B$22)</f>
        <v>62.667108417748921</v>
      </c>
      <c r="K40" s="15">
        <f>'Nova Vertical C'!K40*(1-Sumary!$B$22)</f>
        <v>68.633188982683976</v>
      </c>
      <c r="L40" s="15">
        <f>'Nova Vertical C'!L40*(1-Sumary!$B$22)</f>
        <v>70.935272904761902</v>
      </c>
      <c r="M40" s="15">
        <f>'Nova Vertical C'!M40*(1-Sumary!$B$22)</f>
        <v>72.609348346320346</v>
      </c>
    </row>
    <row r="41" spans="1:13" ht="20.100000000000001" customHeight="1" x14ac:dyDescent="0.2">
      <c r="A41" s="13">
        <f>[20]Sumary!Q13</f>
        <v>1.2</v>
      </c>
      <c r="B41" s="14">
        <f>[20]Sumary!R13</f>
        <v>47.244094488188978</v>
      </c>
      <c r="C41" s="15">
        <f>'Nova Vertical C'!C41*(1-Sumary!$B$22)</f>
        <v>24.628484761904762</v>
      </c>
      <c r="D41" s="15">
        <f>'Nova Vertical C'!D41*(1-Sumary!$B$22)</f>
        <v>32.700060476190473</v>
      </c>
      <c r="E41" s="15">
        <f>'Nova Vertical C'!E41*(1-Sumary!$B$22)</f>
        <v>40.771636190476187</v>
      </c>
      <c r="F41" s="15">
        <f>'Nova Vertical C'!F41*(1-Sumary!$B$22)</f>
        <v>49.540211904761904</v>
      </c>
      <c r="G41" s="15">
        <f>'Nova Vertical C'!G41*(1-Sumary!$B$22)</f>
        <v>57.611787619047611</v>
      </c>
      <c r="H41" s="15">
        <f>'Nova Vertical C'!H41*(1-Sumary!$B$22)</f>
        <v>65.683363333333332</v>
      </c>
      <c r="I41" s="15">
        <f>'Nova Vertical C'!I41*(1-Sumary!$B$22)</f>
        <v>73.754939047619033</v>
      </c>
      <c r="J41" s="15">
        <f>'Nova Vertical C'!J41*(1-Sumary!$B$22)</f>
        <v>77.984355690476193</v>
      </c>
      <c r="K41" s="15">
        <f>'Nova Vertical C'!K41*(1-Sumary!$B$22)</f>
        <v>85.652352619047605</v>
      </c>
      <c r="L41" s="15">
        <f>'Nova Vertical C'!L41*(1-Sumary!$B$22)</f>
        <v>88.671032904761901</v>
      </c>
      <c r="M41" s="15">
        <f>'Nova Vertical C'!M41*(1-Sumary!$B$22)</f>
        <v>90.882555619047608</v>
      </c>
    </row>
    <row r="42" spans="1:13" ht="20.100000000000001" customHeight="1" x14ac:dyDescent="0.2">
      <c r="A42" s="13">
        <f>[20]Sumary!Q14</f>
        <v>1.6</v>
      </c>
      <c r="B42" s="14">
        <f>[20]Sumary!R14</f>
        <v>62.99212598425197</v>
      </c>
      <c r="C42" s="15">
        <f>'Nova Vertical C'!C42*(1-Sumary!$B$22)</f>
        <v>28.211466580086579</v>
      </c>
      <c r="D42" s="15">
        <f>'Nova Vertical C'!D42*(1-Sumary!$B$22)</f>
        <v>38.074533203463204</v>
      </c>
      <c r="E42" s="15">
        <f>'Nova Vertical C'!E42*(1-Sumary!$B$22)</f>
        <v>47.937599826839829</v>
      </c>
      <c r="F42" s="15">
        <f>'Nova Vertical C'!F42*(1-Sumary!$B$22)</f>
        <v>58.497666450216457</v>
      </c>
      <c r="G42" s="15">
        <f>'Nova Vertical C'!G42*(1-Sumary!$B$22)</f>
        <v>68.360733073593067</v>
      </c>
      <c r="H42" s="15">
        <f>'Nova Vertical C'!H42*(1-Sumary!$B$22)</f>
        <v>78.223799696969678</v>
      </c>
      <c r="I42" s="15">
        <f>'Nova Vertical C'!I42*(1-Sumary!$B$22)</f>
        <v>88.086866320346317</v>
      </c>
      <c r="J42" s="15">
        <f>'Nova Vertical C'!J42*(1-Sumary!$B$22)</f>
        <v>93.301602963203479</v>
      </c>
      <c r="K42" s="15">
        <f>'Nova Vertical C'!K42*(1-Sumary!$B$22)</f>
        <v>102.67151625541125</v>
      </c>
      <c r="L42" s="15">
        <f>'Nova Vertical C'!L42*(1-Sumary!$B$22)</f>
        <v>106.40679290476191</v>
      </c>
      <c r="M42" s="15">
        <f>'Nova Vertical C'!M42*(1-Sumary!$B$22)</f>
        <v>109.15576289177488</v>
      </c>
    </row>
    <row r="43" spans="1:13" ht="20.100000000000001" customHeight="1" x14ac:dyDescent="0.2">
      <c r="A43" s="13">
        <f>[20]Sumary!Q15</f>
        <v>2</v>
      </c>
      <c r="B43" s="14">
        <f>[20]Sumary!R15</f>
        <v>78.740157480314963</v>
      </c>
      <c r="C43" s="15">
        <f>'Nova Vertical C'!C43*(1-Sumary!$B$22)</f>
        <v>31.794448398268397</v>
      </c>
      <c r="D43" s="15">
        <f>'Nova Vertical C'!D43*(1-Sumary!$B$22)</f>
        <v>43.449005930735936</v>
      </c>
      <c r="E43" s="15">
        <f>'Nova Vertical C'!E43*(1-Sumary!$B$22)</f>
        <v>55.103563463203457</v>
      </c>
      <c r="F43" s="15">
        <f>'Nova Vertical C'!F43*(1-Sumary!$B$22)</f>
        <v>67.455120995670995</v>
      </c>
      <c r="G43" s="15">
        <f>'Nova Vertical C'!G43*(1-Sumary!$B$22)</f>
        <v>79.109678528138531</v>
      </c>
      <c r="H43" s="15">
        <f>'Nova Vertical C'!H43*(1-Sumary!$B$22)</f>
        <v>90.764236060606052</v>
      </c>
      <c r="I43" s="15">
        <f>'Nova Vertical C'!I43*(1-Sumary!$B$22)</f>
        <v>102.41879359307359</v>
      </c>
      <c r="J43" s="15">
        <f>'Nova Vertical C'!J43*(1-Sumary!$B$22)</f>
        <v>108.61885023593075</v>
      </c>
      <c r="K43" s="15">
        <f>'Nova Vertical C'!K43*(1-Sumary!$B$22)</f>
        <v>119.69067989177489</v>
      </c>
      <c r="L43" s="15">
        <f>'Nova Vertical C'!L43*(1-Sumary!$B$22)</f>
        <v>124.14255290476194</v>
      </c>
      <c r="M43" s="15">
        <f>'Nova Vertical C'!M43*(1-Sumary!$B$22)</f>
        <v>127.42897016450216</v>
      </c>
    </row>
    <row r="44" spans="1:13" ht="20.100000000000001" customHeight="1" x14ac:dyDescent="0.2">
      <c r="A44" s="13">
        <f>[20]Sumary!Q16</f>
        <v>2.4</v>
      </c>
      <c r="B44" s="14">
        <f>[20]Sumary!R16</f>
        <v>94.488188976377955</v>
      </c>
      <c r="C44" s="15">
        <f>'Nova Vertical C'!C44*(1-Sumary!$B$22)</f>
        <v>35.377430216450215</v>
      </c>
      <c r="D44" s="15">
        <f>'Nova Vertical C'!D44*(1-Sumary!$B$22)</f>
        <v>48.823478658008653</v>
      </c>
      <c r="E44" s="15">
        <f>'Nova Vertical C'!E44*(1-Sumary!$B$22)</f>
        <v>62.269527099567085</v>
      </c>
      <c r="F44" s="15">
        <f>'Nova Vertical C'!F44*(1-Sumary!$B$22)</f>
        <v>76.412575541125534</v>
      </c>
      <c r="G44" s="15">
        <f>'Nova Vertical C'!G44*(1-Sumary!$B$22)</f>
        <v>89.85862398268398</v>
      </c>
      <c r="H44" s="15">
        <f>'Nova Vertical C'!H44*(1-Sumary!$B$22)</f>
        <v>103.30467242424241</v>
      </c>
      <c r="I44" s="15">
        <f>'Nova Vertical C'!I44*(1-Sumary!$B$22)</f>
        <v>116.75072086580086</v>
      </c>
      <c r="J44" s="15">
        <f>'Nova Vertical C'!J44*(1-Sumary!$B$22)</f>
        <v>123.93609750865799</v>
      </c>
      <c r="K44" s="15">
        <f>'Nova Vertical C'!K44*(1-Sumary!$B$22)</f>
        <v>136.70984352813852</v>
      </c>
      <c r="L44" s="15">
        <f>'Nova Vertical C'!L44*(1-Sumary!$B$22)</f>
        <v>141.87831290476191</v>
      </c>
      <c r="M44" s="15">
        <f>'Nova Vertical C'!M44*(1-Sumary!$B$22)</f>
        <v>145.70217743722944</v>
      </c>
    </row>
    <row r="45" spans="1:13" ht="20.100000000000001" customHeight="1" x14ac:dyDescent="0.2">
      <c r="A45" s="13">
        <f>[20]Sumary!Q17</f>
        <v>2.8</v>
      </c>
      <c r="B45" s="14">
        <f>[20]Sumary!R17</f>
        <v>110.23622047244095</v>
      </c>
      <c r="C45" s="15">
        <f>'Nova Vertical C'!C45*(1-Sumary!$B$22)</f>
        <v>38.960412034632036</v>
      </c>
      <c r="D45" s="15">
        <f>'Nova Vertical C'!D45*(1-Sumary!$B$22)</f>
        <v>54.197951385281385</v>
      </c>
      <c r="E45" s="15">
        <f>'Nova Vertical C'!E45*(1-Sumary!$B$22)</f>
        <v>69.435490735930742</v>
      </c>
      <c r="F45" s="15">
        <f>'Nova Vertical C'!F45*(1-Sumary!$B$22)</f>
        <v>85.370030086580087</v>
      </c>
      <c r="G45" s="15">
        <f>'Nova Vertical C'!G45*(1-Sumary!$B$22)</f>
        <v>100.60756943722944</v>
      </c>
      <c r="H45" s="15">
        <f>'Nova Vertical C'!H45*(1-Sumary!$B$22)</f>
        <v>115.84510878787876</v>
      </c>
      <c r="I45" s="15">
        <f>'Nova Vertical C'!I45*(1-Sumary!$B$22)</f>
        <v>131.08264813852813</v>
      </c>
      <c r="J45" s="15">
        <f>'Nova Vertical C'!J45*(1-Sumary!$B$22)</f>
        <v>139.25334478138527</v>
      </c>
      <c r="K45" s="15">
        <f>'Nova Vertical C'!K45*(1-Sumary!$B$22)</f>
        <v>153.72900716450212</v>
      </c>
      <c r="L45" s="15">
        <f>'Nova Vertical C'!L45*(1-Sumary!$B$22)</f>
        <v>159.61407290476194</v>
      </c>
      <c r="M45" s="15">
        <f>'Nova Vertical C'!M45*(1-Sumary!$B$22)</f>
        <v>163.97538470995673</v>
      </c>
    </row>
    <row r="46" spans="1:13" ht="20.100000000000001" customHeight="1" x14ac:dyDescent="0.2">
      <c r="A46" s="13">
        <f>[20]Sumary!Q18</f>
        <v>3.2</v>
      </c>
      <c r="B46" s="14">
        <f>[20]Sumary!R18</f>
        <v>125.98425196850394</v>
      </c>
      <c r="C46" s="15">
        <f>'Nova Vertical C'!C46*(1-Sumary!$B$22)</f>
        <v>42.543393852813864</v>
      </c>
      <c r="D46" s="15">
        <f>'Nova Vertical C'!D46*(1-Sumary!$B$22)</f>
        <v>59.57242411255411</v>
      </c>
      <c r="E46" s="15">
        <f>'Nova Vertical C'!E46*(1-Sumary!$B$22)</f>
        <v>76.601454372294384</v>
      </c>
      <c r="F46" s="15">
        <f>'Nova Vertical C'!F46*(1-Sumary!$B$22)</f>
        <v>94.32748463203464</v>
      </c>
      <c r="G46" s="15">
        <f>'Nova Vertical C'!G46*(1-Sumary!$B$22)</f>
        <v>111.35651489177489</v>
      </c>
      <c r="H46" s="15">
        <f>'Nova Vertical C'!H46*(1-Sumary!$B$22)</f>
        <v>128.38554515151512</v>
      </c>
      <c r="I46" s="15">
        <f>'Nova Vertical C'!I46*(1-Sumary!$B$22)</f>
        <v>145.41457541125541</v>
      </c>
      <c r="J46" s="15">
        <f>'Nova Vertical C'!J46*(1-Sumary!$B$22)</f>
        <v>154.57059205411252</v>
      </c>
      <c r="K46" s="15">
        <f>'Nova Vertical C'!K46*(1-Sumary!$B$22)</f>
        <v>170.74817080086581</v>
      </c>
      <c r="L46" s="15">
        <f>'Nova Vertical C'!L46*(1-Sumary!$B$22)</f>
        <v>177.34983290476191</v>
      </c>
      <c r="M46" s="15">
        <f>'Nova Vertical C'!M46*(1-Sumary!$B$22)</f>
        <v>182.24859198268399</v>
      </c>
    </row>
    <row r="47" spans="1:13" ht="20.100000000000001" customHeight="1" x14ac:dyDescent="0.2">
      <c r="A47" s="13">
        <f>[20]Sumary!Q19</f>
        <v>3.6</v>
      </c>
      <c r="B47" s="14">
        <f>[20]Sumary!R19</f>
        <v>141.73228346456693</v>
      </c>
      <c r="C47" s="15">
        <f>'Nova Vertical C'!C47*(1-Sumary!$B$22)</f>
        <v>46.126375670995671</v>
      </c>
      <c r="D47" s="15">
        <f>'Nova Vertical C'!D47*(1-Sumary!$B$22)</f>
        <v>64.946896839826834</v>
      </c>
      <c r="E47" s="15">
        <f>'Nova Vertical C'!E47*(1-Sumary!$B$22)</f>
        <v>83.767418008657998</v>
      </c>
      <c r="F47" s="15">
        <f>'Nova Vertical C'!F47*(1-Sumary!$B$22)</f>
        <v>103.28493917748918</v>
      </c>
      <c r="G47" s="15">
        <f>'Nova Vertical C'!G47*(1-Sumary!$B$22)</f>
        <v>122.10546034632036</v>
      </c>
      <c r="H47" s="15">
        <f>'Nova Vertical C'!H47*(1-Sumary!$B$22)</f>
        <v>140.92598151515151</v>
      </c>
      <c r="I47" s="15">
        <f>'Nova Vertical C'!I47*(1-Sumary!$B$22)</f>
        <v>159.74650268398264</v>
      </c>
      <c r="J47" s="15">
        <f>'Nova Vertical C'!J47*(1-Sumary!$B$22)</f>
        <v>169.88783932683981</v>
      </c>
      <c r="K47" s="15">
        <f>'Nova Vertical C'!K47*(1-Sumary!$B$22)</f>
        <v>187.76733443722944</v>
      </c>
      <c r="L47" s="15">
        <f>'Nova Vertical C'!L47*(1-Sumary!$B$22)</f>
        <v>195.08559290476191</v>
      </c>
      <c r="M47" s="15">
        <f>'Nova Vertical C'!M47*(1-Sumary!$B$22)</f>
        <v>200.52179925541125</v>
      </c>
    </row>
    <row r="48" spans="1:13" ht="20.100000000000001" customHeight="1" x14ac:dyDescent="0.2">
      <c r="A48" s="13">
        <f>[20]Sumary!Q20</f>
        <v>4</v>
      </c>
      <c r="B48" s="14">
        <f>[20]Sumary!R20</f>
        <v>157.48031496062993</v>
      </c>
      <c r="C48" s="15">
        <f>'Nova Vertical C'!C48*(1-Sumary!$B$22)</f>
        <v>49.709357489177478</v>
      </c>
      <c r="D48" s="15">
        <f>'Nova Vertical C'!D48*(1-Sumary!$B$22)</f>
        <v>70.321369567099552</v>
      </c>
      <c r="E48" s="15">
        <f>'Nova Vertical C'!E48*(1-Sumary!$B$22)</f>
        <v>90.933381645021626</v>
      </c>
      <c r="F48" s="15">
        <f>'Nova Vertical C'!F48*(1-Sumary!$B$22)</f>
        <v>112.24239372294372</v>
      </c>
      <c r="G48" s="15">
        <f>'Nova Vertical C'!G48*(1-Sumary!$B$22)</f>
        <v>132.85440580086578</v>
      </c>
      <c r="H48" s="15">
        <f>'Nova Vertical C'!H48*(1-Sumary!$B$22)</f>
        <v>153.46641787878784</v>
      </c>
      <c r="I48" s="15">
        <f>'Nova Vertical C'!I48*(1-Sumary!$B$22)</f>
        <v>174.0784299567099</v>
      </c>
      <c r="J48" s="15">
        <f>'Nova Vertical C'!J48*(1-Sumary!$B$22)</f>
        <v>185.20508659956707</v>
      </c>
      <c r="K48" s="15">
        <f>'Nova Vertical C'!K48*(1-Sumary!$B$22)</f>
        <v>204.78649807359307</v>
      </c>
      <c r="L48" s="15">
        <f>'Nova Vertical C'!L48*(1-Sumary!$B$22)</f>
        <v>212.82135290476191</v>
      </c>
      <c r="M48" s="15">
        <f>'Nova Vertical C'!M48*(1-Sumary!$B$22)</f>
        <v>218.79500652813849</v>
      </c>
    </row>
    <row r="49" spans="1:13" ht="20.100000000000001" customHeight="1" x14ac:dyDescent="0.2">
      <c r="A49" s="21" t="s">
        <v>32</v>
      </c>
      <c r="B49" s="19"/>
      <c r="C49" s="19"/>
      <c r="D49" s="19"/>
      <c r="E49" s="22"/>
      <c r="F49" s="19"/>
      <c r="H49" s="19"/>
      <c r="I49" s="19"/>
      <c r="J49" s="19"/>
      <c r="K49" s="20"/>
      <c r="L49" s="20"/>
    </row>
    <row r="50" spans="1:13" ht="20.100000000000001" customHeight="1" x14ac:dyDescent="0.2">
      <c r="A50" s="5" t="s">
        <v>1</v>
      </c>
      <c r="B50" s="23"/>
      <c r="C50" s="24">
        <f>[20]Sumary!S10</f>
        <v>0.8</v>
      </c>
      <c r="D50" s="24">
        <f>[20]Sumary!T10</f>
        <v>1.2</v>
      </c>
      <c r="E50" s="24">
        <f>[20]Sumary!U10</f>
        <v>1.6</v>
      </c>
      <c r="F50" s="24">
        <f>[20]Sumary!V10</f>
        <v>2</v>
      </c>
      <c r="G50" s="24">
        <f>[20]Sumary!W10</f>
        <v>2.4</v>
      </c>
      <c r="H50" s="25">
        <f>[20]Sumary!X10</f>
        <v>2.8</v>
      </c>
      <c r="I50" s="25">
        <f>[20]Sumary!Y10</f>
        <v>3.2</v>
      </c>
      <c r="J50" s="25">
        <f>[20]Sumary!Z10</f>
        <v>3.6</v>
      </c>
      <c r="K50" s="25">
        <f>[20]Sumary!AA10</f>
        <v>4</v>
      </c>
      <c r="L50" s="25">
        <f>[20]Sumary!AB10</f>
        <v>4.4000000000000004</v>
      </c>
      <c r="M50" s="25">
        <f>[20]Sumary!AC10</f>
        <v>4.8</v>
      </c>
    </row>
    <row r="51" spans="1:13" ht="20.100000000000001" customHeight="1" x14ac:dyDescent="0.2">
      <c r="A51" s="9"/>
      <c r="B51" s="26" t="s">
        <v>2</v>
      </c>
      <c r="C51" s="29">
        <f>[20]Sumary!S11</f>
        <v>24</v>
      </c>
      <c r="D51" s="29">
        <f>[20]Sumary!T11</f>
        <v>48</v>
      </c>
      <c r="E51" s="29">
        <f>[20]Sumary!U11</f>
        <v>60</v>
      </c>
      <c r="F51" s="29">
        <f>[20]Sumary!V11</f>
        <v>84</v>
      </c>
      <c r="G51" s="29">
        <f>[20]Sumary!W11</f>
        <v>108</v>
      </c>
      <c r="H51" s="30">
        <f>[20]Sumary!X11</f>
        <v>132</v>
      </c>
      <c r="I51" s="30">
        <f>[20]Sumary!Y11</f>
        <v>156</v>
      </c>
      <c r="J51" s="30">
        <f>[20]Sumary!Z11</f>
        <v>190</v>
      </c>
      <c r="K51" s="30">
        <f>[20]Sumary!AA11</f>
        <v>190</v>
      </c>
      <c r="L51" s="30">
        <f>[20]Sumary!AB11</f>
        <v>190</v>
      </c>
      <c r="M51" s="30">
        <f>[20]Sumary!AC11</f>
        <v>190</v>
      </c>
    </row>
    <row r="52" spans="1:13" ht="20.100000000000001" customHeight="1" x14ac:dyDescent="0.2">
      <c r="A52" s="13">
        <f>[20]Sumary!Q12</f>
        <v>0.8</v>
      </c>
      <c r="B52" s="14">
        <f>[20]Sumary!R12</f>
        <v>31.496062992125985</v>
      </c>
      <c r="C52" s="15">
        <f>'Nova Vertical C'!C52*(1-Sumary!$B$22)</f>
        <v>24.473422683982683</v>
      </c>
      <c r="D52" s="15">
        <f>'Nova Vertical C'!D52*(1-Sumary!$B$22)</f>
        <v>32.467467359307356</v>
      </c>
      <c r="E52" s="15">
        <f>'Nova Vertical C'!E52*(1-Sumary!$B$22)</f>
        <v>40.461512034632037</v>
      </c>
      <c r="F52" s="15">
        <f>'Nova Vertical C'!F52*(1-Sumary!$B$22)</f>
        <v>49.152556709956706</v>
      </c>
      <c r="G52" s="15">
        <f>'Nova Vertical C'!G52*(1-Sumary!$B$22)</f>
        <v>57.146601385281386</v>
      </c>
      <c r="H52" s="15">
        <f>'Nova Vertical C'!H52*(1-Sumary!$B$22)</f>
        <v>65.140646060606045</v>
      </c>
      <c r="I52" s="15">
        <f>'Nova Vertical C'!I52*(1-Sumary!$B$22)</f>
        <v>73.134690735930732</v>
      </c>
      <c r="J52" s="15">
        <f>'Nova Vertical C'!J52*(1-Sumary!$B$22)</f>
        <v>77.321465307359318</v>
      </c>
      <c r="K52" s="15">
        <f>'Nova Vertical C'!K52*(1-Sumary!$B$22)</f>
        <v>84.915807748917743</v>
      </c>
      <c r="L52" s="15">
        <f>'Nova Vertical C'!L52*(1-Sumary!$B$22)</f>
        <v>87.903475619047626</v>
      </c>
      <c r="M52" s="15">
        <f>'Nova Vertical C'!M52*(1-Sumary!$B$22)</f>
        <v>90.091739021645012</v>
      </c>
    </row>
    <row r="53" spans="1:13" ht="20.100000000000001" customHeight="1" x14ac:dyDescent="0.2">
      <c r="A53" s="13">
        <f>[20]Sumary!Q13</f>
        <v>1.2</v>
      </c>
      <c r="B53" s="14">
        <f>[20]Sumary!R13</f>
        <v>47.244094488188978</v>
      </c>
      <c r="C53" s="15">
        <f>'Nova Vertical C'!C53*(1-Sumary!$B$22)</f>
        <v>29.588435670995672</v>
      </c>
      <c r="D53" s="15">
        <f>'Nova Vertical C'!D53*(1-Sumary!$B$22)</f>
        <v>40.139986839826832</v>
      </c>
      <c r="E53" s="15">
        <f>'Nova Vertical C'!E53*(1-Sumary!$B$22)</f>
        <v>50.691538008658</v>
      </c>
      <c r="F53" s="15">
        <f>'Nova Vertical C'!F53*(1-Sumary!$B$22)</f>
        <v>61.940089177489163</v>
      </c>
      <c r="G53" s="15">
        <f>'Nova Vertical C'!G53*(1-Sumary!$B$22)</f>
        <v>72.491640346320338</v>
      </c>
      <c r="H53" s="15">
        <f>'Nova Vertical C'!H53*(1-Sumary!$B$22)</f>
        <v>83.043191515151506</v>
      </c>
      <c r="I53" s="15">
        <f>'Nova Vertical C'!I53*(1-Sumary!$B$22)</f>
        <v>93.594742683982673</v>
      </c>
      <c r="J53" s="15">
        <f>'Nova Vertical C'!J53*(1-Sumary!$B$22)</f>
        <v>99.188145826839829</v>
      </c>
      <c r="K53" s="15">
        <f>'Nova Vertical C'!K53*(1-Sumary!$B$22)</f>
        <v>109.2121194372294</v>
      </c>
      <c r="L53" s="15">
        <f>'Nova Vertical C'!L53*(1-Sumary!$B$22)</f>
        <v>113.22278990476191</v>
      </c>
      <c r="M53" s="15">
        <f>'Nova Vertical C'!M53*(1-Sumary!$B$22)</f>
        <v>116.17830525541125</v>
      </c>
    </row>
    <row r="54" spans="1:13" ht="20.100000000000001" customHeight="1" x14ac:dyDescent="0.2">
      <c r="A54" s="13">
        <f>[20]Sumary!Q14</f>
        <v>1.6</v>
      </c>
      <c r="B54" s="14">
        <f>[20]Sumary!R14</f>
        <v>62.99212598425197</v>
      </c>
      <c r="C54" s="15">
        <f>'Nova Vertical C'!C54*(1-Sumary!$B$22)</f>
        <v>34.703448658008654</v>
      </c>
      <c r="D54" s="15">
        <f>'Nova Vertical C'!D54*(1-Sumary!$B$22)</f>
        <v>47.812506320346316</v>
      </c>
      <c r="E54" s="15">
        <f>'Nova Vertical C'!E54*(1-Sumary!$B$22)</f>
        <v>60.921563982683985</v>
      </c>
      <c r="F54" s="15">
        <f>'Nova Vertical C'!F54*(1-Sumary!$B$22)</f>
        <v>74.727621645021642</v>
      </c>
      <c r="G54" s="15">
        <f>'Nova Vertical C'!G54*(1-Sumary!$B$22)</f>
        <v>87.83667930735929</v>
      </c>
      <c r="H54" s="15">
        <f>'Nova Vertical C'!H54*(1-Sumary!$B$22)</f>
        <v>100.94573696969697</v>
      </c>
      <c r="I54" s="15">
        <f>'Nova Vertical C'!I54*(1-Sumary!$B$22)</f>
        <v>114.05479463203463</v>
      </c>
      <c r="J54" s="15">
        <f>'Nova Vertical C'!J54*(1-Sumary!$B$22)</f>
        <v>121.05482634632037</v>
      </c>
      <c r="K54" s="15">
        <f>'Nova Vertical C'!K54*(1-Sumary!$B$22)</f>
        <v>133.50843112554111</v>
      </c>
      <c r="L54" s="15">
        <f>'Nova Vertical C'!L54*(1-Sumary!$B$22)</f>
        <v>138.54210419047618</v>
      </c>
      <c r="M54" s="15">
        <f>'Nova Vertical C'!M54*(1-Sumary!$B$22)</f>
        <v>142.26487148917744</v>
      </c>
    </row>
    <row r="55" spans="1:13" ht="20.100000000000001" customHeight="1" x14ac:dyDescent="0.2">
      <c r="A55" s="13">
        <f>[20]Sumary!Q15</f>
        <v>2</v>
      </c>
      <c r="B55" s="14">
        <f>[20]Sumary!R15</f>
        <v>78.740157480314963</v>
      </c>
      <c r="C55" s="15">
        <f>'Nova Vertical C'!C55*(1-Sumary!$B$22)</f>
        <v>39.81846164502165</v>
      </c>
      <c r="D55" s="15">
        <f>'Nova Vertical C'!D55*(1-Sumary!$B$22)</f>
        <v>55.485025800865799</v>
      </c>
      <c r="E55" s="15">
        <f>'Nova Vertical C'!E55*(1-Sumary!$B$22)</f>
        <v>71.151589956709955</v>
      </c>
      <c r="F55" s="15">
        <f>'Nova Vertical C'!F55*(1-Sumary!$B$22)</f>
        <v>87.5151541125541</v>
      </c>
      <c r="G55" s="15">
        <f>'Nova Vertical C'!G55*(1-Sumary!$B$22)</f>
        <v>103.18171826839826</v>
      </c>
      <c r="H55" s="15">
        <f>'Nova Vertical C'!H55*(1-Sumary!$B$22)</f>
        <v>118.84828242424243</v>
      </c>
      <c r="I55" s="15">
        <f>'Nova Vertical C'!I55*(1-Sumary!$B$22)</f>
        <v>134.51484658008656</v>
      </c>
      <c r="J55" s="15">
        <f>'Nova Vertical C'!J55*(1-Sumary!$B$22)</f>
        <v>142.92150686580084</v>
      </c>
      <c r="K55" s="15">
        <f>'Nova Vertical C'!K55*(1-Sumary!$B$22)</f>
        <v>157.80474281385281</v>
      </c>
      <c r="L55" s="15">
        <f>'Nova Vertical C'!L55*(1-Sumary!$B$22)</f>
        <v>163.86141847619047</v>
      </c>
      <c r="M55" s="15">
        <f>'Nova Vertical C'!M55*(1-Sumary!$B$22)</f>
        <v>168.35143772294367</v>
      </c>
    </row>
    <row r="56" spans="1:13" ht="20.100000000000001" customHeight="1" x14ac:dyDescent="0.2">
      <c r="A56" s="13">
        <f>[20]Sumary!Q16</f>
        <v>2.4</v>
      </c>
      <c r="B56" s="14">
        <f>[20]Sumary!R16</f>
        <v>94.488188976377955</v>
      </c>
      <c r="C56" s="15">
        <f>'Nova Vertical C'!C56*(1-Sumary!$B$22)</f>
        <v>44.933474632034631</v>
      </c>
      <c r="D56" s="15">
        <f>'Nova Vertical C'!D56*(1-Sumary!$B$22)</f>
        <v>63.157545281385282</v>
      </c>
      <c r="E56" s="15">
        <f>'Nova Vertical C'!E56*(1-Sumary!$B$22)</f>
        <v>81.381615930735933</v>
      </c>
      <c r="F56" s="15">
        <f>'Nova Vertical C'!F56*(1-Sumary!$B$22)</f>
        <v>100.30268658008657</v>
      </c>
      <c r="G56" s="15">
        <f>'Nova Vertical C'!G56*(1-Sumary!$B$22)</f>
        <v>118.52675722943722</v>
      </c>
      <c r="H56" s="15">
        <f>'Nova Vertical C'!H56*(1-Sumary!$B$22)</f>
        <v>136.75082787878787</v>
      </c>
      <c r="I56" s="15">
        <f>'Nova Vertical C'!I56*(1-Sumary!$B$22)</f>
        <v>154.97489852813851</v>
      </c>
      <c r="J56" s="15">
        <f>'Nova Vertical C'!J56*(1-Sumary!$B$22)</f>
        <v>164.78818738528136</v>
      </c>
      <c r="K56" s="15">
        <f>'Nova Vertical C'!K56*(1-Sumary!$B$22)</f>
        <v>182.10105450216449</v>
      </c>
      <c r="L56" s="15">
        <f>'Nova Vertical C'!L56*(1-Sumary!$B$22)</f>
        <v>189.18073276190478</v>
      </c>
      <c r="M56" s="15">
        <f>'Nova Vertical C'!M56*(1-Sumary!$B$22)</f>
        <v>194.43800395670991</v>
      </c>
    </row>
    <row r="57" spans="1:13" ht="20.100000000000001" customHeight="1" x14ac:dyDescent="0.2">
      <c r="A57" s="13">
        <f>[20]Sumary!Q17</f>
        <v>2.8</v>
      </c>
      <c r="B57" s="14">
        <f>[20]Sumary!R17</f>
        <v>110.23622047244095</v>
      </c>
      <c r="C57" s="15">
        <f>'Nova Vertical C'!C57*(1-Sumary!$B$22)</f>
        <v>50.04848761904762</v>
      </c>
      <c r="D57" s="15">
        <f>'Nova Vertical C'!D57*(1-Sumary!$B$22)</f>
        <v>70.830064761904751</v>
      </c>
      <c r="E57" s="15">
        <f>'Nova Vertical C'!E57*(1-Sumary!$B$22)</f>
        <v>91.611641904761896</v>
      </c>
      <c r="F57" s="15">
        <f>'Nova Vertical C'!F57*(1-Sumary!$B$22)</f>
        <v>113.09021904761904</v>
      </c>
      <c r="G57" s="15">
        <f>'Nova Vertical C'!G57*(1-Sumary!$B$22)</f>
        <v>133.87179619047618</v>
      </c>
      <c r="H57" s="15">
        <f>'Nova Vertical C'!H57*(1-Sumary!$B$22)</f>
        <v>154.65337333333332</v>
      </c>
      <c r="I57" s="15">
        <f>'Nova Vertical C'!I57*(1-Sumary!$B$22)</f>
        <v>175.43495047619044</v>
      </c>
      <c r="J57" s="15">
        <f>'Nova Vertical C'!J57*(1-Sumary!$B$22)</f>
        <v>186.65486790476186</v>
      </c>
      <c r="K57" s="15">
        <f>'Nova Vertical C'!K57*(1-Sumary!$B$22)</f>
        <v>206.39736619047616</v>
      </c>
      <c r="L57" s="15">
        <f>'Nova Vertical C'!L57*(1-Sumary!$B$22)</f>
        <v>214.50004704761906</v>
      </c>
      <c r="M57" s="15">
        <f>'Nova Vertical C'!M57*(1-Sumary!$B$22)</f>
        <v>220.52457019047617</v>
      </c>
    </row>
    <row r="58" spans="1:13" ht="20.100000000000001" customHeight="1" x14ac:dyDescent="0.2">
      <c r="A58" s="13">
        <f>[20]Sumary!Q18</f>
        <v>3.2</v>
      </c>
      <c r="B58" s="14">
        <f>[20]Sumary!R18</f>
        <v>125.98425196850394</v>
      </c>
      <c r="C58" s="15">
        <f>'Nova Vertical C'!C58*(1-Sumary!$B$22)</f>
        <v>55.163500606060609</v>
      </c>
      <c r="D58" s="15">
        <f>'Nova Vertical C'!D58*(1-Sumary!$B$22)</f>
        <v>78.502584242424234</v>
      </c>
      <c r="E58" s="15">
        <f>'Nova Vertical C'!E58*(1-Sumary!$B$22)</f>
        <v>101.84166787878789</v>
      </c>
      <c r="F58" s="15">
        <f>'Nova Vertical C'!F58*(1-Sumary!$B$22)</f>
        <v>125.8777515151515</v>
      </c>
      <c r="G58" s="15">
        <f>'Nova Vertical C'!G58*(1-Sumary!$B$22)</f>
        <v>149.21683515151514</v>
      </c>
      <c r="H58" s="15">
        <f>'Nova Vertical C'!H58*(1-Sumary!$B$22)</f>
        <v>172.55591878787877</v>
      </c>
      <c r="I58" s="15">
        <f>'Nova Vertical C'!I58*(1-Sumary!$B$22)</f>
        <v>195.89500242424242</v>
      </c>
      <c r="J58" s="15">
        <f>'Nova Vertical C'!J58*(1-Sumary!$B$22)</f>
        <v>208.52154842424244</v>
      </c>
      <c r="K58" s="15">
        <f>'Nova Vertical C'!K58*(1-Sumary!$B$22)</f>
        <v>230.69367787878784</v>
      </c>
      <c r="L58" s="15">
        <f>'Nova Vertical C'!L58*(1-Sumary!$B$22)</f>
        <v>239.81936133333332</v>
      </c>
      <c r="M58" s="15">
        <f>'Nova Vertical C'!M58*(1-Sumary!$B$22)</f>
        <v>246.6111364242424</v>
      </c>
    </row>
    <row r="59" spans="1:13" ht="20.100000000000001" customHeight="1" x14ac:dyDescent="0.2">
      <c r="A59" s="13">
        <f>[20]Sumary!Q19</f>
        <v>3.6</v>
      </c>
      <c r="B59" s="14">
        <f>[20]Sumary!R19</f>
        <v>141.73228346456693</v>
      </c>
      <c r="C59" s="15">
        <f>'Nova Vertical C'!C59*(1-Sumary!$B$22)</f>
        <v>60.278513593073583</v>
      </c>
      <c r="D59" s="15">
        <f>'Nova Vertical C'!D59*(1-Sumary!$B$22)</f>
        <v>86.175103722943717</v>
      </c>
      <c r="E59" s="15">
        <f>'Nova Vertical C'!E59*(1-Sumary!$B$22)</f>
        <v>112.07169385281385</v>
      </c>
      <c r="F59" s="15">
        <f>'Nova Vertical C'!F59*(1-Sumary!$B$22)</f>
        <v>138.66528398268397</v>
      </c>
      <c r="G59" s="15">
        <f>'Nova Vertical C'!G59*(1-Sumary!$B$22)</f>
        <v>164.56187411255411</v>
      </c>
      <c r="H59" s="15">
        <f>'Nova Vertical C'!H59*(1-Sumary!$B$22)</f>
        <v>190.45846424242418</v>
      </c>
      <c r="I59" s="15">
        <f>'Nova Vertical C'!I59*(1-Sumary!$B$22)</f>
        <v>216.35505437229435</v>
      </c>
      <c r="J59" s="15">
        <f>'Nova Vertical C'!J59*(1-Sumary!$B$22)</f>
        <v>230.38822894372294</v>
      </c>
      <c r="K59" s="15">
        <f>'Nova Vertical C'!K59*(1-Sumary!$B$22)</f>
        <v>254.98998956709954</v>
      </c>
      <c r="L59" s="15">
        <f>'Nova Vertical C'!L59*(1-Sumary!$B$22)</f>
        <v>265.13867561904766</v>
      </c>
      <c r="M59" s="15">
        <f>'Nova Vertical C'!M59*(1-Sumary!$B$22)</f>
        <v>272.69770265800867</v>
      </c>
    </row>
    <row r="60" spans="1:13" ht="20.100000000000001" customHeight="1" x14ac:dyDescent="0.2">
      <c r="A60" s="13">
        <f>[20]Sumary!Q20</f>
        <v>4</v>
      </c>
      <c r="B60" s="14">
        <f>[20]Sumary!R20</f>
        <v>157.48031496062993</v>
      </c>
      <c r="C60" s="15">
        <f>'Nova Vertical C'!C60*(1-Sumary!$B$22)</f>
        <v>65.393526580086572</v>
      </c>
      <c r="D60" s="15">
        <f>'Nova Vertical C'!D60*(1-Sumary!$B$22)</f>
        <v>93.847623203463186</v>
      </c>
      <c r="E60" s="15">
        <f>'Nova Vertical C'!E60*(1-Sumary!$B$22)</f>
        <v>122.30171982683983</v>
      </c>
      <c r="F60" s="15">
        <f>'Nova Vertical C'!F60*(1-Sumary!$B$22)</f>
        <v>151.45281645021643</v>
      </c>
      <c r="G60" s="15">
        <f>'Nova Vertical C'!G60*(1-Sumary!$B$22)</f>
        <v>179.90691307359305</v>
      </c>
      <c r="H60" s="15">
        <f>'Nova Vertical C'!H60*(1-Sumary!$B$22)</f>
        <v>208.36100969696963</v>
      </c>
      <c r="I60" s="15">
        <f>'Nova Vertical C'!I60*(1-Sumary!$B$22)</f>
        <v>236.8151063203463</v>
      </c>
      <c r="J60" s="15">
        <f>'Nova Vertical C'!J60*(1-Sumary!$B$22)</f>
        <v>252.25490946320346</v>
      </c>
      <c r="K60" s="15">
        <f>'Nova Vertical C'!K60*(1-Sumary!$B$22)</f>
        <v>279.28630125541122</v>
      </c>
      <c r="L60" s="15">
        <f>'Nova Vertical C'!L60*(1-Sumary!$B$22)</f>
        <v>290.45798990476192</v>
      </c>
      <c r="M60" s="15">
        <f>'Nova Vertical C'!M60*(1-Sumary!$B$22)</f>
        <v>298.78426889177484</v>
      </c>
    </row>
    <row r="61" spans="1:13" ht="20.100000000000001" customHeight="1" x14ac:dyDescent="0.2">
      <c r="A61" s="1" t="s">
        <v>7</v>
      </c>
    </row>
    <row r="62" spans="1:13" ht="20.100000000000001" customHeight="1" x14ac:dyDescent="0.2">
      <c r="A62" s="5" t="s">
        <v>1</v>
      </c>
      <c r="B62" s="6"/>
      <c r="C62" s="7">
        <f>[20]Sumary!S10</f>
        <v>0.8</v>
      </c>
      <c r="D62" s="24">
        <f>[20]Sumary!T10</f>
        <v>1.2</v>
      </c>
      <c r="E62" s="24">
        <f>[20]Sumary!U10</f>
        <v>1.6</v>
      </c>
      <c r="F62" s="24">
        <f>[20]Sumary!V10</f>
        <v>2</v>
      </c>
      <c r="G62" s="24">
        <f>[20]Sumary!W10</f>
        <v>2.4</v>
      </c>
      <c r="H62" s="25">
        <f>[20]Sumary!X10</f>
        <v>2.8</v>
      </c>
      <c r="I62" s="25">
        <f>[20]Sumary!Y10</f>
        <v>3.2</v>
      </c>
      <c r="J62" s="25">
        <f>[20]Sumary!Z10</f>
        <v>3.6</v>
      </c>
      <c r="K62" s="25">
        <f>[20]Sumary!AA10</f>
        <v>4</v>
      </c>
      <c r="L62" s="25">
        <f>[20]Sumary!AB10</f>
        <v>4.4000000000000004</v>
      </c>
      <c r="M62" s="25">
        <f>[20]Sumary!AC10</f>
        <v>4.8</v>
      </c>
    </row>
    <row r="63" spans="1:13" ht="20.100000000000001" customHeight="1" x14ac:dyDescent="0.2">
      <c r="A63" s="9"/>
      <c r="B63" s="10" t="s">
        <v>2</v>
      </c>
      <c r="C63" s="32">
        <f>[20]Sumary!S11</f>
        <v>24</v>
      </c>
      <c r="D63" s="29">
        <f>[20]Sumary!T11</f>
        <v>48</v>
      </c>
      <c r="E63" s="29">
        <f>[20]Sumary!U11</f>
        <v>60</v>
      </c>
      <c r="F63" s="29">
        <f>[20]Sumary!V11</f>
        <v>84</v>
      </c>
      <c r="G63" s="29">
        <f>[20]Sumary!W11</f>
        <v>108</v>
      </c>
      <c r="H63" s="30">
        <f>[20]Sumary!X11</f>
        <v>132</v>
      </c>
      <c r="I63" s="30">
        <f>[20]Sumary!Y11</f>
        <v>156</v>
      </c>
      <c r="J63" s="30">
        <f>[20]Sumary!Z11</f>
        <v>190</v>
      </c>
      <c r="K63" s="30">
        <f>[20]Sumary!AA11</f>
        <v>190</v>
      </c>
      <c r="L63" s="30">
        <f>[20]Sumary!AB11</f>
        <v>190</v>
      </c>
      <c r="M63" s="30">
        <f>[20]Sumary!AC11</f>
        <v>190</v>
      </c>
    </row>
    <row r="64" spans="1:13" ht="20.100000000000001" customHeight="1" x14ac:dyDescent="0.2">
      <c r="A64" s="13">
        <f>[20]Sumary!Q12</f>
        <v>0.8</v>
      </c>
      <c r="B64" s="14">
        <f>[20]Sumary!R12</f>
        <v>31.496062992125985</v>
      </c>
      <c r="C64" s="15">
        <f>'Nova Vertical C'!C64*(1-Sumary!$B$22)</f>
        <v>26.935486320346325</v>
      </c>
      <c r="D64" s="15">
        <f>'Nova Vertical C'!D64*(1-Sumary!$B$22)</f>
        <v>36.160562813852813</v>
      </c>
      <c r="E64" s="15">
        <f>'Nova Vertical C'!E64*(1-Sumary!$B$22)</f>
        <v>45.385639307359313</v>
      </c>
      <c r="F64" s="15">
        <f>'Nova Vertical C'!F64*(1-Sumary!$B$22)</f>
        <v>55.307715800865807</v>
      </c>
      <c r="G64" s="15">
        <f>'Nova Vertical C'!G64*(1-Sumary!$B$22)</f>
        <v>64.5327922943723</v>
      </c>
      <c r="H64" s="15">
        <f>'Nova Vertical C'!H64*(1-Sumary!$B$22)</f>
        <v>73.757868787878778</v>
      </c>
      <c r="I64" s="15">
        <f>'Nova Vertical C'!I64*(1-Sumary!$B$22)</f>
        <v>82.982945281385284</v>
      </c>
      <c r="J64" s="15">
        <f>'Nova Vertical C'!J64*(1-Sumary!$B$22)</f>
        <v>87.846787352813877</v>
      </c>
      <c r="K64" s="15">
        <f>'Nova Vertical C'!K64*(1-Sumary!$B$22)</f>
        <v>96.610610021645016</v>
      </c>
      <c r="L64" s="15">
        <f>'Nova Vertical C'!L64*(1-Sumary!$B$22)</f>
        <v>100.09069061904763</v>
      </c>
      <c r="M64" s="15">
        <f>'Nova Vertical C'!M64*(1-Sumary!$B$22)</f>
        <v>102.64826356709958</v>
      </c>
    </row>
    <row r="65" spans="1:13" ht="20.100000000000001" customHeight="1" x14ac:dyDescent="0.2">
      <c r="A65" s="13">
        <f>[20]Sumary!Q13</f>
        <v>1.2</v>
      </c>
      <c r="B65" s="14">
        <f>[20]Sumary!R13</f>
        <v>47.244094488188978</v>
      </c>
      <c r="C65" s="15">
        <f>'Nova Vertical C'!C65*(1-Sumary!$B$22)</f>
        <v>33.150862943722942</v>
      </c>
      <c r="D65" s="15">
        <f>'Nova Vertical C'!D65*(1-Sumary!$B$22)</f>
        <v>45.483627748917748</v>
      </c>
      <c r="E65" s="15">
        <f>'Nova Vertical C'!E65*(1-Sumary!$B$22)</f>
        <v>57.816392554112554</v>
      </c>
      <c r="F65" s="15">
        <f>'Nova Vertical C'!F65*(1-Sumary!$B$22)</f>
        <v>70.846157359307355</v>
      </c>
      <c r="G65" s="15">
        <f>'Nova Vertical C'!G65*(1-Sumary!$B$22)</f>
        <v>83.178922164502168</v>
      </c>
      <c r="H65" s="15">
        <f>'Nova Vertical C'!H65*(1-Sumary!$B$22)</f>
        <v>95.511686969696953</v>
      </c>
      <c r="I65" s="15">
        <f>'Nova Vertical C'!I65*(1-Sumary!$B$22)</f>
        <v>107.84445177489177</v>
      </c>
      <c r="J65" s="15">
        <f>'Nova Vertical C'!J65*(1-Sumary!$B$22)</f>
        <v>114.41752241774891</v>
      </c>
      <c r="K65" s="15">
        <f>'Nova Vertical C'!K65*(1-Sumary!$B$22)</f>
        <v>126.13364898268395</v>
      </c>
      <c r="L65" s="15">
        <f>'Nova Vertical C'!L65*(1-Sumary!$B$22)</f>
        <v>130.8568049047619</v>
      </c>
      <c r="M65" s="15">
        <f>'Nova Vertical C'!M65*(1-Sumary!$B$22)</f>
        <v>134.34668434632033</v>
      </c>
    </row>
    <row r="66" spans="1:13" ht="20.100000000000001" customHeight="1" x14ac:dyDescent="0.2">
      <c r="A66" s="13">
        <f>[20]Sumary!Q14</f>
        <v>1.6</v>
      </c>
      <c r="B66" s="14">
        <f>[20]Sumary!R14</f>
        <v>62.99212598425197</v>
      </c>
      <c r="C66" s="15">
        <f>'Nova Vertical C'!C66*(1-Sumary!$B$22)</f>
        <v>39.366239567099569</v>
      </c>
      <c r="D66" s="15">
        <f>'Nova Vertical C'!D66*(1-Sumary!$B$22)</f>
        <v>54.806692683982689</v>
      </c>
      <c r="E66" s="15">
        <f>'Nova Vertical C'!E66*(1-Sumary!$B$22)</f>
        <v>70.247145800865795</v>
      </c>
      <c r="F66" s="15">
        <f>'Nova Vertical C'!F66*(1-Sumary!$B$22)</f>
        <v>86.384598917748932</v>
      </c>
      <c r="G66" s="15">
        <f>'Nova Vertical C'!G66*(1-Sumary!$B$22)</f>
        <v>101.82505203463204</v>
      </c>
      <c r="H66" s="15">
        <f>'Nova Vertical C'!H66*(1-Sumary!$B$22)</f>
        <v>117.26550515151516</v>
      </c>
      <c r="I66" s="15">
        <f>'Nova Vertical C'!I66*(1-Sumary!$B$22)</f>
        <v>132.70595826839826</v>
      </c>
      <c r="J66" s="15">
        <f>'Nova Vertical C'!J66*(1-Sumary!$B$22)</f>
        <v>140.98825748268396</v>
      </c>
      <c r="K66" s="15">
        <f>'Nova Vertical C'!K66*(1-Sumary!$B$22)</f>
        <v>155.65668794372294</v>
      </c>
      <c r="L66" s="15">
        <f>'Nova Vertical C'!L66*(1-Sumary!$B$22)</f>
        <v>161.62291919047621</v>
      </c>
      <c r="M66" s="15">
        <f>'Nova Vertical C'!M66*(1-Sumary!$B$22)</f>
        <v>166.04510512554111</v>
      </c>
    </row>
    <row r="67" spans="1:13" ht="20.100000000000001" customHeight="1" x14ac:dyDescent="0.2">
      <c r="A67" s="13">
        <f>[20]Sumary!Q15</f>
        <v>2</v>
      </c>
      <c r="B67" s="14">
        <f>[20]Sumary!R15</f>
        <v>78.740157480314963</v>
      </c>
      <c r="C67" s="15">
        <f>'Nova Vertical C'!C67*(1-Sumary!$B$22)</f>
        <v>45.581616190476197</v>
      </c>
      <c r="D67" s="15">
        <f>'Nova Vertical C'!D67*(1-Sumary!$B$22)</f>
        <v>64.129757619047624</v>
      </c>
      <c r="E67" s="15">
        <f>'Nova Vertical C'!E67*(1-Sumary!$B$22)</f>
        <v>82.67789904761905</v>
      </c>
      <c r="F67" s="15">
        <f>'Nova Vertical C'!F67*(1-Sumary!$B$22)</f>
        <v>101.92304047619048</v>
      </c>
      <c r="G67" s="15">
        <f>'Nova Vertical C'!G67*(1-Sumary!$B$22)</f>
        <v>120.47118190476191</v>
      </c>
      <c r="H67" s="15">
        <f>'Nova Vertical C'!H67*(1-Sumary!$B$22)</f>
        <v>139.01932333333335</v>
      </c>
      <c r="I67" s="15">
        <f>'Nova Vertical C'!I67*(1-Sumary!$B$22)</f>
        <v>157.56746476190474</v>
      </c>
      <c r="J67" s="15">
        <f>'Nova Vertical C'!J67*(1-Sumary!$B$22)</f>
        <v>167.55899254761906</v>
      </c>
      <c r="K67" s="15">
        <f>'Nova Vertical C'!K67*(1-Sumary!$B$22)</f>
        <v>185.17972690476188</v>
      </c>
      <c r="L67" s="15">
        <f>'Nova Vertical C'!L67*(1-Sumary!$B$22)</f>
        <v>192.38903347619049</v>
      </c>
      <c r="M67" s="15">
        <f>'Nova Vertical C'!M67*(1-Sumary!$B$22)</f>
        <v>197.74352590476187</v>
      </c>
    </row>
    <row r="68" spans="1:13" ht="20.100000000000001" customHeight="1" x14ac:dyDescent="0.2">
      <c r="A68" s="13">
        <f>[20]Sumary!Q16</f>
        <v>2.4</v>
      </c>
      <c r="B68" s="14">
        <f>[20]Sumary!R16</f>
        <v>94.488188976377955</v>
      </c>
      <c r="C68" s="15">
        <f>'Nova Vertical C'!C68*(1-Sumary!$B$22)</f>
        <v>51.796992813852818</v>
      </c>
      <c r="D68" s="15">
        <f>'Nova Vertical C'!D68*(1-Sumary!$B$22)</f>
        <v>73.452822554112558</v>
      </c>
      <c r="E68" s="15">
        <f>'Nova Vertical C'!E68*(1-Sumary!$B$22)</f>
        <v>95.108652294372291</v>
      </c>
      <c r="F68" s="15">
        <f>'Nova Vertical C'!F68*(1-Sumary!$B$22)</f>
        <v>117.46148203463201</v>
      </c>
      <c r="G68" s="15">
        <f>'Nova Vertical C'!G68*(1-Sumary!$B$22)</f>
        <v>139.11731177489176</v>
      </c>
      <c r="H68" s="15">
        <f>'Nova Vertical C'!H68*(1-Sumary!$B$22)</f>
        <v>160.77314151515151</v>
      </c>
      <c r="I68" s="15">
        <f>'Nova Vertical C'!I68*(1-Sumary!$B$22)</f>
        <v>182.42897125541123</v>
      </c>
      <c r="J68" s="15">
        <f>'Nova Vertical C'!J68*(1-Sumary!$B$22)</f>
        <v>194.12972761255412</v>
      </c>
      <c r="K68" s="15">
        <f>'Nova Vertical C'!K68*(1-Sumary!$B$22)</f>
        <v>214.70276586580081</v>
      </c>
      <c r="L68" s="15">
        <f>'Nova Vertical C'!L68*(1-Sumary!$B$22)</f>
        <v>223.1551477619048</v>
      </c>
      <c r="M68" s="15">
        <f>'Nova Vertical C'!M68*(1-Sumary!$B$22)</f>
        <v>229.44194668398271</v>
      </c>
    </row>
    <row r="69" spans="1:13" ht="20.100000000000001" customHeight="1" x14ac:dyDescent="0.2">
      <c r="A69" s="13">
        <f>[20]Sumary!Q17</f>
        <v>2.8</v>
      </c>
      <c r="B69" s="14">
        <f>[20]Sumary!R17</f>
        <v>110.23622047244095</v>
      </c>
      <c r="C69" s="15">
        <f>'Nova Vertical C'!C69*(1-Sumary!$B$22)</f>
        <v>58.012369437229438</v>
      </c>
      <c r="D69" s="15">
        <f>'Nova Vertical C'!D69*(1-Sumary!$B$22)</f>
        <v>82.775887489177492</v>
      </c>
      <c r="E69" s="15">
        <f>'Nova Vertical C'!E69*(1-Sumary!$B$22)</f>
        <v>107.53940554112555</v>
      </c>
      <c r="F69" s="15">
        <f>'Nova Vertical C'!F69*(1-Sumary!$B$22)</f>
        <v>132.99992359307359</v>
      </c>
      <c r="G69" s="15">
        <f>'Nova Vertical C'!G69*(1-Sumary!$B$22)</f>
        <v>157.76344164502163</v>
      </c>
      <c r="H69" s="15">
        <f>'Nova Vertical C'!H69*(1-Sumary!$B$22)</f>
        <v>182.52695969696967</v>
      </c>
      <c r="I69" s="15">
        <f>'Nova Vertical C'!I69*(1-Sumary!$B$22)</f>
        <v>207.29047774891771</v>
      </c>
      <c r="J69" s="15">
        <f>'Nova Vertical C'!J69*(1-Sumary!$B$22)</f>
        <v>220.70046267748918</v>
      </c>
      <c r="K69" s="15">
        <f>'Nova Vertical C'!K69*(1-Sumary!$B$22)</f>
        <v>244.22580482683981</v>
      </c>
      <c r="L69" s="15">
        <f>'Nova Vertical C'!L69*(1-Sumary!$B$22)</f>
        <v>253.92126204761908</v>
      </c>
      <c r="M69" s="15">
        <f>'Nova Vertical C'!M69*(1-Sumary!$B$22)</f>
        <v>261.14036746320352</v>
      </c>
    </row>
    <row r="70" spans="1:13" ht="20.100000000000001" customHeight="1" x14ac:dyDescent="0.2">
      <c r="A70" s="13">
        <f>[20]Sumary!Q18</f>
        <v>3.2</v>
      </c>
      <c r="B70" s="14">
        <f>[20]Sumary!R18</f>
        <v>125.98425196850394</v>
      </c>
      <c r="C70" s="15">
        <f>'Nova Vertical C'!C70*(1-Sumary!$B$22)</f>
        <v>64.227746060606066</v>
      </c>
      <c r="D70" s="15">
        <f>'Nova Vertical C'!D70*(1-Sumary!$B$22)</f>
        <v>92.098952424242427</v>
      </c>
      <c r="E70" s="15">
        <f>'Nova Vertical C'!E70*(1-Sumary!$B$22)</f>
        <v>119.97015878787882</v>
      </c>
      <c r="F70" s="15">
        <f>'Nova Vertical C'!F70*(1-Sumary!$B$22)</f>
        <v>148.53836515151514</v>
      </c>
      <c r="G70" s="15">
        <f>'Nova Vertical C'!G70*(1-Sumary!$B$22)</f>
        <v>176.4095715151515</v>
      </c>
      <c r="H70" s="15">
        <f>'Nova Vertical C'!H70*(1-Sumary!$B$22)</f>
        <v>204.28077787878786</v>
      </c>
      <c r="I70" s="15">
        <f>'Nova Vertical C'!I70*(1-Sumary!$B$22)</f>
        <v>232.15198424242428</v>
      </c>
      <c r="J70" s="15">
        <f>'Nova Vertical C'!J70*(1-Sumary!$B$22)</f>
        <v>247.27119774242425</v>
      </c>
      <c r="K70" s="15">
        <f>'Nova Vertical C'!K70*(1-Sumary!$B$22)</f>
        <v>273.74884378787885</v>
      </c>
      <c r="L70" s="15">
        <f>'Nova Vertical C'!L70*(1-Sumary!$B$22)</f>
        <v>284.68737633333342</v>
      </c>
      <c r="M70" s="15">
        <f>'Nova Vertical C'!M70*(1-Sumary!$B$22)</f>
        <v>292.8387882424243</v>
      </c>
    </row>
    <row r="71" spans="1:13" ht="20.100000000000001" customHeight="1" x14ac:dyDescent="0.2">
      <c r="A71" s="13">
        <f>[20]Sumary!Q19</f>
        <v>3.6</v>
      </c>
      <c r="B71" s="14">
        <f>[20]Sumary!R19</f>
        <v>141.73228346456693</v>
      </c>
      <c r="C71" s="15">
        <f>'Nova Vertical C'!C71*(1-Sumary!$B$22)</f>
        <v>70.443122683982679</v>
      </c>
      <c r="D71" s="15">
        <f>'Nova Vertical C'!D71*(1-Sumary!$B$22)</f>
        <v>101.42201735930736</v>
      </c>
      <c r="E71" s="15">
        <f>'Nova Vertical C'!E71*(1-Sumary!$B$22)</f>
        <v>132.40091203463203</v>
      </c>
      <c r="F71" s="15">
        <f>'Nova Vertical C'!F71*(1-Sumary!$B$22)</f>
        <v>164.07680670995668</v>
      </c>
      <c r="G71" s="15">
        <f>'Nova Vertical C'!G71*(1-Sumary!$B$22)</f>
        <v>195.05570138528137</v>
      </c>
      <c r="H71" s="15">
        <f>'Nova Vertical C'!H71*(1-Sumary!$B$22)</f>
        <v>226.03459606060602</v>
      </c>
      <c r="I71" s="15">
        <f>'Nova Vertical C'!I71*(1-Sumary!$B$22)</f>
        <v>257.0134907359307</v>
      </c>
      <c r="J71" s="15">
        <f>'Nova Vertical C'!J71*(1-Sumary!$B$22)</f>
        <v>273.84193280735934</v>
      </c>
      <c r="K71" s="15">
        <f>'Nova Vertical C'!K71*(1-Sumary!$B$22)</f>
        <v>303.27188274891779</v>
      </c>
      <c r="L71" s="15">
        <f>'Nova Vertical C'!L71*(1-Sumary!$B$22)</f>
        <v>315.45349061904767</v>
      </c>
      <c r="M71" s="15">
        <f>'Nova Vertical C'!M71*(1-Sumary!$B$22)</f>
        <v>324.53720902164508</v>
      </c>
    </row>
    <row r="72" spans="1:13" ht="20.100000000000001" customHeight="1" x14ac:dyDescent="0.2">
      <c r="A72" s="13">
        <f>[20]Sumary!Q20</f>
        <v>4</v>
      </c>
      <c r="B72" s="14">
        <f>[20]Sumary!R20</f>
        <v>157.48031496062993</v>
      </c>
      <c r="C72" s="15">
        <f>'Nova Vertical C'!C72*(1-Sumary!$B$22)</f>
        <v>76.658499307359293</v>
      </c>
      <c r="D72" s="15">
        <f>'Nova Vertical C'!D72*(1-Sumary!$B$22)</f>
        <v>110.74508229437227</v>
      </c>
      <c r="E72" s="15">
        <f>'Nova Vertical C'!E72*(1-Sumary!$B$22)</f>
        <v>144.83166528138526</v>
      </c>
      <c r="F72" s="15">
        <f>'Nova Vertical C'!F72*(1-Sumary!$B$22)</f>
        <v>179.61524826839826</v>
      </c>
      <c r="G72" s="15">
        <f>'Nova Vertical C'!G72*(1-Sumary!$B$22)</f>
        <v>213.70183125541124</v>
      </c>
      <c r="H72" s="15">
        <f>'Nova Vertical C'!H72*(1-Sumary!$B$22)</f>
        <v>247.78841424242418</v>
      </c>
      <c r="I72" s="15">
        <f>'Nova Vertical C'!I72*(1-Sumary!$B$22)</f>
        <v>281.87499722943721</v>
      </c>
      <c r="J72" s="15">
        <f>'Nova Vertical C'!J72*(1-Sumary!$B$22)</f>
        <v>300.41266787229438</v>
      </c>
      <c r="K72" s="15">
        <f>'Nova Vertical C'!K72*(1-Sumary!$B$22)</f>
        <v>332.79492170995672</v>
      </c>
      <c r="L72" s="15">
        <f>'Nova Vertical C'!L72*(1-Sumary!$B$22)</f>
        <v>346.21960490476192</v>
      </c>
      <c r="M72" s="15">
        <f>'Nova Vertical C'!M72*(1-Sumary!$B$22)</f>
        <v>356.23562980086575</v>
      </c>
    </row>
    <row r="73" spans="1:13" ht="20.100000000000001" customHeight="1" x14ac:dyDescent="0.2">
      <c r="A73" s="21" t="s">
        <v>8</v>
      </c>
      <c r="B73" s="19"/>
      <c r="C73" s="19"/>
      <c r="D73" s="19"/>
      <c r="E73" s="22"/>
      <c r="F73" s="19"/>
      <c r="H73" s="19"/>
      <c r="I73" s="19"/>
      <c r="J73" s="19"/>
      <c r="K73" s="20"/>
      <c r="L73" s="20"/>
    </row>
    <row r="74" spans="1:13" ht="20.100000000000001" customHeight="1" x14ac:dyDescent="0.2">
      <c r="A74" s="5" t="s">
        <v>1</v>
      </c>
      <c r="B74" s="23"/>
      <c r="C74" s="24">
        <f>[20]Sumary!S10</f>
        <v>0.8</v>
      </c>
      <c r="D74" s="24">
        <f>[20]Sumary!T10</f>
        <v>1.2</v>
      </c>
      <c r="E74" s="24">
        <f>[20]Sumary!U10</f>
        <v>1.6</v>
      </c>
      <c r="F74" s="24">
        <f>[20]Sumary!V10</f>
        <v>2</v>
      </c>
      <c r="G74" s="24">
        <f>[20]Sumary!W10</f>
        <v>2.4</v>
      </c>
      <c r="H74" s="25">
        <f>[20]Sumary!X10</f>
        <v>2.8</v>
      </c>
      <c r="I74" s="25">
        <f>[20]Sumary!Y10</f>
        <v>3.2</v>
      </c>
      <c r="J74" s="25">
        <f>[20]Sumary!Z10</f>
        <v>3.6</v>
      </c>
      <c r="K74" s="25">
        <f>[20]Sumary!AA10</f>
        <v>4</v>
      </c>
      <c r="L74" s="25">
        <f>[20]Sumary!AB10</f>
        <v>4.4000000000000004</v>
      </c>
      <c r="M74" s="25">
        <f>[20]Sumary!AC10</f>
        <v>4.8</v>
      </c>
    </row>
    <row r="75" spans="1:13" ht="20.100000000000001" customHeight="1" x14ac:dyDescent="0.2">
      <c r="A75" s="9"/>
      <c r="B75" s="26" t="s">
        <v>2</v>
      </c>
      <c r="C75" s="29">
        <f>[20]Sumary!S11</f>
        <v>24</v>
      </c>
      <c r="D75" s="29">
        <f>[20]Sumary!T11</f>
        <v>48</v>
      </c>
      <c r="E75" s="29">
        <f>[20]Sumary!U11</f>
        <v>60</v>
      </c>
      <c r="F75" s="29">
        <f>[20]Sumary!V11</f>
        <v>84</v>
      </c>
      <c r="G75" s="29">
        <f>[20]Sumary!W11</f>
        <v>108</v>
      </c>
      <c r="H75" s="30">
        <f>[20]Sumary!X11</f>
        <v>132</v>
      </c>
      <c r="I75" s="30">
        <f>[20]Sumary!Y11</f>
        <v>156</v>
      </c>
      <c r="J75" s="30">
        <f>[20]Sumary!Z11</f>
        <v>190</v>
      </c>
      <c r="K75" s="30">
        <f>[20]Sumary!AA11</f>
        <v>190</v>
      </c>
      <c r="L75" s="30">
        <f>[20]Sumary!AB11</f>
        <v>190</v>
      </c>
      <c r="M75" s="30">
        <f>[20]Sumary!AC11</f>
        <v>190</v>
      </c>
    </row>
    <row r="76" spans="1:13" ht="20.100000000000001" customHeight="1" x14ac:dyDescent="0.2">
      <c r="A76" s="13">
        <f>[20]Sumary!Q12</f>
        <v>0.8</v>
      </c>
      <c r="B76" s="14">
        <f>[20]Sumary!R12</f>
        <v>31.496062992125985</v>
      </c>
      <c r="C76" s="15">
        <f>'Nova Vertical C'!C76*(1-Sumary!$B$22)</f>
        <v>28.836373333333334</v>
      </c>
      <c r="D76" s="15">
        <f>'Nova Vertical C'!D76*(1-Sumary!$B$22)</f>
        <v>39.011893333333333</v>
      </c>
      <c r="E76" s="15">
        <f>'Nova Vertical C'!E76*(1-Sumary!$B$22)</f>
        <v>49.187413333333339</v>
      </c>
      <c r="F76" s="15">
        <f>'Nova Vertical C'!F76*(1-Sumary!$B$22)</f>
        <v>60.059933333333326</v>
      </c>
      <c r="G76" s="15">
        <f>'Nova Vertical C'!G76*(1-Sumary!$B$22)</f>
        <v>70.235453333333339</v>
      </c>
      <c r="H76" s="15">
        <f>'Nova Vertical C'!H76*(1-Sumary!$B$22)</f>
        <v>80.410973333333317</v>
      </c>
      <c r="I76" s="15">
        <f>'Nova Vertical C'!I76*(1-Sumary!$B$22)</f>
        <v>90.586493333333337</v>
      </c>
      <c r="J76" s="15">
        <f>'Nova Vertical C'!J76*(1-Sumary!$B$22)</f>
        <v>95.973079333333345</v>
      </c>
      <c r="K76" s="15">
        <f>'Nova Vertical C'!K76*(1-Sumary!$B$22)</f>
        <v>105.63982333333333</v>
      </c>
      <c r="L76" s="15">
        <f>'Nova Vertical C'!L76*(1-Sumary!$B$22)</f>
        <v>109.50008133333333</v>
      </c>
      <c r="M76" s="15">
        <f>'Nova Vertical C'!M76*(1-Sumary!$B$22)</f>
        <v>112.34278733333333</v>
      </c>
    </row>
    <row r="77" spans="1:13" ht="20.100000000000001" customHeight="1" x14ac:dyDescent="0.2">
      <c r="A77" s="13">
        <f>[20]Sumary!Q13</f>
        <v>1.2</v>
      </c>
      <c r="B77" s="14">
        <f>[20]Sumary!R13</f>
        <v>47.244094488188978</v>
      </c>
      <c r="C77" s="15">
        <f>'Nova Vertical C'!C77*(1-Sumary!$B$22)</f>
        <v>35.901308398268398</v>
      </c>
      <c r="D77" s="15">
        <f>'Nova Vertical C'!D77*(1-Sumary!$B$22)</f>
        <v>49.609295930735925</v>
      </c>
      <c r="E77" s="15">
        <f>'Nova Vertical C'!E77*(1-Sumary!$B$22)</f>
        <v>63.317283463203459</v>
      </c>
      <c r="F77" s="15">
        <f>'Nova Vertical C'!F77*(1-Sumary!$B$22)</f>
        <v>77.722270995670996</v>
      </c>
      <c r="G77" s="15">
        <f>'Nova Vertical C'!G77*(1-Sumary!$B$22)</f>
        <v>91.430258528138523</v>
      </c>
      <c r="H77" s="15">
        <f>'Nova Vertical C'!H77*(1-Sumary!$B$22)</f>
        <v>105.13824606060605</v>
      </c>
      <c r="I77" s="15">
        <f>'Nova Vertical C'!I77*(1-Sumary!$B$22)</f>
        <v>118.84623359307356</v>
      </c>
      <c r="J77" s="15">
        <f>'Nova Vertical C'!J77*(1-Sumary!$B$22)</f>
        <v>126.17567673593072</v>
      </c>
      <c r="K77" s="15">
        <f>'Nova Vertical C'!K77*(1-Sumary!$B$22)</f>
        <v>139.19826489177487</v>
      </c>
      <c r="L77" s="15">
        <f>'Nova Vertical C'!L77*(1-Sumary!$B$22)</f>
        <v>144.47150990476189</v>
      </c>
      <c r="M77" s="15">
        <f>'Nova Vertical C'!M77*(1-Sumary!$B$22)</f>
        <v>148.37395616450215</v>
      </c>
    </row>
    <row r="78" spans="1:13" ht="20.100000000000001" customHeight="1" x14ac:dyDescent="0.2">
      <c r="A78" s="13">
        <f>[20]Sumary!Q14</f>
        <v>1.6</v>
      </c>
      <c r="B78" s="14">
        <f>[20]Sumary!R14</f>
        <v>62.99212598425197</v>
      </c>
      <c r="C78" s="15">
        <f>'Nova Vertical C'!C78*(1-Sumary!$B$22)</f>
        <v>42.966243463203469</v>
      </c>
      <c r="D78" s="15">
        <f>'Nova Vertical C'!D78*(1-Sumary!$B$22)</f>
        <v>60.206698528138531</v>
      </c>
      <c r="E78" s="15">
        <f>'Nova Vertical C'!E78*(1-Sumary!$B$22)</f>
        <v>77.447153593073594</v>
      </c>
      <c r="F78" s="15">
        <f>'Nova Vertical C'!F78*(1-Sumary!$B$22)</f>
        <v>95.384608658008659</v>
      </c>
      <c r="G78" s="15">
        <f>'Nova Vertical C'!G78*(1-Sumary!$B$22)</f>
        <v>112.62506372294372</v>
      </c>
      <c r="H78" s="15">
        <f>'Nova Vertical C'!H78*(1-Sumary!$B$22)</f>
        <v>129.86551878787876</v>
      </c>
      <c r="I78" s="15">
        <f>'Nova Vertical C'!I78*(1-Sumary!$B$22)</f>
        <v>147.10597385281383</v>
      </c>
      <c r="J78" s="15">
        <f>'Nova Vertical C'!J78*(1-Sumary!$B$22)</f>
        <v>156.37827413852813</v>
      </c>
      <c r="K78" s="15">
        <f>'Nova Vertical C'!K78*(1-Sumary!$B$22)</f>
        <v>172.75670645021646</v>
      </c>
      <c r="L78" s="15">
        <f>'Nova Vertical C'!L78*(1-Sumary!$B$22)</f>
        <v>179.44293847619048</v>
      </c>
      <c r="M78" s="15">
        <f>'Nova Vertical C'!M78*(1-Sumary!$B$22)</f>
        <v>184.40512499567097</v>
      </c>
    </row>
    <row r="79" spans="1:13" ht="20.100000000000001" customHeight="1" x14ac:dyDescent="0.2">
      <c r="A79" s="13">
        <f>[20]Sumary!Q15</f>
        <v>2</v>
      </c>
      <c r="B79" s="14">
        <f>[20]Sumary!R15</f>
        <v>78.740157480314963</v>
      </c>
      <c r="C79" s="15">
        <f>'Nova Vertical C'!C79*(1-Sumary!$B$22)</f>
        <v>50.031178528138533</v>
      </c>
      <c r="D79" s="15">
        <f>'Nova Vertical C'!D79*(1-Sumary!$B$22)</f>
        <v>70.804101125541123</v>
      </c>
      <c r="E79" s="15">
        <f>'Nova Vertical C'!E79*(1-Sumary!$B$22)</f>
        <v>91.577023722943736</v>
      </c>
      <c r="F79" s="15">
        <f>'Nova Vertical C'!F79*(1-Sumary!$B$22)</f>
        <v>113.04694632034632</v>
      </c>
      <c r="G79" s="15">
        <f>'Nova Vertical C'!G79*(1-Sumary!$B$22)</f>
        <v>133.81986891774892</v>
      </c>
      <c r="H79" s="15">
        <f>'Nova Vertical C'!H79*(1-Sumary!$B$22)</f>
        <v>154.5927915151515</v>
      </c>
      <c r="I79" s="15">
        <f>'Nova Vertical C'!I79*(1-Sumary!$B$22)</f>
        <v>175.36571411255409</v>
      </c>
      <c r="J79" s="15">
        <f>'Nova Vertical C'!J79*(1-Sumary!$B$22)</f>
        <v>186.58087154112556</v>
      </c>
      <c r="K79" s="15">
        <f>'Nova Vertical C'!K79*(1-Sumary!$B$22)</f>
        <v>206.31514800865799</v>
      </c>
      <c r="L79" s="15">
        <f>'Nova Vertical C'!L79*(1-Sumary!$B$22)</f>
        <v>214.41436704761909</v>
      </c>
      <c r="M79" s="15">
        <f>'Nova Vertical C'!M79*(1-Sumary!$B$22)</f>
        <v>220.43629382683983</v>
      </c>
    </row>
    <row r="80" spans="1:13" ht="20.100000000000001" customHeight="1" x14ac:dyDescent="0.2">
      <c r="A80" s="13">
        <f>[20]Sumary!Q16</f>
        <v>2.4</v>
      </c>
      <c r="B80" s="14">
        <f>[20]Sumary!R16</f>
        <v>94.488188976377955</v>
      </c>
      <c r="C80" s="15">
        <f>'Nova Vertical C'!C80*(1-Sumary!$B$22)</f>
        <v>57.096113593073596</v>
      </c>
      <c r="D80" s="15">
        <f>'Nova Vertical C'!D80*(1-Sumary!$B$22)</f>
        <v>81.401503722943716</v>
      </c>
      <c r="E80" s="15">
        <f>'Nova Vertical C'!E80*(1-Sumary!$B$22)</f>
        <v>105.70689385281385</v>
      </c>
      <c r="F80" s="15">
        <f>'Nova Vertical C'!F80*(1-Sumary!$B$22)</f>
        <v>130.70928398268396</v>
      </c>
      <c r="G80" s="15">
        <f>'Nova Vertical C'!G80*(1-Sumary!$B$22)</f>
        <v>155.0146741125541</v>
      </c>
      <c r="H80" s="15">
        <f>'Nova Vertical C'!H80*(1-Sumary!$B$22)</f>
        <v>179.32006424242419</v>
      </c>
      <c r="I80" s="15">
        <f>'Nova Vertical C'!I80*(1-Sumary!$B$22)</f>
        <v>203.62545437229434</v>
      </c>
      <c r="J80" s="15">
        <f>'Nova Vertical C'!J80*(1-Sumary!$B$22)</f>
        <v>216.78346894372297</v>
      </c>
      <c r="K80" s="15">
        <f>'Nova Vertical C'!K80*(1-Sumary!$B$22)</f>
        <v>239.87358956709951</v>
      </c>
      <c r="L80" s="15">
        <f>'Nova Vertical C'!L80*(1-Sumary!$B$22)</f>
        <v>249.38579561904766</v>
      </c>
      <c r="M80" s="15">
        <f>'Nova Vertical C'!M80*(1-Sumary!$B$22)</f>
        <v>256.46746265800863</v>
      </c>
    </row>
    <row r="81" spans="1:13" ht="20.100000000000001" customHeight="1" x14ac:dyDescent="0.2">
      <c r="A81" s="13">
        <f>[20]Sumary!Q17</f>
        <v>2.8</v>
      </c>
      <c r="B81" s="14">
        <f>[20]Sumary!R17</f>
        <v>110.23622047244095</v>
      </c>
      <c r="C81" s="15">
        <f>'Nova Vertical C'!C81*(1-Sumary!$B$22)</f>
        <v>64.161048658008653</v>
      </c>
      <c r="D81" s="15">
        <f>'Nova Vertical C'!D81*(1-Sumary!$B$22)</f>
        <v>91.998906320346308</v>
      </c>
      <c r="E81" s="15">
        <f>'Nova Vertical C'!E81*(1-Sumary!$B$22)</f>
        <v>119.83676398268396</v>
      </c>
      <c r="F81" s="15">
        <f>'Nova Vertical C'!F81*(1-Sumary!$B$22)</f>
        <v>148.37162164502163</v>
      </c>
      <c r="G81" s="15">
        <f>'Nova Vertical C'!G81*(1-Sumary!$B$22)</f>
        <v>176.20947930735929</v>
      </c>
      <c r="H81" s="15">
        <f>'Nova Vertical C'!H81*(1-Sumary!$B$22)</f>
        <v>204.04733696969694</v>
      </c>
      <c r="I81" s="15">
        <f>'Nova Vertical C'!I81*(1-Sumary!$B$22)</f>
        <v>231.88519463203463</v>
      </c>
      <c r="J81" s="15">
        <f>'Nova Vertical C'!J81*(1-Sumary!$B$22)</f>
        <v>246.98606634632029</v>
      </c>
      <c r="K81" s="15">
        <f>'Nova Vertical C'!K81*(1-Sumary!$B$22)</f>
        <v>273.43203112554113</v>
      </c>
      <c r="L81" s="15">
        <f>'Nova Vertical C'!L81*(1-Sumary!$B$22)</f>
        <v>284.35722419047624</v>
      </c>
      <c r="M81" s="15">
        <f>'Nova Vertical C'!M81*(1-Sumary!$B$22)</f>
        <v>292.49863148917746</v>
      </c>
    </row>
    <row r="82" spans="1:13" ht="20.100000000000001" customHeight="1" x14ac:dyDescent="0.2">
      <c r="A82" s="13">
        <f>[20]Sumary!Q18</f>
        <v>3.2</v>
      </c>
      <c r="B82" s="14">
        <f>[20]Sumary!R18</f>
        <v>125.98425196850394</v>
      </c>
      <c r="C82" s="15">
        <f>'Nova Vertical C'!C82*(1-Sumary!$B$22)</f>
        <v>71.225983722943738</v>
      </c>
      <c r="D82" s="15">
        <f>'Nova Vertical C'!D82*(1-Sumary!$B$22)</f>
        <v>102.59630891774891</v>
      </c>
      <c r="E82" s="15">
        <f>'Nova Vertical C'!E82*(1-Sumary!$B$22)</f>
        <v>133.96663411255412</v>
      </c>
      <c r="F82" s="15">
        <f>'Nova Vertical C'!F82*(1-Sumary!$B$22)</f>
        <v>166.03395930735931</v>
      </c>
      <c r="G82" s="15">
        <f>'Nova Vertical C'!G82*(1-Sumary!$B$22)</f>
        <v>197.4042845021645</v>
      </c>
      <c r="H82" s="15">
        <f>'Nova Vertical C'!H82*(1-Sumary!$B$22)</f>
        <v>228.77460969696963</v>
      </c>
      <c r="I82" s="15">
        <f>'Nova Vertical C'!I82*(1-Sumary!$B$22)</f>
        <v>260.14493489177494</v>
      </c>
      <c r="J82" s="15">
        <f>'Nova Vertical C'!J82*(1-Sumary!$B$22)</f>
        <v>277.1886637489178</v>
      </c>
      <c r="K82" s="15">
        <f>'Nova Vertical C'!K82*(1-Sumary!$B$22)</f>
        <v>306.99047268398272</v>
      </c>
      <c r="L82" s="15">
        <f>'Nova Vertical C'!L82*(1-Sumary!$B$22)</f>
        <v>319.32865276190478</v>
      </c>
      <c r="M82" s="15">
        <f>'Nova Vertical C'!M82*(1-Sumary!$B$22)</f>
        <v>328.52980032034634</v>
      </c>
    </row>
    <row r="83" spans="1:13" ht="20.100000000000001" customHeight="1" x14ac:dyDescent="0.2">
      <c r="A83" s="13">
        <f>[20]Sumary!Q19</f>
        <v>3.6</v>
      </c>
      <c r="B83" s="14">
        <f>[20]Sumary!R19</f>
        <v>141.73228346456693</v>
      </c>
      <c r="C83" s="15">
        <f>'Nova Vertical C'!C83*(1-Sumary!$B$22)</f>
        <v>78.290918787878795</v>
      </c>
      <c r="D83" s="15">
        <f>'Nova Vertical C'!D83*(1-Sumary!$B$22)</f>
        <v>113.19371151515152</v>
      </c>
      <c r="E83" s="15">
        <f>'Nova Vertical C'!E83*(1-Sumary!$B$22)</f>
        <v>148.09650424242423</v>
      </c>
      <c r="F83" s="15">
        <f>'Nova Vertical C'!F83*(1-Sumary!$B$22)</f>
        <v>183.69629696969696</v>
      </c>
      <c r="G83" s="15">
        <f>'Nova Vertical C'!G83*(1-Sumary!$B$22)</f>
        <v>218.59908969696968</v>
      </c>
      <c r="H83" s="15">
        <f>'Nova Vertical C'!H83*(1-Sumary!$B$22)</f>
        <v>253.50188242424235</v>
      </c>
      <c r="I83" s="15">
        <f>'Nova Vertical C'!I83*(1-Sumary!$B$22)</f>
        <v>288.40467515151516</v>
      </c>
      <c r="J83" s="15">
        <f>'Nova Vertical C'!J83*(1-Sumary!$B$22)</f>
        <v>307.39126115151515</v>
      </c>
      <c r="K83" s="15">
        <f>'Nova Vertical C'!K83*(1-Sumary!$B$22)</f>
        <v>340.54891424242425</v>
      </c>
      <c r="L83" s="15">
        <f>'Nova Vertical C'!L83*(1-Sumary!$B$22)</f>
        <v>354.30008133333337</v>
      </c>
      <c r="M83" s="15">
        <f>'Nova Vertical C'!M83*(1-Sumary!$B$22)</f>
        <v>364.56096915151522</v>
      </c>
    </row>
    <row r="84" spans="1:13" ht="20.100000000000001" customHeight="1" x14ac:dyDescent="0.2">
      <c r="A84" s="13">
        <f>[20]Sumary!Q20</f>
        <v>4</v>
      </c>
      <c r="B84" s="14">
        <f>[20]Sumary!R20</f>
        <v>157.48031496062993</v>
      </c>
      <c r="C84" s="15">
        <f>'Nova Vertical C'!C84*(1-Sumary!$B$22)</f>
        <v>85.355853852813837</v>
      </c>
      <c r="D84" s="15">
        <f>'Nova Vertical C'!D84*(1-Sumary!$B$22)</f>
        <v>123.7911141125541</v>
      </c>
      <c r="E84" s="15">
        <f>'Nova Vertical C'!E84*(1-Sumary!$B$22)</f>
        <v>162.22637437229432</v>
      </c>
      <c r="F84" s="15">
        <f>'Nova Vertical C'!F84*(1-Sumary!$B$22)</f>
        <v>201.35863463203461</v>
      </c>
      <c r="G84" s="15">
        <f>'Nova Vertical C'!G84*(1-Sumary!$B$22)</f>
        <v>239.79389489177484</v>
      </c>
      <c r="H84" s="15">
        <f>'Nova Vertical C'!H84*(1-Sumary!$B$22)</f>
        <v>278.2291551515151</v>
      </c>
      <c r="I84" s="15">
        <f>'Nova Vertical C'!I84*(1-Sumary!$B$22)</f>
        <v>316.66441541125539</v>
      </c>
      <c r="J84" s="15">
        <f>'Nova Vertical C'!J84*(1-Sumary!$B$22)</f>
        <v>337.59385855411256</v>
      </c>
      <c r="K84" s="15">
        <f>'Nova Vertical C'!K84*(1-Sumary!$B$22)</f>
        <v>374.10735580086578</v>
      </c>
      <c r="L84" s="15">
        <f>'Nova Vertical C'!L84*(1-Sumary!$B$22)</f>
        <v>389.2715099047619</v>
      </c>
      <c r="M84" s="15">
        <f>'Nova Vertical C'!M84*(1-Sumary!$B$22)</f>
        <v>400.59213798268394</v>
      </c>
    </row>
    <row r="85" spans="1:13" ht="20.100000000000001" customHeight="1" thickBot="1" x14ac:dyDescent="0.25">
      <c r="A85" s="21" t="s">
        <v>35</v>
      </c>
      <c r="B85" s="19"/>
      <c r="C85" s="19"/>
      <c r="D85" s="19"/>
      <c r="E85" s="19"/>
      <c r="F85" s="19"/>
      <c r="H85" s="19"/>
      <c r="I85" s="19"/>
      <c r="J85" s="19"/>
      <c r="K85" s="16"/>
      <c r="L85" s="16"/>
    </row>
    <row r="86" spans="1:13" ht="20.100000000000001" customHeight="1" thickBot="1" x14ac:dyDescent="0.25">
      <c r="A86" s="34" t="s">
        <v>10</v>
      </c>
      <c r="B86" s="35"/>
      <c r="C86" s="36">
        <f>[20]Sumary!S10</f>
        <v>0.8</v>
      </c>
      <c r="D86" s="37">
        <f>[20]Sumary!T10</f>
        <v>1.2</v>
      </c>
      <c r="E86" s="37">
        <f>[20]Sumary!U10</f>
        <v>1.6</v>
      </c>
      <c r="F86" s="37">
        <f>[20]Sumary!V10</f>
        <v>2</v>
      </c>
      <c r="G86" s="37">
        <f>[20]Sumary!W10</f>
        <v>2.4</v>
      </c>
      <c r="H86" s="37">
        <f>[20]Sumary!X10</f>
        <v>2.8</v>
      </c>
      <c r="I86" s="37">
        <f>[20]Sumary!Y10</f>
        <v>3.2</v>
      </c>
      <c r="J86" s="37">
        <f>[20]Sumary!Z10</f>
        <v>3.6</v>
      </c>
      <c r="K86" s="37">
        <f>[20]Sumary!AA10</f>
        <v>4</v>
      </c>
      <c r="L86" s="37">
        <f>[20]Sumary!AB10</f>
        <v>4.4000000000000004</v>
      </c>
      <c r="M86" s="37">
        <f>[20]Sumary!AC10</f>
        <v>4.8</v>
      </c>
    </row>
    <row r="87" spans="1:13" ht="20.100000000000001" customHeight="1" thickBot="1" x14ac:dyDescent="0.25">
      <c r="A87" s="38"/>
      <c r="B87" s="39" t="s">
        <v>2</v>
      </c>
      <c r="C87" s="40">
        <f>[20]Sumary!S11</f>
        <v>24</v>
      </c>
      <c r="D87" s="29">
        <f>[20]Sumary!T11</f>
        <v>48</v>
      </c>
      <c r="E87" s="29">
        <f>[20]Sumary!U11</f>
        <v>60</v>
      </c>
      <c r="F87" s="29">
        <f>[20]Sumary!V11</f>
        <v>84</v>
      </c>
      <c r="G87" s="29">
        <f>[20]Sumary!W11</f>
        <v>108</v>
      </c>
      <c r="H87" s="30">
        <f>[20]Sumary!X11</f>
        <v>132</v>
      </c>
      <c r="I87" s="30">
        <f>[20]Sumary!Y11</f>
        <v>156</v>
      </c>
      <c r="J87" s="30">
        <f>[20]Sumary!Z11</f>
        <v>190</v>
      </c>
      <c r="K87" s="30">
        <f>[20]Sumary!AA11</f>
        <v>190</v>
      </c>
      <c r="L87" s="30">
        <f>[20]Sumary!AB11</f>
        <v>190</v>
      </c>
      <c r="M87" s="30">
        <f>[20]Sumary!AC11</f>
        <v>190</v>
      </c>
    </row>
    <row r="88" spans="1:13" ht="20.100000000000001" customHeight="1" x14ac:dyDescent="0.2">
      <c r="A88" s="19"/>
      <c r="B88" s="19"/>
      <c r="C88" s="41">
        <f>'Nova Vertical C'!C88*(1-Sumary!$B$23)</f>
        <v>8.971311861471861</v>
      </c>
      <c r="D88" s="41">
        <f>'Nova Vertical C'!D88*(1-Sumary!$B$23)</f>
        <v>10.622634458874458</v>
      </c>
      <c r="E88" s="41">
        <f>'Nova Vertical C'!E88*(1-Sumary!$B$23)</f>
        <v>12.273957056277059</v>
      </c>
      <c r="F88" s="41">
        <f>'Nova Vertical C'!F88*(1-Sumary!$B$23)</f>
        <v>14.622279653679652</v>
      </c>
      <c r="G88" s="41">
        <f>'Nova Vertical C'!G88*(1-Sumary!$B$23)</f>
        <v>16.273602251082252</v>
      </c>
      <c r="H88" s="41">
        <f>'Nova Vertical C'!H88*(1-Sumary!$B$23)</f>
        <v>17.924924848484849</v>
      </c>
      <c r="I88" s="41">
        <f>'Nova Vertical C'!I88*(1-Sumary!$B$23)</f>
        <v>19.57624744588745</v>
      </c>
      <c r="J88" s="41">
        <f>'Nova Vertical C'!J88*(1-Sumary!$B$23)</f>
        <v>21.22757004329004</v>
      </c>
      <c r="K88" s="41">
        <f>'Nova Vertical C'!K88*(1-Sumary!$B$23)</f>
        <v>22.878892640692641</v>
      </c>
      <c r="L88" s="41">
        <f>'Nova Vertical C'!L88*(1-Sumary!$B$23)</f>
        <v>24.530215238095241</v>
      </c>
      <c r="M88" s="41">
        <f>'Nova Vertical C'!M88*(1-Sumary!$B$23)</f>
        <v>26.181537835497835</v>
      </c>
    </row>
    <row r="89" spans="1:13" ht="20.100000000000001" customHeight="1" x14ac:dyDescent="0.2">
      <c r="K89" s="31"/>
      <c r="L89" s="31"/>
    </row>
    <row r="90" spans="1:13" ht="20.100000000000001" customHeight="1" x14ac:dyDescent="0.2">
      <c r="B90" s="42" t="s">
        <v>23</v>
      </c>
    </row>
    <row r="91" spans="1:13" ht="20.100000000000001" customHeight="1" x14ac:dyDescent="0.2">
      <c r="B91" s="42" t="s">
        <v>11</v>
      </c>
    </row>
    <row r="92" spans="1:13" ht="20.100000000000001" customHeight="1" x14ac:dyDescent="0.2">
      <c r="B92" s="42" t="s">
        <v>12</v>
      </c>
    </row>
    <row r="93" spans="1:13" ht="20.100000000000001" customHeight="1" x14ac:dyDescent="0.2"/>
    <row r="94" spans="1:13" ht="20.100000000000001" customHeight="1" x14ac:dyDescent="0.2">
      <c r="A94" s="43" t="s">
        <v>13</v>
      </c>
      <c r="C94" s="44"/>
      <c r="H94" s="45"/>
    </row>
    <row r="95" spans="1:13" ht="20.100000000000001" customHeight="1" x14ac:dyDescent="0.2">
      <c r="C95" s="42" t="s">
        <v>14</v>
      </c>
      <c r="F95" s="46">
        <f>'[20]Nova Cost'!F95+'[20]Nova Cost'!F95*(NovaBracketMarkUP)</f>
        <v>0.10400000000000001</v>
      </c>
      <c r="H95" s="42"/>
      <c r="I95" s="46"/>
    </row>
    <row r="96" spans="1:13" ht="20.100000000000001" customHeight="1" x14ac:dyDescent="0.2">
      <c r="C96" s="497" t="s">
        <v>15</v>
      </c>
      <c r="D96" s="497"/>
      <c r="F96" s="46">
        <f>'[20]Nova Cost'!F96+'[20]Nova Cost'!F96*(NovaBracketMarkUP)</f>
        <v>0.156</v>
      </c>
      <c r="H96" s="42"/>
      <c r="I96" s="46"/>
    </row>
    <row r="97" spans="1:9" ht="20.100000000000001" customHeight="1" x14ac:dyDescent="0.2">
      <c r="C97" s="47"/>
      <c r="F97" s="46"/>
      <c r="H97" s="42"/>
      <c r="I97" s="46"/>
    </row>
    <row r="98" spans="1:9" ht="20.100000000000001" customHeight="1" x14ac:dyDescent="0.2">
      <c r="C98" s="497" t="s">
        <v>16</v>
      </c>
      <c r="D98" s="497"/>
      <c r="E98" s="497"/>
      <c r="F98" s="46">
        <f>'[20]Nova Cost'!F98+'[20]Nova Cost'!F98*(NovaBracketMarkUP)</f>
        <v>0.26</v>
      </c>
      <c r="H98" s="42"/>
      <c r="I98" s="46"/>
    </row>
    <row r="99" spans="1:9" ht="20.100000000000001" customHeight="1" x14ac:dyDescent="0.2">
      <c r="A99" s="44"/>
      <c r="C99" s="497" t="s">
        <v>17</v>
      </c>
      <c r="D99" s="497"/>
      <c r="E99" s="497"/>
      <c r="F99" s="46">
        <f>'[20]Nova Cost'!F99+'[20]Nova Cost'!F99*(NovaBracketMarkUP)</f>
        <v>0.39</v>
      </c>
    </row>
    <row r="100" spans="1:9" ht="20.100000000000001" customHeight="1" x14ac:dyDescent="0.2">
      <c r="F100" s="46"/>
    </row>
    <row r="101" spans="1:9" ht="20.100000000000001" customHeight="1" x14ac:dyDescent="0.2">
      <c r="F101" s="46"/>
    </row>
    <row r="102" spans="1:9" ht="20.100000000000001" customHeight="1" x14ac:dyDescent="0.2">
      <c r="C102" s="498" t="s">
        <v>18</v>
      </c>
      <c r="D102" s="498"/>
      <c r="E102" s="498"/>
      <c r="F102" s="46">
        <f>'[20]Nova Cost'!F102+'[20]Nova Cost'!F102*(NovaBracketMarkUP)</f>
        <v>1.16493</v>
      </c>
    </row>
    <row r="103" spans="1:9" ht="20.100000000000001" customHeight="1" x14ac:dyDescent="0.2">
      <c r="F103" s="46"/>
    </row>
    <row r="104" spans="1:9" ht="20.100000000000001" customHeight="1" x14ac:dyDescent="0.2">
      <c r="F104" s="46"/>
    </row>
    <row r="105" spans="1:9" ht="20.100000000000001" customHeight="1" x14ac:dyDescent="0.2">
      <c r="F105" s="46"/>
    </row>
    <row r="106" spans="1:9" ht="20.100000000000001" customHeight="1" x14ac:dyDescent="0.2">
      <c r="C106" s="499" t="s">
        <v>19</v>
      </c>
      <c r="D106" s="499"/>
      <c r="E106" s="499"/>
      <c r="F106" s="46">
        <f>'[20]Nova Cost'!F106+'[20]Nova Cost'!F106*(NovaBracketMarkUP)</f>
        <v>1.4059500000000003</v>
      </c>
    </row>
    <row r="107" spans="1:9" ht="20.100000000000001" customHeight="1" x14ac:dyDescent="0.2">
      <c r="F107" s="43"/>
    </row>
    <row r="108" spans="1:9" ht="20.100000000000001" customHeight="1" x14ac:dyDescent="0.2"/>
    <row r="109" spans="1:9" ht="20.100000000000001" customHeight="1" x14ac:dyDescent="0.2">
      <c r="D109" s="43" t="s">
        <v>20</v>
      </c>
      <c r="E109" s="43"/>
      <c r="F109" s="43"/>
    </row>
    <row r="110" spans="1:9" ht="20.100000000000001" customHeight="1" x14ac:dyDescent="0.2">
      <c r="D110" s="43" t="s">
        <v>21</v>
      </c>
      <c r="F110" s="46">
        <f>'[20]Nova Cost'!F110+'[20]Nova Cost'!F110*(NovaBracketMarkUP)</f>
        <v>1.9549400000000001</v>
      </c>
    </row>
    <row r="111" spans="1:9" ht="20.100000000000001" customHeight="1" x14ac:dyDescent="0.2">
      <c r="D111" s="2" t="s">
        <v>22</v>
      </c>
      <c r="F111" s="46">
        <f>'[20]Nova Cost'!F111+'[20]Nova Cost'!F111*(NovaBracketMarkUP)</f>
        <v>1.9549400000000001</v>
      </c>
    </row>
    <row r="112" spans="1:9" ht="20.100000000000001" customHeight="1" x14ac:dyDescent="0.2"/>
    <row r="113" ht="20.100000000000001" customHeight="1" x14ac:dyDescent="0.2"/>
  </sheetData>
  <mergeCells count="9">
    <mergeCell ref="C99:E99"/>
    <mergeCell ref="C102:E102"/>
    <mergeCell ref="C106:E106"/>
    <mergeCell ref="A2:B2"/>
    <mergeCell ref="A14:B14"/>
    <mergeCell ref="A26:B26"/>
    <mergeCell ref="A38:B38"/>
    <mergeCell ref="C96:D96"/>
    <mergeCell ref="C98:E98"/>
  </mergeCells>
  <pageMargins left="0.70866141732283472" right="0.70866141732283472" top="0.74803149606299213" bottom="0.74803149606299213" header="0.31496062992125984" footer="0.31496062992125984"/>
  <pageSetup paperSize="9" scale="59" fitToHeight="2" orientation="portrait" r:id="rId1"/>
  <headerFooter alignWithMargins="0">
    <oddHeader>&amp;L&amp;"Arial,Bold"Nova Vertical Blind
Split Wand Op + £1.50
Cord and Chain + £1.50&amp;C&amp;"Arial,Bold"Blind Size Limitations
Width 170 - 4800
Drop 350 - 4000&amp;R&amp;"Arial,Bold"89mm Fabrics Only
Steel Tilt Chain + £1.00</oddHeader>
  </headerFooter>
  <rowBreaks count="1" manualBreakCount="1">
    <brk id="60" max="12" man="1"/>
  </rowBreaks>
  <drawing r:id="rId2"/>
  <legacyDrawing r:id="rId3"/>
  <oleObjects>
    <mc:AlternateContent xmlns:mc="http://schemas.openxmlformats.org/markup-compatibility/2006">
      <mc:Choice Requires="x14">
        <oleObject shapeId="64513" r:id="rId4">
          <objectPr defaultSize="0" autoPict="0" r:id="rId5">
            <anchor moveWithCells="1">
              <from>
                <xdr:col>0</xdr:col>
                <xdr:colOff>114300</xdr:colOff>
                <xdr:row>94</xdr:row>
                <xdr:rowOff>123825</xdr:rowOff>
              </from>
              <to>
                <xdr:col>1</xdr:col>
                <xdr:colOff>257175</xdr:colOff>
                <xdr:row>96</xdr:row>
                <xdr:rowOff>47625</xdr:rowOff>
              </to>
            </anchor>
          </objectPr>
        </oleObject>
      </mc:Choice>
      <mc:Fallback>
        <oleObject shapeId="64513" r:id="rId4"/>
      </mc:Fallback>
    </mc:AlternateContent>
    <mc:AlternateContent xmlns:mc="http://schemas.openxmlformats.org/markup-compatibility/2006">
      <mc:Choice Requires="x14">
        <oleObject shapeId="64514" r:id="rId6">
          <objectPr defaultSize="0" autoPict="0" r:id="rId7">
            <anchor moveWithCells="1">
              <from>
                <xdr:col>0</xdr:col>
                <xdr:colOff>85725</xdr:colOff>
                <xdr:row>97</xdr:row>
                <xdr:rowOff>95250</xdr:rowOff>
              </from>
              <to>
                <xdr:col>1</xdr:col>
                <xdr:colOff>409575</xdr:colOff>
                <xdr:row>99</xdr:row>
                <xdr:rowOff>142875</xdr:rowOff>
              </to>
            </anchor>
          </objectPr>
        </oleObject>
      </mc:Choice>
      <mc:Fallback>
        <oleObject shapeId="64514" r:id="rId6"/>
      </mc:Fallback>
    </mc:AlternateContent>
    <mc:AlternateContent xmlns:mc="http://schemas.openxmlformats.org/markup-compatibility/2006">
      <mc:Choice Requires="x14">
        <oleObject shapeId="64515" r:id="rId8">
          <objectPr defaultSize="0" autoPict="0" r:id="rId9">
            <anchor moveWithCells="1">
              <from>
                <xdr:col>0</xdr:col>
                <xdr:colOff>38100</xdr:colOff>
                <xdr:row>100</xdr:row>
                <xdr:rowOff>142875</xdr:rowOff>
              </from>
              <to>
                <xdr:col>2</xdr:col>
                <xdr:colOff>38100</xdr:colOff>
                <xdr:row>102</xdr:row>
                <xdr:rowOff>238125</xdr:rowOff>
              </to>
            </anchor>
          </objectPr>
        </oleObject>
      </mc:Choice>
      <mc:Fallback>
        <oleObject shapeId="64515" r:id="rId8"/>
      </mc:Fallback>
    </mc:AlternateContent>
    <mc:AlternateContent xmlns:mc="http://schemas.openxmlformats.org/markup-compatibility/2006">
      <mc:Choice Requires="x14">
        <oleObject shapeId="64516" r:id="rId10">
          <objectPr defaultSize="0" autoPict="0" r:id="rId11">
            <anchor moveWithCells="1">
              <from>
                <xdr:col>0</xdr:col>
                <xdr:colOff>133350</xdr:colOff>
                <xdr:row>104</xdr:row>
                <xdr:rowOff>28575</xdr:rowOff>
              </from>
              <to>
                <xdr:col>1</xdr:col>
                <xdr:colOff>466725</xdr:colOff>
                <xdr:row>106</xdr:row>
                <xdr:rowOff>28575</xdr:rowOff>
              </to>
            </anchor>
          </objectPr>
        </oleObject>
      </mc:Choice>
      <mc:Fallback>
        <oleObject shapeId="64516" r:id="rId10"/>
      </mc:Fallback>
    </mc:AlternateContent>
    <mc:AlternateContent xmlns:mc="http://schemas.openxmlformats.org/markup-compatibility/2006">
      <mc:Choice Requires="x14">
        <oleObject shapeId="64517" r:id="rId12">
          <objectPr defaultSize="0" autoPict="0" r:id="rId13">
            <anchor moveWithCells="1">
              <from>
                <xdr:col>0</xdr:col>
                <xdr:colOff>142875</xdr:colOff>
                <xdr:row>108</xdr:row>
                <xdr:rowOff>9525</xdr:rowOff>
              </from>
              <to>
                <xdr:col>2</xdr:col>
                <xdr:colOff>695325</xdr:colOff>
                <xdr:row>110</xdr:row>
                <xdr:rowOff>228600</xdr:rowOff>
              </to>
            </anchor>
          </objectPr>
        </oleObject>
      </mc:Choice>
      <mc:Fallback>
        <oleObject shapeId="64517"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61</vt:i4>
      </vt:variant>
    </vt:vector>
  </HeadingPairs>
  <TitlesOfParts>
    <vt:vector size="94" baseType="lpstr">
      <vt:lpstr>Sumary</vt:lpstr>
      <vt:lpstr>Front Cover</vt:lpstr>
      <vt:lpstr>Inside Cover</vt:lpstr>
      <vt:lpstr>Page Index</vt:lpstr>
      <vt:lpstr>SlimLine Vertical</vt:lpstr>
      <vt:lpstr>Nova Vertical</vt:lpstr>
      <vt:lpstr>Vogue Vertical</vt:lpstr>
      <vt:lpstr>Vertical Fabric Only</vt:lpstr>
      <vt:lpstr>Vertical Fabric Bands</vt:lpstr>
      <vt:lpstr>Roller</vt:lpstr>
      <vt:lpstr>Braids Poles Etc</vt:lpstr>
      <vt:lpstr>PF Roller Std Frame</vt:lpstr>
      <vt:lpstr>PF Roller Special Frame</vt:lpstr>
      <vt:lpstr>Roller Fabric Bands</vt:lpstr>
      <vt:lpstr>Night &amp; Day Standard</vt:lpstr>
      <vt:lpstr>Night &amp; Day Cassette</vt:lpstr>
      <vt:lpstr>Night &amp; Day Fabric Bands</vt:lpstr>
      <vt:lpstr>Wood &amp; Fuax HC </vt:lpstr>
      <vt:lpstr>Infusions Faux</vt:lpstr>
      <vt:lpstr>Infusions Spec </vt:lpstr>
      <vt:lpstr>Std 25mm Venetian</vt:lpstr>
      <vt:lpstr>Sp 25mm Venetian</vt:lpstr>
      <vt:lpstr>Venetian Bands</vt:lpstr>
      <vt:lpstr>PF Venetian</vt:lpstr>
      <vt:lpstr>Cell Free Hanging</vt:lpstr>
      <vt:lpstr>Cell SkyLight</vt:lpstr>
      <vt:lpstr>Cell PF Standard Frame </vt:lpstr>
      <vt:lpstr>Cell PF Special Frame </vt:lpstr>
      <vt:lpstr>Pleated Spec</vt:lpstr>
      <vt:lpstr>PF Shutter</vt:lpstr>
      <vt:lpstr>PF Shutter Info</vt:lpstr>
      <vt:lpstr>Slopping Vert Instructions</vt:lpstr>
      <vt:lpstr>Delivery &amp; Contact Info</vt:lpstr>
      <vt:lpstr>'Braids Poles Etc'!Print_Area</vt:lpstr>
      <vt:lpstr>'Cell Free Hanging C'!Print_Area</vt:lpstr>
      <vt:lpstr>'Cell Free Hanging D'!Print_Area</vt:lpstr>
      <vt:lpstr>'Cell PF Special Frame '!Print_Area</vt:lpstr>
      <vt:lpstr>'Cell PF Special Frame  C'!Print_Area</vt:lpstr>
      <vt:lpstr>'Cell PF Special Frame  D'!Print_Area</vt:lpstr>
      <vt:lpstr>'Cell PF Standard Frame '!Print_Area</vt:lpstr>
      <vt:lpstr>'Cell PF Standard Frame  C'!Print_Area</vt:lpstr>
      <vt:lpstr>'Cell PF Standard Frame  D'!Print_Area</vt:lpstr>
      <vt:lpstr>'Cell SkyLight'!Print_Area</vt:lpstr>
      <vt:lpstr>'Cell SkyLight C'!Print_Area</vt:lpstr>
      <vt:lpstr>'Cell SkyLight D'!Print_Area</vt:lpstr>
      <vt:lpstr>'Delivery &amp; Contact Info'!Print_Area</vt:lpstr>
      <vt:lpstr>'Front Cover'!Print_Area</vt:lpstr>
      <vt:lpstr>'Infusions Faux'!Print_Area</vt:lpstr>
      <vt:lpstr>'Infusions Faux C'!Print_Area</vt:lpstr>
      <vt:lpstr>'Infusions Faux D'!Print_Area</vt:lpstr>
      <vt:lpstr>'Infusions Spec '!Print_Area</vt:lpstr>
      <vt:lpstr>'Night &amp; Day Cassette'!Print_Area</vt:lpstr>
      <vt:lpstr>'Night &amp; Day Cassette C'!Print_Area</vt:lpstr>
      <vt:lpstr>'Night &amp; Day Standard'!Print_Area</vt:lpstr>
      <vt:lpstr>'Nova Vertical'!Print_Area</vt:lpstr>
      <vt:lpstr>'Nova Vertical C'!Print_Area</vt:lpstr>
      <vt:lpstr>'Nova Vertical D'!Print_Area</vt:lpstr>
      <vt:lpstr>'PF Roller Special Frame'!Print_Area</vt:lpstr>
      <vt:lpstr>'PF Roller Special Frame C'!Print_Area</vt:lpstr>
      <vt:lpstr>'PF Roller Special Frame D'!Print_Area</vt:lpstr>
      <vt:lpstr>'PF Roller Std Frame'!Print_Area</vt:lpstr>
      <vt:lpstr>'PF Roller Std Frame C'!Print_Area</vt:lpstr>
      <vt:lpstr>'PF Roller Std Frame D'!Print_Area</vt:lpstr>
      <vt:lpstr>'PF Shutter'!Print_Area</vt:lpstr>
      <vt:lpstr>'PF Shutter C'!Print_Area</vt:lpstr>
      <vt:lpstr>'PF Shutter D'!Print_Area</vt:lpstr>
      <vt:lpstr>'Pleated Spec'!Print_Area</vt:lpstr>
      <vt:lpstr>Roller!Print_Area</vt:lpstr>
      <vt:lpstr>'Roller C'!Print_Area</vt:lpstr>
      <vt:lpstr>'Roller D'!Print_Area</vt:lpstr>
      <vt:lpstr>'SlimLine Vertical'!Print_Area</vt:lpstr>
      <vt:lpstr>'SlimLine Vertical C'!Print_Area</vt:lpstr>
      <vt:lpstr>'SlimLine Vertical D'!Print_Area</vt:lpstr>
      <vt:lpstr>'Slopping Vert Instructions'!Print_Area</vt:lpstr>
      <vt:lpstr>'Sp 25mm Venetian'!Print_Area</vt:lpstr>
      <vt:lpstr>'Sp 25mm Venetian C'!Print_Area</vt:lpstr>
      <vt:lpstr>'Sp 25mm Venetian D'!Print_Area</vt:lpstr>
      <vt:lpstr>'Std 25mm Venetian'!Print_Area</vt:lpstr>
      <vt:lpstr>'Std 25mm Venetian C'!Print_Area</vt:lpstr>
      <vt:lpstr>'Std 25mm Venetian D'!Print_Area</vt:lpstr>
      <vt:lpstr>Sumary!Print_Area</vt:lpstr>
      <vt:lpstr>'Venetian Bands'!Print_Area</vt:lpstr>
      <vt:lpstr>'Vertical Fabric Only'!Print_Area</vt:lpstr>
      <vt:lpstr>'Vertical Fabric Only C'!Print_Area</vt:lpstr>
      <vt:lpstr>'Vertical Fabric Only D'!Print_Area</vt:lpstr>
      <vt:lpstr>'Vogue Vertical'!Print_Area</vt:lpstr>
      <vt:lpstr>'Vogue Vertical C'!Print_Area</vt:lpstr>
      <vt:lpstr>'Vogue Vertical D'!Print_Area</vt:lpstr>
      <vt:lpstr>'Wood &amp; Fuax HC '!Print_Area</vt:lpstr>
      <vt:lpstr>'Wood &amp; Fuax HC  C'!Print_Area</vt:lpstr>
      <vt:lpstr>'Wood &amp; Fuax HC  D'!Print_Area</vt:lpstr>
      <vt:lpstr>'SlimLine Vertical'!Width</vt:lpstr>
      <vt:lpstr>'SlimLine Vertical C'!Width</vt:lpstr>
      <vt:lpstr>'SlimLine Vertical D'!Width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Beverley</dc:creator>
  <cp:lastModifiedBy>John Beverley</cp:lastModifiedBy>
  <cp:lastPrinted>2026-03-07T06:42:34Z</cp:lastPrinted>
  <dcterms:created xsi:type="dcterms:W3CDTF">2026-02-01T06:34:14Z</dcterms:created>
  <dcterms:modified xsi:type="dcterms:W3CDTF">2026-05-08T13:30:12Z</dcterms:modified>
</cp:coreProperties>
</file>